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ard/Documents/GitHub/pysotope/src/pysotope/EA/"/>
    </mc:Choice>
  </mc:AlternateContent>
  <xr:revisionPtr revIDLastSave="0" documentId="13_ncr:1_{B58DB957-0D0B-F24A-BA69-29353095A864}" xr6:coauthVersionLast="47" xr6:coauthVersionMax="47" xr10:uidLastSave="{00000000-0000-0000-0000-000000000000}"/>
  <bookViews>
    <workbookView xWindow="-60" yWindow="1000" windowWidth="21900" windowHeight="25640" activeTab="2" xr2:uid="{00000000-000D-0000-FFFF-FFFF00000000}"/>
  </bookViews>
  <sheets>
    <sheet name="NC_simple.wke" sheetId="1" r:id="rId1"/>
    <sheet name="CO2 Samples" sheetId="2" r:id="rId2"/>
    <sheet name="CO2 Stds" sheetId="4" r:id="rId3"/>
    <sheet name="N2 Samples" sheetId="3" r:id="rId4"/>
    <sheet name="N2 Stds" sheetId="5" r:id="rId5"/>
    <sheet name="16GUS-A2 Calib 2" sheetId="8" r:id="rId6"/>
    <sheet name="16GUS-A2" sheetId="6" state="hidden" r:id="rId7"/>
    <sheet name="16GUS-B1B" sheetId="7" state="hidden" r:id="rId8"/>
    <sheet name="16GUS-B1B Calib 2" sheetId="9" r:id="rId9"/>
  </sheets>
  <definedNames>
    <definedName name="NC_simple.wke">NC_simple.wke!$A$1:$K$283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4" l="1"/>
  <c r="J2" i="2" s="1"/>
  <c r="I12" i="4"/>
  <c r="L3" i="4"/>
  <c r="K2" i="4"/>
  <c r="J2" i="4"/>
  <c r="K2" i="2"/>
  <c r="H7" i="8"/>
  <c r="I7" i="8"/>
  <c r="J7" i="8"/>
  <c r="G7" i="8"/>
  <c r="J26" i="2"/>
  <c r="H35" i="2"/>
  <c r="H34" i="2"/>
  <c r="Q3" i="4"/>
  <c r="Q4" i="4"/>
  <c r="Q5" i="4"/>
  <c r="Q6" i="4"/>
  <c r="Q7" i="4"/>
  <c r="Q8" i="4"/>
  <c r="Q9" i="4"/>
  <c r="Q10" i="4"/>
  <c r="Q11" i="4"/>
  <c r="Q12" i="4"/>
  <c r="Q13" i="4"/>
  <c r="Q14" i="4"/>
  <c r="Q15" i="4"/>
  <c r="Q2" i="4"/>
  <c r="I3" i="4"/>
  <c r="K3" i="4" s="1"/>
  <c r="J3" i="4"/>
  <c r="I4" i="4"/>
  <c r="K4" i="4" s="1"/>
  <c r="L4" i="4" s="1"/>
  <c r="J4" i="4"/>
  <c r="I5" i="4"/>
  <c r="K5" i="4" s="1"/>
  <c r="L5" i="4" s="1"/>
  <c r="J5" i="4"/>
  <c r="I6" i="4"/>
  <c r="K6" i="4" s="1"/>
  <c r="J6" i="4"/>
  <c r="L6" i="4"/>
  <c r="I7" i="4"/>
  <c r="K7" i="4" s="1"/>
  <c r="L7" i="4" s="1"/>
  <c r="J7" i="4"/>
  <c r="I8" i="4"/>
  <c r="K8" i="4" s="1"/>
  <c r="L8" i="4" s="1"/>
  <c r="J8" i="4"/>
  <c r="I9" i="4"/>
  <c r="K9" i="4" s="1"/>
  <c r="L9" i="4" s="1"/>
  <c r="J9" i="4"/>
  <c r="I10" i="4"/>
  <c r="K10" i="4" s="1"/>
  <c r="L10" i="4" s="1"/>
  <c r="J10" i="4"/>
  <c r="I11" i="4"/>
  <c r="K11" i="4" s="1"/>
  <c r="L11" i="4" s="1"/>
  <c r="J11" i="4"/>
  <c r="K12" i="4"/>
  <c r="L12" i="4" s="1"/>
  <c r="J12" i="4"/>
  <c r="I13" i="4"/>
  <c r="K13" i="4" s="1"/>
  <c r="L13" i="4" s="1"/>
  <c r="J13" i="4"/>
  <c r="I14" i="4"/>
  <c r="K14" i="4" s="1"/>
  <c r="J14" i="4"/>
  <c r="L14" i="4"/>
  <c r="I15" i="4"/>
  <c r="K15" i="4" s="1"/>
  <c r="L15" i="4" s="1"/>
  <c r="J15" i="4"/>
  <c r="M14" i="3"/>
  <c r="M4" i="3"/>
  <c r="M27" i="3"/>
  <c r="M21" i="3"/>
  <c r="M9" i="3"/>
  <c r="M7" i="3"/>
  <c r="M20" i="3"/>
  <c r="M16" i="3"/>
  <c r="M8" i="3"/>
  <c r="M11" i="3"/>
  <c r="M19" i="3"/>
  <c r="M13" i="3"/>
  <c r="M22" i="3"/>
  <c r="M15" i="3"/>
  <c r="M2" i="3"/>
  <c r="M6" i="3"/>
  <c r="M18" i="3"/>
  <c r="M5" i="3"/>
  <c r="M12" i="3"/>
  <c r="M31" i="3"/>
  <c r="M3" i="3"/>
  <c r="M25" i="3"/>
  <c r="M29" i="3"/>
  <c r="M30" i="3"/>
  <c r="M32" i="3"/>
  <c r="M28" i="3"/>
  <c r="M10" i="3"/>
  <c r="M17" i="3"/>
  <c r="M26" i="3"/>
  <c r="I2" i="5"/>
  <c r="J28" i="3" s="1"/>
  <c r="J2" i="5"/>
  <c r="J17" i="3"/>
  <c r="J10" i="3"/>
  <c r="J30" i="3"/>
  <c r="J29" i="3"/>
  <c r="J25" i="3"/>
  <c r="J31" i="3"/>
  <c r="J12" i="3"/>
  <c r="J6" i="3"/>
  <c r="J2" i="3"/>
  <c r="J15" i="3"/>
  <c r="J13" i="3"/>
  <c r="J19" i="3"/>
  <c r="J16" i="3"/>
  <c r="J20" i="3"/>
  <c r="J7" i="3"/>
  <c r="J21" i="3"/>
  <c r="J27" i="3"/>
  <c r="J26" i="3"/>
  <c r="Q2" i="5"/>
  <c r="R2" i="5" s="1"/>
  <c r="Q3" i="5"/>
  <c r="R3" i="5"/>
  <c r="Q4" i="5"/>
  <c r="R4" i="5" s="1"/>
  <c r="Q5" i="5"/>
  <c r="R5" i="5"/>
  <c r="Q6" i="5"/>
  <c r="R6" i="5" s="1"/>
  <c r="Q7" i="5"/>
  <c r="R7" i="5"/>
  <c r="Q8" i="5"/>
  <c r="R8" i="5" s="1"/>
  <c r="Q9" i="5"/>
  <c r="R9" i="5"/>
  <c r="Q10" i="5"/>
  <c r="R10" i="5" s="1"/>
  <c r="Q11" i="5"/>
  <c r="R11" i="5"/>
  <c r="Q12" i="5"/>
  <c r="R12" i="5" s="1"/>
  <c r="Q13" i="5"/>
  <c r="R13" i="5"/>
  <c r="Q14" i="5"/>
  <c r="R14" i="5" s="1"/>
  <c r="Q15" i="5"/>
  <c r="R15" i="5"/>
  <c r="K2" i="5"/>
  <c r="L2" i="5" s="1"/>
  <c r="I3" i="5"/>
  <c r="J3" i="5"/>
  <c r="K3" i="5"/>
  <c r="L3" i="5"/>
  <c r="I4" i="5"/>
  <c r="J4" i="5"/>
  <c r="K4" i="5"/>
  <c r="L4" i="5" s="1"/>
  <c r="I5" i="5"/>
  <c r="J5" i="5"/>
  <c r="K5" i="5"/>
  <c r="L5" i="5"/>
  <c r="I6" i="5"/>
  <c r="J6" i="5"/>
  <c r="K6" i="5"/>
  <c r="L6" i="5" s="1"/>
  <c r="I7" i="5"/>
  <c r="J7" i="5"/>
  <c r="K7" i="5"/>
  <c r="L7" i="5"/>
  <c r="I8" i="5"/>
  <c r="J8" i="5"/>
  <c r="K8" i="5"/>
  <c r="L8" i="5" s="1"/>
  <c r="I9" i="5"/>
  <c r="J9" i="5"/>
  <c r="K9" i="5"/>
  <c r="L9" i="5"/>
  <c r="I10" i="5"/>
  <c r="J10" i="5"/>
  <c r="K10" i="5"/>
  <c r="L10" i="5" s="1"/>
  <c r="I11" i="5"/>
  <c r="J11" i="5"/>
  <c r="K11" i="5"/>
  <c r="L11" i="5"/>
  <c r="I12" i="5"/>
  <c r="J12" i="5"/>
  <c r="K12" i="5"/>
  <c r="L12" i="5" s="1"/>
  <c r="I13" i="5"/>
  <c r="J13" i="5"/>
  <c r="K13" i="5"/>
  <c r="L13" i="5"/>
  <c r="I14" i="5"/>
  <c r="J14" i="5"/>
  <c r="K14" i="5"/>
  <c r="L14" i="5" s="1"/>
  <c r="I15" i="5"/>
  <c r="J15" i="5"/>
  <c r="K15" i="5"/>
  <c r="L15" i="5"/>
  <c r="U15" i="5"/>
  <c r="U14" i="5"/>
  <c r="U13" i="5"/>
  <c r="U12" i="5"/>
  <c r="U11" i="5"/>
  <c r="U10" i="5"/>
  <c r="U9" i="5"/>
  <c r="U8" i="5"/>
  <c r="V2" i="5" s="1"/>
  <c r="U7" i="5"/>
  <c r="U6" i="5"/>
  <c r="U5" i="5"/>
  <c r="U4" i="5"/>
  <c r="U3" i="5"/>
  <c r="U2" i="5"/>
  <c r="R2" i="4"/>
  <c r="J4" i="2" l="1"/>
  <c r="J8" i="2"/>
  <c r="J16" i="2"/>
  <c r="L18" i="5"/>
  <c r="L17" i="5"/>
  <c r="L16" i="5"/>
  <c r="N8" i="4"/>
  <c r="N11" i="4"/>
  <c r="M11" i="4"/>
  <c r="N9" i="4"/>
  <c r="M9" i="4"/>
  <c r="M8" i="4"/>
  <c r="N10" i="4"/>
  <c r="M10" i="4"/>
  <c r="M7" i="5"/>
  <c r="N7" i="5"/>
  <c r="M6" i="5"/>
  <c r="N6" i="5"/>
  <c r="M4" i="5"/>
  <c r="N4" i="5"/>
  <c r="M5" i="5"/>
  <c r="N5" i="5"/>
  <c r="N4" i="4"/>
  <c r="N7" i="4"/>
  <c r="M7" i="4"/>
  <c r="N6" i="4"/>
  <c r="M5" i="4"/>
  <c r="M4" i="4"/>
  <c r="M6" i="4"/>
  <c r="N5" i="4"/>
  <c r="N11" i="5"/>
  <c r="N10" i="5"/>
  <c r="M11" i="5"/>
  <c r="N9" i="5"/>
  <c r="M10" i="5"/>
  <c r="N8" i="5"/>
  <c r="M8" i="5"/>
  <c r="M9" i="5"/>
  <c r="X10" i="5"/>
  <c r="Y10" i="5" s="1"/>
  <c r="Z10" i="5" s="1"/>
  <c r="P2" i="3"/>
  <c r="Q2" i="3" s="1"/>
  <c r="P12" i="3"/>
  <c r="Q12" i="3" s="1"/>
  <c r="P29" i="3"/>
  <c r="Q29" i="3" s="1"/>
  <c r="X4" i="5"/>
  <c r="Y4" i="5" s="1"/>
  <c r="Z4" i="5" s="1"/>
  <c r="X15" i="5"/>
  <c r="Y15" i="5" s="1"/>
  <c r="Z15" i="5" s="1"/>
  <c r="P4" i="3"/>
  <c r="Q4" i="3" s="1"/>
  <c r="P7" i="3"/>
  <c r="Q7" i="3" s="1"/>
  <c r="P11" i="3"/>
  <c r="Q11" i="3" s="1"/>
  <c r="X6" i="5"/>
  <c r="Y6" i="5" s="1"/>
  <c r="Z6" i="5" s="1"/>
  <c r="P8" i="3"/>
  <c r="Q8" i="3" s="1"/>
  <c r="P18" i="3"/>
  <c r="Q18" i="3" s="1"/>
  <c r="P32" i="3"/>
  <c r="Q32" i="3" s="1"/>
  <c r="X3" i="5"/>
  <c r="Y3" i="5" s="1"/>
  <c r="Z3" i="5" s="1"/>
  <c r="P13" i="3"/>
  <c r="Q13" i="3" s="1"/>
  <c r="P31" i="3"/>
  <c r="Q31" i="3" s="1"/>
  <c r="P17" i="3"/>
  <c r="Q17" i="3" s="1"/>
  <c r="X14" i="5"/>
  <c r="Y14" i="5" s="1"/>
  <c r="Z14" i="5" s="1"/>
  <c r="P22" i="3"/>
  <c r="Q22" i="3" s="1"/>
  <c r="P26" i="3"/>
  <c r="Q26" i="3" s="1"/>
  <c r="X2" i="5"/>
  <c r="Y2" i="5" s="1"/>
  <c r="Z2" i="5" s="1"/>
  <c r="X11" i="5"/>
  <c r="Y11" i="5" s="1"/>
  <c r="Z11" i="5" s="1"/>
  <c r="P16" i="3"/>
  <c r="Q16" i="3" s="1"/>
  <c r="R18" i="5"/>
  <c r="R17" i="5"/>
  <c r="R16" i="5"/>
  <c r="S2" i="4"/>
  <c r="M9" i="2" s="1"/>
  <c r="N9" i="2" s="1"/>
  <c r="M6" i="2"/>
  <c r="N6" i="2" s="1"/>
  <c r="M17" i="2"/>
  <c r="N17" i="2" s="1"/>
  <c r="M18" i="2"/>
  <c r="N18" i="2" s="1"/>
  <c r="T6" i="4"/>
  <c r="U6" i="4" s="1"/>
  <c r="V6" i="4" s="1"/>
  <c r="W2" i="5"/>
  <c r="P27" i="3" s="1"/>
  <c r="Q27" i="3" s="1"/>
  <c r="T15" i="4"/>
  <c r="U15" i="4" s="1"/>
  <c r="V15" i="4" s="1"/>
  <c r="J9" i="3"/>
  <c r="J22" i="3"/>
  <c r="J3" i="3"/>
  <c r="J29" i="2"/>
  <c r="J19" i="2"/>
  <c r="J11" i="2"/>
  <c r="J3" i="2"/>
  <c r="J28" i="2"/>
  <c r="J18" i="2"/>
  <c r="J10" i="2"/>
  <c r="J27" i="2"/>
  <c r="J17" i="2"/>
  <c r="J9" i="2"/>
  <c r="J14" i="3"/>
  <c r="J8" i="3"/>
  <c r="J18" i="3"/>
  <c r="J32" i="3"/>
  <c r="L2" i="4"/>
  <c r="J25" i="2"/>
  <c r="J15" i="2"/>
  <c r="J7" i="2"/>
  <c r="J4" i="3"/>
  <c r="J11" i="3"/>
  <c r="J5" i="3"/>
  <c r="J32" i="2"/>
  <c r="J22" i="2"/>
  <c r="J14" i="2"/>
  <c r="J6" i="2"/>
  <c r="J31" i="2"/>
  <c r="J21" i="2"/>
  <c r="J13" i="2"/>
  <c r="J5" i="2"/>
  <c r="J30" i="2"/>
  <c r="J20" i="2"/>
  <c r="J12" i="2"/>
  <c r="M14" i="2" l="1"/>
  <c r="N14" i="2" s="1"/>
  <c r="M21" i="2"/>
  <c r="N21" i="2" s="1"/>
  <c r="P30" i="3"/>
  <c r="Q30" i="3" s="1"/>
  <c r="P9" i="3"/>
  <c r="Q9" i="3" s="1"/>
  <c r="X8" i="5"/>
  <c r="Y8" i="5" s="1"/>
  <c r="Z8" i="5" s="1"/>
  <c r="P5" i="3"/>
  <c r="Q5" i="3" s="1"/>
  <c r="P20" i="3"/>
  <c r="Q20" i="3" s="1"/>
  <c r="X13" i="5"/>
  <c r="Y13" i="5" s="1"/>
  <c r="Z13" i="5" s="1"/>
  <c r="L18" i="2"/>
  <c r="T10" i="4"/>
  <c r="U10" i="4" s="1"/>
  <c r="V10" i="4" s="1"/>
  <c r="L4" i="3"/>
  <c r="T14" i="4"/>
  <c r="U14" i="4" s="1"/>
  <c r="V14" i="4" s="1"/>
  <c r="T9" i="4"/>
  <c r="U9" i="4" s="1"/>
  <c r="V9" i="4" s="1"/>
  <c r="T11" i="4"/>
  <c r="U11" i="4" s="1"/>
  <c r="V11" i="4" s="1"/>
  <c r="P6" i="3"/>
  <c r="Q6" i="3" s="1"/>
  <c r="X9" i="5"/>
  <c r="Y9" i="5" s="1"/>
  <c r="Z9" i="5" s="1"/>
  <c r="P14" i="3"/>
  <c r="Q14" i="3" s="1"/>
  <c r="P15" i="3"/>
  <c r="Q15" i="3" s="1"/>
  <c r="X12" i="5"/>
  <c r="Y12" i="5" s="1"/>
  <c r="Z12" i="5" s="1"/>
  <c r="X5" i="5"/>
  <c r="Y5" i="5" s="1"/>
  <c r="Z5" i="5" s="1"/>
  <c r="T3" i="4"/>
  <c r="U3" i="4" s="1"/>
  <c r="V3" i="4" s="1"/>
  <c r="L19" i="2"/>
  <c r="M29" i="2"/>
  <c r="N29" i="2" s="1"/>
  <c r="M26" i="2"/>
  <c r="N26" i="2" s="1"/>
  <c r="M30" i="2"/>
  <c r="N30" i="2" s="1"/>
  <c r="M3" i="2"/>
  <c r="N3" i="2" s="1"/>
  <c r="L27" i="2"/>
  <c r="M32" i="2"/>
  <c r="N32" i="2" s="1"/>
  <c r="M31" i="2"/>
  <c r="N31" i="2" s="1"/>
  <c r="L20" i="2"/>
  <c r="T7" i="4"/>
  <c r="U7" i="4" s="1"/>
  <c r="V7" i="4" s="1"/>
  <c r="M19" i="2"/>
  <c r="N19" i="2" s="1"/>
  <c r="M5" i="2"/>
  <c r="N5" i="2" s="1"/>
  <c r="T12" i="4"/>
  <c r="U12" i="4" s="1"/>
  <c r="V12" i="4" s="1"/>
  <c r="M7" i="2"/>
  <c r="N7" i="2" s="1"/>
  <c r="T4" i="4"/>
  <c r="U4" i="4" s="1"/>
  <c r="V4" i="4" s="1"/>
  <c r="T13" i="4"/>
  <c r="U13" i="4" s="1"/>
  <c r="V13" i="4" s="1"/>
  <c r="M4" i="2"/>
  <c r="N4" i="2" s="1"/>
  <c r="M10" i="2"/>
  <c r="N10" i="2" s="1"/>
  <c r="T5" i="4"/>
  <c r="U5" i="4" s="1"/>
  <c r="V5" i="4" s="1"/>
  <c r="M2" i="2"/>
  <c r="N2" i="2" s="1"/>
  <c r="M25" i="2"/>
  <c r="N25" i="2" s="1"/>
  <c r="T2" i="4"/>
  <c r="U2" i="4" s="1"/>
  <c r="V2" i="4" s="1"/>
  <c r="M12" i="2"/>
  <c r="N12" i="2" s="1"/>
  <c r="M28" i="2"/>
  <c r="N28" i="2" s="1"/>
  <c r="T8" i="4"/>
  <c r="U8" i="4" s="1"/>
  <c r="V8" i="4" s="1"/>
  <c r="M20" i="2"/>
  <c r="N20" i="2" s="1"/>
  <c r="M15" i="2"/>
  <c r="N15" i="2" s="1"/>
  <c r="M27" i="2"/>
  <c r="N27" i="2" s="1"/>
  <c r="N10" i="3"/>
  <c r="O10" i="3" s="1"/>
  <c r="N32" i="3"/>
  <c r="O32" i="3" s="1"/>
  <c r="N29" i="3"/>
  <c r="O29" i="3" s="1"/>
  <c r="N3" i="3"/>
  <c r="O3" i="3" s="1"/>
  <c r="N12" i="3"/>
  <c r="O12" i="3" s="1"/>
  <c r="N18" i="3"/>
  <c r="O18" i="3" s="1"/>
  <c r="N2" i="3"/>
  <c r="O2" i="3" s="1"/>
  <c r="N22" i="3"/>
  <c r="O22" i="3" s="1"/>
  <c r="N19" i="3"/>
  <c r="O19" i="3" s="1"/>
  <c r="N8" i="3"/>
  <c r="O8" i="3" s="1"/>
  <c r="N20" i="3"/>
  <c r="O20" i="3" s="1"/>
  <c r="N9" i="3"/>
  <c r="O9" i="3" s="1"/>
  <c r="N27" i="3"/>
  <c r="O27" i="3" s="1"/>
  <c r="N14" i="3"/>
  <c r="O14" i="3" s="1"/>
  <c r="N26" i="3"/>
  <c r="O26" i="3" s="1"/>
  <c r="N28" i="3"/>
  <c r="O28" i="3" s="1"/>
  <c r="N25" i="3"/>
  <c r="O25" i="3" s="1"/>
  <c r="N5" i="3"/>
  <c r="O5" i="3" s="1"/>
  <c r="N15" i="3"/>
  <c r="O15" i="3" s="1"/>
  <c r="N11" i="3"/>
  <c r="O11" i="3" s="1"/>
  <c r="N7" i="3"/>
  <c r="O7" i="3" s="1"/>
  <c r="N4" i="3"/>
  <c r="O4" i="3" s="1"/>
  <c r="N17" i="3"/>
  <c r="O17" i="3" s="1"/>
  <c r="N30" i="3"/>
  <c r="O30" i="3" s="1"/>
  <c r="N31" i="3"/>
  <c r="O31" i="3" s="1"/>
  <c r="N6" i="3"/>
  <c r="O6" i="3" s="1"/>
  <c r="N13" i="3"/>
  <c r="O13" i="3" s="1"/>
  <c r="N16" i="3"/>
  <c r="O16" i="3" s="1"/>
  <c r="N21" i="3"/>
  <c r="O21" i="3" s="1"/>
  <c r="L10" i="2"/>
  <c r="L22" i="3"/>
  <c r="M22" i="2"/>
  <c r="N22" i="2" s="1"/>
  <c r="M13" i="2"/>
  <c r="N13" i="2" s="1"/>
  <c r="M11" i="2"/>
  <c r="N11" i="2" s="1"/>
  <c r="P3" i="3"/>
  <c r="Q3" i="3" s="1"/>
  <c r="P21" i="3"/>
  <c r="Q21" i="3" s="1"/>
  <c r="P28" i="3"/>
  <c r="Q28" i="3" s="1"/>
  <c r="X7" i="5"/>
  <c r="Y7" i="5" s="1"/>
  <c r="Z7" i="5" s="1"/>
  <c r="P19" i="3"/>
  <c r="Q19" i="3" s="1"/>
  <c r="K4" i="2"/>
  <c r="L4" i="2" s="1"/>
  <c r="K8" i="2"/>
  <c r="L8" i="2" s="1"/>
  <c r="K12" i="2"/>
  <c r="L12" i="2" s="1"/>
  <c r="K16" i="2"/>
  <c r="L16" i="2" s="1"/>
  <c r="K20" i="2"/>
  <c r="K26" i="2"/>
  <c r="L26" i="2" s="1"/>
  <c r="K30" i="2"/>
  <c r="L30" i="2" s="1"/>
  <c r="K7" i="2"/>
  <c r="L7" i="2" s="1"/>
  <c r="K14" i="2"/>
  <c r="L14" i="2" s="1"/>
  <c r="K21" i="2"/>
  <c r="L21" i="2" s="1"/>
  <c r="L2" i="2"/>
  <c r="K9" i="2"/>
  <c r="L9" i="2" s="1"/>
  <c r="K29" i="2"/>
  <c r="L29" i="2" s="1"/>
  <c r="K15" i="2"/>
  <c r="L15" i="2" s="1"/>
  <c r="K22" i="2"/>
  <c r="L22" i="2" s="1"/>
  <c r="K31" i="2"/>
  <c r="L31" i="2" s="1"/>
  <c r="K11" i="2"/>
  <c r="L11" i="2" s="1"/>
  <c r="K18" i="2"/>
  <c r="K27" i="2"/>
  <c r="K6" i="2"/>
  <c r="L6" i="2" s="1"/>
  <c r="K13" i="2"/>
  <c r="L13" i="2" s="1"/>
  <c r="K3" i="2"/>
  <c r="L3" i="2" s="1"/>
  <c r="K10" i="2"/>
  <c r="K17" i="2"/>
  <c r="L17" i="2" s="1"/>
  <c r="K5" i="2"/>
  <c r="L5" i="2" s="1"/>
  <c r="K25" i="2"/>
  <c r="L25" i="2" s="1"/>
  <c r="K32" i="2"/>
  <c r="L32" i="2" s="1"/>
  <c r="K19" i="2"/>
  <c r="K28" i="2"/>
  <c r="L28" i="2" s="1"/>
  <c r="M8" i="2"/>
  <c r="N8" i="2" s="1"/>
  <c r="M16" i="2"/>
  <c r="N16" i="2" s="1"/>
  <c r="P25" i="3"/>
  <c r="Q25" i="3" s="1"/>
  <c r="P10" i="3"/>
  <c r="Q10" i="3" s="1"/>
  <c r="K17" i="3"/>
  <c r="L17" i="3" s="1"/>
  <c r="K30" i="3"/>
  <c r="L30" i="3" s="1"/>
  <c r="K31" i="3"/>
  <c r="L31" i="3" s="1"/>
  <c r="K6" i="3"/>
  <c r="L6" i="3" s="1"/>
  <c r="K16" i="3"/>
  <c r="L16" i="3" s="1"/>
  <c r="K21" i="3"/>
  <c r="L21" i="3" s="1"/>
  <c r="K26" i="3"/>
  <c r="L26" i="3" s="1"/>
  <c r="K28" i="3"/>
  <c r="L28" i="3" s="1"/>
  <c r="K25" i="3"/>
  <c r="L25" i="3" s="1"/>
  <c r="K5" i="3"/>
  <c r="L5" i="3" s="1"/>
  <c r="K15" i="3"/>
  <c r="L15" i="3" s="1"/>
  <c r="K11" i="3"/>
  <c r="L11" i="3" s="1"/>
  <c r="K7" i="3"/>
  <c r="L7" i="3" s="1"/>
  <c r="K13" i="3"/>
  <c r="L13" i="3" s="1"/>
  <c r="K10" i="3"/>
  <c r="L10" i="3" s="1"/>
  <c r="K29" i="3"/>
  <c r="L29" i="3" s="1"/>
  <c r="K2" i="3"/>
  <c r="L2" i="3" s="1"/>
  <c r="K19" i="3"/>
  <c r="L19" i="3" s="1"/>
  <c r="K20" i="3"/>
  <c r="L20" i="3" s="1"/>
  <c r="K27" i="3"/>
  <c r="L27" i="3" s="1"/>
  <c r="K4" i="3"/>
  <c r="K32" i="3"/>
  <c r="L32" i="3" s="1"/>
  <c r="K3" i="3"/>
  <c r="L3" i="3" s="1"/>
  <c r="K18" i="3"/>
  <c r="L18" i="3" s="1"/>
  <c r="K22" i="3"/>
  <c r="K8" i="3"/>
  <c r="L8" i="3" s="1"/>
  <c r="K9" i="3"/>
  <c r="L9" i="3" s="1"/>
  <c r="K14" i="3"/>
  <c r="L14" i="3" s="1"/>
  <c r="K12" i="3"/>
  <c r="L12" i="3" s="1"/>
</calcChain>
</file>

<file path=xl/sharedStrings.xml><?xml version="1.0" encoding="utf-8"?>
<sst xmlns="http://schemas.openxmlformats.org/spreadsheetml/2006/main" count="923" uniqueCount="157">
  <si>
    <t>16GUS-B1B:099.0-099.5</t>
  </si>
  <si>
    <t>16GUS-A2:101.0-101.5</t>
  </si>
  <si>
    <t>16GUS-B1B:101.0-101.5</t>
  </si>
  <si>
    <t>Top Depth</t>
  </si>
  <si>
    <t>&lt;100</t>
  </si>
  <si>
    <t>&gt;100</t>
  </si>
  <si>
    <t>min area</t>
  </si>
  <si>
    <t>max area</t>
  </si>
  <si>
    <t>measured d 13C/12C (‰)</t>
  </si>
  <si>
    <t>Measured d15N/14N (‰)</t>
  </si>
  <si>
    <t>convert to ‰, VPDB using AcetLOCS</t>
  </si>
  <si>
    <t>AcetLOCSlg slope</t>
  </si>
  <si>
    <t>AcetLOCSlg intercept</t>
  </si>
  <si>
    <t>UreaLOCSlg Slope</t>
  </si>
  <si>
    <t>UreaLOCSlg intercept</t>
  </si>
  <si>
    <t>16GUS-A2:106.5-107.0</t>
  </si>
  <si>
    <t>Conc slope</t>
  </si>
  <si>
    <t>Conc Intercept</t>
  </si>
  <si>
    <t>Sample Mass</t>
  </si>
  <si>
    <t>% N Wt</t>
  </si>
  <si>
    <t>Mass N (g)</t>
  </si>
  <si>
    <t>Calibrated N mass</t>
  </si>
  <si>
    <t>% N weight</t>
  </si>
  <si>
    <t>Convert to ‰ Air (AcetLOCSlg)</t>
  </si>
  <si>
    <t>Area correction (‰, Air)</t>
  </si>
  <si>
    <t>Final value (‰, Air)</t>
  </si>
  <si>
    <t>Convert to ‰ Air (UreaLOCSlg)</t>
  </si>
  <si>
    <t>convert to ‰, VAir using AcetLOCS</t>
  </si>
  <si>
    <t>&lt;20</t>
  </si>
  <si>
    <t>median</t>
  </si>
  <si>
    <t>95% CI</t>
  </si>
  <si>
    <t>5% CI</t>
  </si>
  <si>
    <t>convert to  N</t>
  </si>
  <si>
    <t>converted % N</t>
  </si>
  <si>
    <t>diff from known (%N Accuracy)</t>
  </si>
  <si>
    <t>diff from known %C (ACCURACY)</t>
  </si>
  <si>
    <t>Converted % C</t>
  </si>
  <si>
    <t>Converted C</t>
  </si>
  <si>
    <t>d13C (‰, VPDB)</t>
  </si>
  <si>
    <t>d15N (‰, Air)</t>
  </si>
  <si>
    <t>Analysis</t>
  </si>
  <si>
    <t>Identifier 1</t>
  </si>
  <si>
    <t>Rt</t>
  </si>
  <si>
    <t>Ampl  28</t>
  </si>
  <si>
    <t>Ampl  29</t>
  </si>
  <si>
    <t>Area 28</t>
  </si>
  <si>
    <t>Ampl  44</t>
  </si>
  <si>
    <t>Ampl  45</t>
  </si>
  <si>
    <t>Area 44</t>
  </si>
  <si>
    <t>d 15N/14N</t>
  </si>
  <si>
    <t>d 13C/12C</t>
  </si>
  <si>
    <t>1935</t>
  </si>
  <si>
    <t>LOCS Std</t>
  </si>
  <si>
    <t>1936</t>
  </si>
  <si>
    <t>no tin blank</t>
  </si>
  <si>
    <t>1937</t>
  </si>
  <si>
    <t>1938</t>
  </si>
  <si>
    <t>tin blank</t>
  </si>
  <si>
    <t>1939</t>
  </si>
  <si>
    <t>1940</t>
  </si>
  <si>
    <t>LOCS Std lg</t>
  </si>
  <si>
    <t>1941</t>
  </si>
  <si>
    <t>LOCS Std sm</t>
  </si>
  <si>
    <t>1942</t>
  </si>
  <si>
    <t>1943</t>
  </si>
  <si>
    <t>1944</t>
  </si>
  <si>
    <t>Sorghum Std</t>
  </si>
  <si>
    <t>1945</t>
  </si>
  <si>
    <t>1946</t>
  </si>
  <si>
    <t>16GUS-B1B:99.0-99.5</t>
  </si>
  <si>
    <t>1947</t>
  </si>
  <si>
    <t>16GUS-A2:105.5-106.0</t>
  </si>
  <si>
    <t>1948</t>
  </si>
  <si>
    <t>16GUS-A1:101.0-101.5</t>
  </si>
  <si>
    <t>1949</t>
  </si>
  <si>
    <t>16GUS-B1:101.0-101.5</t>
  </si>
  <si>
    <t>1950</t>
  </si>
  <si>
    <t>16GUS-A2:109.0-109.5</t>
  </si>
  <si>
    <t>1951</t>
  </si>
  <si>
    <t>16GUS-A2:103.0-103.5</t>
  </si>
  <si>
    <t>1952</t>
  </si>
  <si>
    <t>16GUS-A2:102.5-103.0</t>
  </si>
  <si>
    <t>1953</t>
  </si>
  <si>
    <t>16GUS-A2:108.5-109.0</t>
  </si>
  <si>
    <t>1954</t>
  </si>
  <si>
    <t>16GUS-A2:107.0-107.5</t>
  </si>
  <si>
    <t>1955</t>
  </si>
  <si>
    <t>1956</t>
  </si>
  <si>
    <t>Urea Std</t>
  </si>
  <si>
    <t>1957</t>
  </si>
  <si>
    <t>1958</t>
  </si>
  <si>
    <t>16GUS-A2:104.0-104.5</t>
  </si>
  <si>
    <t>1959</t>
  </si>
  <si>
    <t>16GUS-A2:108.0-108.5</t>
  </si>
  <si>
    <t>1960</t>
  </si>
  <si>
    <t>16GUS-A2:105.0-105.5</t>
  </si>
  <si>
    <t>1961</t>
  </si>
  <si>
    <t>16GUS-A2:109.5-110.0</t>
  </si>
  <si>
    <t>1962</t>
  </si>
  <si>
    <t>16GUS-A2:106.0-106.5</t>
  </si>
  <si>
    <t>1963</t>
  </si>
  <si>
    <t>16GUS-A2:100.0-100.5</t>
  </si>
  <si>
    <t>1964</t>
  </si>
  <si>
    <t>16GUS-A2:102.0-102.5</t>
  </si>
  <si>
    <t>1965</t>
  </si>
  <si>
    <t>16GUS-A2:107.5-108.0</t>
  </si>
  <si>
    <t>1966</t>
  </si>
  <si>
    <t>16GUS-A2:101.5-102.0</t>
  </si>
  <si>
    <t>1967</t>
  </si>
  <si>
    <t>16GUS-A2:104.5-105.0</t>
  </si>
  <si>
    <t>1968</t>
  </si>
  <si>
    <t>Acetanilide Std</t>
  </si>
  <si>
    <t>1969</t>
  </si>
  <si>
    <t>1970</t>
  </si>
  <si>
    <t>16GUS-B1B:107.0-107.5</t>
  </si>
  <si>
    <t>1971</t>
  </si>
  <si>
    <t>16GUS-A2:100.5-101.0</t>
  </si>
  <si>
    <t>1972</t>
  </si>
  <si>
    <t>16GUS-B1B:97.0-97.5</t>
  </si>
  <si>
    <t>1973</t>
  </si>
  <si>
    <t>16GUS-B1B:105.0-105.5</t>
  </si>
  <si>
    <t>1974</t>
  </si>
  <si>
    <t>16GUS-B1B:106.5-107.0</t>
  </si>
  <si>
    <t>1975</t>
  </si>
  <si>
    <t>16GUS-B1B:109.0-109.5</t>
  </si>
  <si>
    <t>1976</t>
  </si>
  <si>
    <t>16GUS-B1B:103.0-103.5</t>
  </si>
  <si>
    <t>1977</t>
  </si>
  <si>
    <t>16GUS-A2:103.5-104.0</t>
  </si>
  <si>
    <t>1978</t>
  </si>
  <si>
    <t>1979</t>
  </si>
  <si>
    <t>1980</t>
  </si>
  <si>
    <t>1981</t>
  </si>
  <si>
    <t>1982</t>
  </si>
  <si>
    <t>Calibrated C mass</t>
  </si>
  <si>
    <t>% C weight</t>
  </si>
  <si>
    <t>Std Mass</t>
  </si>
  <si>
    <t>% C Wt</t>
  </si>
  <si>
    <t>Mass C (g)</t>
  </si>
  <si>
    <t>Known Value (‰, VPDB)</t>
  </si>
  <si>
    <t>convert to ‰, VPDB using SorgUrea</t>
  </si>
  <si>
    <t>SorgUrea slope</t>
  </si>
  <si>
    <t>SorgUrea intercept</t>
  </si>
  <si>
    <t>Measured d13C/12C (‰)</t>
  </si>
  <si>
    <r>
      <t xml:space="preserve">diff from known (‰, VPDB) </t>
    </r>
    <r>
      <rPr>
        <b/>
        <sz val="12"/>
        <rFont val="MS Sans Serif"/>
      </rPr>
      <t>(ACCURACY)</t>
    </r>
  </si>
  <si>
    <t>linearity correction slope</t>
  </si>
  <si>
    <t>linearity correction intercept</t>
  </si>
  <si>
    <t>Convert to ‰ VPDB (SorgUrea)</t>
  </si>
  <si>
    <t>Area correction (‰, VPDB)</t>
  </si>
  <si>
    <t>Final value (‰, VPDB)</t>
  </si>
  <si>
    <t>16GUS-B1B:097.0-097.5</t>
  </si>
  <si>
    <t>d13C</t>
  </si>
  <si>
    <t>d15N</t>
  </si>
  <si>
    <t>% N</t>
  </si>
  <si>
    <t>% C</t>
  </si>
  <si>
    <t>Sample</t>
  </si>
  <si>
    <t>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</si>
</sst>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MS Sans Serif"/>
    </font>
    <font>
      <sz val="12"/>
      <name val="MS Sans Serif"/>
    </font>
    <font>
      <b/>
      <sz val="12"/>
      <name val="MS Sans Serif"/>
    </font>
    <font>
      <u/>
      <sz val="10"/>
      <color theme="10"/>
      <name val="MS Sans Serif"/>
    </font>
    <font>
      <u/>
      <sz val="10"/>
      <color theme="11"/>
      <name val="MS Sans Serif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quotePrefix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5" borderId="0" xfId="0" applyNumberFormat="1" applyFont="1" applyFill="1" applyAlignment="1">
      <alignment horizontal="center" wrapText="1"/>
    </xf>
    <xf numFmtId="2" fontId="1" fillId="5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/>
    </xf>
    <xf numFmtId="0" fontId="1" fillId="0" borderId="0" xfId="0" quotePrefix="1" applyFont="1"/>
    <xf numFmtId="0" fontId="1" fillId="0" borderId="0" xfId="0" applyFont="1"/>
    <xf numFmtId="2" fontId="1" fillId="2" borderId="0" xfId="0" applyNumberFormat="1" applyFont="1" applyFill="1" applyAlignment="1">
      <alignment horizontal="center" wrapText="1"/>
    </xf>
    <xf numFmtId="0" fontId="1" fillId="3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quotePrefix="1" applyFont="1" applyFill="1"/>
    <xf numFmtId="2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16GUS-A2: d13C 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Samples'!$L$1</c:f>
              <c:strCache>
                <c:ptCount val="1"/>
                <c:pt idx="0">
                  <c:v>Final value (‰, VPDB)</c:v>
                </c:pt>
              </c:strCache>
            </c:strRef>
          </c:tx>
          <c:xVal>
            <c:numRef>
              <c:f>'CO2 Samples'!$L$2:$L$22</c:f>
              <c:numCache>
                <c:formatCode>0.00</c:formatCode>
                <c:ptCount val="21"/>
                <c:pt idx="0">
                  <c:v>-26.766628357022423</c:v>
                </c:pt>
                <c:pt idx="1">
                  <c:v>-26.948800696767982</c:v>
                </c:pt>
                <c:pt idx="2">
                  <c:v>-27.039110560637074</c:v>
                </c:pt>
                <c:pt idx="3">
                  <c:v>-27.324312509736359</c:v>
                </c:pt>
                <c:pt idx="4">
                  <c:v>-26.673337577915273</c:v>
                </c:pt>
                <c:pt idx="5">
                  <c:v>-26.856544332824154</c:v>
                </c:pt>
                <c:pt idx="6">
                  <c:v>-26.62786055304931</c:v>
                </c:pt>
                <c:pt idx="7">
                  <c:v>-26.531124065387733</c:v>
                </c:pt>
                <c:pt idx="8">
                  <c:v>-26.382743322412935</c:v>
                </c:pt>
                <c:pt idx="9">
                  <c:v>-26.987255720445997</c:v>
                </c:pt>
                <c:pt idx="10">
                  <c:v>-26.610257607416845</c:v>
                </c:pt>
                <c:pt idx="11">
                  <c:v>-26.327521685828394</c:v>
                </c:pt>
                <c:pt idx="12">
                  <c:v>-26.517711653621244</c:v>
                </c:pt>
                <c:pt idx="13">
                  <c:v>-26.143571472684588</c:v>
                </c:pt>
                <c:pt idx="14">
                  <c:v>-26.375401967407775</c:v>
                </c:pt>
                <c:pt idx="15">
                  <c:v>-26.18868527325748</c:v>
                </c:pt>
                <c:pt idx="16">
                  <c:v>-26.368417027875214</c:v>
                </c:pt>
                <c:pt idx="17">
                  <c:v>-26.500989312208059</c:v>
                </c:pt>
                <c:pt idx="18">
                  <c:v>-26.891343525376691</c:v>
                </c:pt>
                <c:pt idx="19">
                  <c:v>-26.674553574580468</c:v>
                </c:pt>
                <c:pt idx="20">
                  <c:v>-26.884890451696535</c:v>
                </c:pt>
              </c:numCache>
            </c:numRef>
          </c:xVal>
          <c:yVal>
            <c:numRef>
              <c:f>'CO2 Samples'!$D$2:$D$22</c:f>
              <c:numCache>
                <c:formatCode>General</c:formatCode>
                <c:ptCount val="21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102.5</c:v>
                </c:pt>
                <c:pt idx="7">
                  <c:v>103</c:v>
                </c:pt>
                <c:pt idx="8">
                  <c:v>103.5</c:v>
                </c:pt>
                <c:pt idx="9">
                  <c:v>104</c:v>
                </c:pt>
                <c:pt idx="10">
                  <c:v>104.5</c:v>
                </c:pt>
                <c:pt idx="11">
                  <c:v>105</c:v>
                </c:pt>
                <c:pt idx="12">
                  <c:v>105.5</c:v>
                </c:pt>
                <c:pt idx="13">
                  <c:v>106</c:v>
                </c:pt>
                <c:pt idx="14">
                  <c:v>106.5</c:v>
                </c:pt>
                <c:pt idx="15">
                  <c:v>107</c:v>
                </c:pt>
                <c:pt idx="16">
                  <c:v>107.5</c:v>
                </c:pt>
                <c:pt idx="17">
                  <c:v>108</c:v>
                </c:pt>
                <c:pt idx="18">
                  <c:v>108.5</c:v>
                </c:pt>
                <c:pt idx="19">
                  <c:v>109</c:v>
                </c:pt>
                <c:pt idx="20">
                  <c:v>109.5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9-A347-9A58-70E73909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325024"/>
        <c:axId val="-2052356384"/>
      </c:scatterChart>
      <c:valAx>
        <c:axId val="-2052325024"/>
        <c:scaling>
          <c:orientation val="minMax"/>
        </c:scaling>
        <c:delete val="0"/>
        <c:axPos val="t"/>
        <c:numFmt formatCode="0.00" sourceLinked="1"/>
        <c:majorTickMark val="out"/>
        <c:minorTickMark val="none"/>
        <c:tickLblPos val="nextTo"/>
        <c:crossAx val="-2052356384"/>
        <c:crosses val="autoZero"/>
        <c:crossBetween val="midCat"/>
      </c:valAx>
      <c:valAx>
        <c:axId val="-20523563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32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d13C known vs meas</a:t>
            </a:r>
            <a:r>
              <a:rPr lang="en-US"/>
              <a:t>: Sorg Urea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630626395581101"/>
                  <c:y val="8.0998425196850393E-3"/>
                </c:manualLayout>
              </c:layout>
              <c:numFmt formatCode="General" sourceLinked="0"/>
            </c:trendlineLbl>
          </c:trendline>
          <c:xVal>
            <c:numRef>
              <c:f>'CO2 Stds'!$G$12:$G$15</c:f>
              <c:numCache>
                <c:formatCode>General</c:formatCode>
                <c:ptCount val="4"/>
                <c:pt idx="0">
                  <c:v>8.6210000000000004</c:v>
                </c:pt>
                <c:pt idx="1">
                  <c:v>8.42</c:v>
                </c:pt>
                <c:pt idx="2">
                  <c:v>-21.102</c:v>
                </c:pt>
                <c:pt idx="3">
                  <c:v>-21.081</c:v>
                </c:pt>
              </c:numCache>
            </c:numRef>
          </c:xVal>
          <c:yVal>
            <c:numRef>
              <c:f>'CO2 Stds'!$H$12:$H$15</c:f>
              <c:numCache>
                <c:formatCode>General</c:formatCode>
                <c:ptCount val="4"/>
                <c:pt idx="0">
                  <c:v>-13.78</c:v>
                </c:pt>
                <c:pt idx="1">
                  <c:v>-13.78</c:v>
                </c:pt>
                <c:pt idx="2">
                  <c:v>-43.26</c:v>
                </c:pt>
                <c:pt idx="3">
                  <c:v>-43.26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D-AD44-BDA9-254C43BE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961440"/>
        <c:axId val="-2017975200"/>
      </c:scatterChart>
      <c:valAx>
        <c:axId val="-201796144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75200"/>
        <c:crossesAt val="-50"/>
        <c:crossBetween val="midCat"/>
      </c:valAx>
      <c:valAx>
        <c:axId val="-2017975200"/>
        <c:scaling>
          <c:orientation val="minMax"/>
          <c:max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-2017961440"/>
        <c:crossesAt val="-40"/>
        <c:crossBetween val="midCat"/>
      </c:valAx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d13C diff vs area all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Stds'!$L$1</c:f>
              <c:strCache>
                <c:ptCount val="1"/>
                <c:pt idx="0">
                  <c:v>diff from known (‰, VPDB) (ACCURACY)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'CO2 Stds'!$F$2:$F$15</c:f>
              <c:numCache>
                <c:formatCode>General</c:formatCode>
                <c:ptCount val="14"/>
                <c:pt idx="0">
                  <c:v>180.482</c:v>
                </c:pt>
                <c:pt idx="1">
                  <c:v>290.53800000000001</c:v>
                </c:pt>
                <c:pt idx="2">
                  <c:v>193.81399999999999</c:v>
                </c:pt>
                <c:pt idx="3">
                  <c:v>214.08799999999999</c:v>
                </c:pt>
                <c:pt idx="4">
                  <c:v>245.87200000000001</c:v>
                </c:pt>
                <c:pt idx="5">
                  <c:v>248.23</c:v>
                </c:pt>
                <c:pt idx="6">
                  <c:v>43.573999999999998</c:v>
                </c:pt>
                <c:pt idx="7">
                  <c:v>41.500999999999998</c:v>
                </c:pt>
                <c:pt idx="8">
                  <c:v>54.377000000000002</c:v>
                </c:pt>
                <c:pt idx="9">
                  <c:v>66.004999999999995</c:v>
                </c:pt>
                <c:pt idx="10">
                  <c:v>130.19900000000001</c:v>
                </c:pt>
                <c:pt idx="11">
                  <c:v>141.553</c:v>
                </c:pt>
                <c:pt idx="12">
                  <c:v>161.20699999999999</c:v>
                </c:pt>
                <c:pt idx="13">
                  <c:v>165.65</c:v>
                </c:pt>
              </c:numCache>
            </c:numRef>
          </c:xVal>
          <c:yVal>
            <c:numRef>
              <c:f>'CO2 Stds'!$L$2:$L$15</c:f>
              <c:numCache>
                <c:formatCode>0.00</c:formatCode>
                <c:ptCount val="14"/>
                <c:pt idx="0">
                  <c:v>-1.2363461846137334</c:v>
                </c:pt>
                <c:pt idx="1">
                  <c:v>-1.238337222940828</c:v>
                </c:pt>
                <c:pt idx="2">
                  <c:v>-0.1146122608983724</c:v>
                </c:pt>
                <c:pt idx="3">
                  <c:v>-0.20918658143547475</c:v>
                </c:pt>
                <c:pt idx="4">
                  <c:v>-0.23706111801483232</c:v>
                </c:pt>
                <c:pt idx="5">
                  <c:v>-0.32466680440709439</c:v>
                </c:pt>
                <c:pt idx="6">
                  <c:v>2.1083820313053359</c:v>
                </c:pt>
                <c:pt idx="7">
                  <c:v>1.7838427839885362</c:v>
                </c:pt>
                <c:pt idx="8">
                  <c:v>2.3871273970989044</c:v>
                </c:pt>
                <c:pt idx="9">
                  <c:v>3.2721439334934814</c:v>
                </c:pt>
                <c:pt idx="10">
                  <c:v>-9.9706411435091624E-2</c:v>
                </c:pt>
                <c:pt idx="11">
                  <c:v>0.10039294043814984</c:v>
                </c:pt>
                <c:pt idx="12">
                  <c:v>1.0109686715722432E-2</c:v>
                </c:pt>
                <c:pt idx="13">
                  <c:v>-1.0796215718791302E-2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5444-B800-C250FD05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012560"/>
        <c:axId val="-2018034544"/>
      </c:scatterChart>
      <c:valAx>
        <c:axId val="-201801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34544"/>
        <c:crossesAt val="-50"/>
        <c:crossBetween val="midCat"/>
      </c:valAx>
      <c:valAx>
        <c:axId val="-20180345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18012560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d13C diff vs area LOCS lg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5527136289171903E-2"/>
                  <c:y val="3.4077303854933398E-2"/>
                </c:manualLayout>
              </c:layout>
              <c:numFmt formatCode="General" sourceLinked="0"/>
            </c:trendlineLbl>
          </c:trendline>
          <c:xVal>
            <c:numRef>
              <c:f>'CO2 Stds'!$F$4:$F$7</c:f>
              <c:numCache>
                <c:formatCode>General</c:formatCode>
                <c:ptCount val="4"/>
                <c:pt idx="0">
                  <c:v>193.81399999999999</c:v>
                </c:pt>
                <c:pt idx="1">
                  <c:v>214.08799999999999</c:v>
                </c:pt>
                <c:pt idx="2">
                  <c:v>245.87200000000001</c:v>
                </c:pt>
                <c:pt idx="3">
                  <c:v>248.23</c:v>
                </c:pt>
              </c:numCache>
            </c:numRef>
          </c:xVal>
          <c:yVal>
            <c:numRef>
              <c:f>'CO2 Stds'!$L$4:$L$7</c:f>
              <c:numCache>
                <c:formatCode>0.00</c:formatCode>
                <c:ptCount val="4"/>
                <c:pt idx="0">
                  <c:v>-0.1146122608983724</c:v>
                </c:pt>
                <c:pt idx="1">
                  <c:v>-0.20918658143547475</c:v>
                </c:pt>
                <c:pt idx="2">
                  <c:v>-0.23706111801483232</c:v>
                </c:pt>
                <c:pt idx="3">
                  <c:v>-0.32466680440709439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F-2C41-84A1-38279067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297600"/>
        <c:axId val="-2018294992"/>
      </c:scatterChart>
      <c:valAx>
        <c:axId val="-20182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294992"/>
        <c:crossesAt val="-50"/>
        <c:crossBetween val="midCat"/>
      </c:valAx>
      <c:valAx>
        <c:axId val="-20182949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18297600"/>
        <c:crossesAt val="-40"/>
        <c:crossBetween val="midCat"/>
      </c:valAx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diff vs area LOCS sm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5527136289171903E-2"/>
                  <c:y val="3.4077303854933398E-2"/>
                </c:manualLayout>
              </c:layout>
              <c:numFmt formatCode="General" sourceLinked="0"/>
            </c:trendlineLbl>
          </c:trendline>
          <c:xVal>
            <c:numRef>
              <c:f>'CO2 Stds'!$F$8:$F$11</c:f>
              <c:numCache>
                <c:formatCode>General</c:formatCode>
                <c:ptCount val="4"/>
                <c:pt idx="0">
                  <c:v>43.573999999999998</c:v>
                </c:pt>
                <c:pt idx="1">
                  <c:v>41.500999999999998</c:v>
                </c:pt>
                <c:pt idx="2">
                  <c:v>54.377000000000002</c:v>
                </c:pt>
                <c:pt idx="3">
                  <c:v>66.004999999999995</c:v>
                </c:pt>
              </c:numCache>
            </c:numRef>
          </c:xVal>
          <c:yVal>
            <c:numRef>
              <c:f>'CO2 Stds'!$L$8:$L$11</c:f>
              <c:numCache>
                <c:formatCode>0.00</c:formatCode>
                <c:ptCount val="4"/>
                <c:pt idx="0">
                  <c:v>2.1083820313053359</c:v>
                </c:pt>
                <c:pt idx="1">
                  <c:v>1.7838427839885362</c:v>
                </c:pt>
                <c:pt idx="2">
                  <c:v>2.3871273970989044</c:v>
                </c:pt>
                <c:pt idx="3">
                  <c:v>3.2721439334934814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1-0044-96A3-FD957232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212704"/>
        <c:axId val="-2018210096"/>
      </c:scatterChart>
      <c:valAx>
        <c:axId val="-20182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210096"/>
        <c:crossesAt val="-50"/>
        <c:crossBetween val="midCat"/>
      </c:valAx>
      <c:valAx>
        <c:axId val="-20182100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18212704"/>
        <c:crossesAt val="-40"/>
        <c:crossBetween val="midCat"/>
      </c:valAx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 C (g) vs. Peak 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Stds'!$Q$1</c:f>
              <c:strCache>
                <c:ptCount val="1"/>
                <c:pt idx="0">
                  <c:v>Mass C (g)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215594925634299"/>
                  <c:y val="-3.0555555555555499E-2"/>
                </c:manualLayout>
              </c:layout>
              <c:numFmt formatCode="General" sourceLinked="0"/>
            </c:trendlineLbl>
          </c:trendline>
          <c:xVal>
            <c:numRef>
              <c:f>'CO2 Stds'!$F$2:$F$15</c:f>
              <c:numCache>
                <c:formatCode>General</c:formatCode>
                <c:ptCount val="14"/>
                <c:pt idx="0">
                  <c:v>180.482</c:v>
                </c:pt>
                <c:pt idx="1">
                  <c:v>290.53800000000001</c:v>
                </c:pt>
                <c:pt idx="2">
                  <c:v>193.81399999999999</c:v>
                </c:pt>
                <c:pt idx="3">
                  <c:v>214.08799999999999</c:v>
                </c:pt>
                <c:pt idx="4">
                  <c:v>245.87200000000001</c:v>
                </c:pt>
                <c:pt idx="5">
                  <c:v>248.23</c:v>
                </c:pt>
                <c:pt idx="6">
                  <c:v>43.573999999999998</c:v>
                </c:pt>
                <c:pt idx="7">
                  <c:v>41.500999999999998</c:v>
                </c:pt>
                <c:pt idx="8">
                  <c:v>54.377000000000002</c:v>
                </c:pt>
                <c:pt idx="9">
                  <c:v>66.004999999999995</c:v>
                </c:pt>
                <c:pt idx="10">
                  <c:v>130.19900000000001</c:v>
                </c:pt>
                <c:pt idx="11">
                  <c:v>141.553</c:v>
                </c:pt>
                <c:pt idx="12">
                  <c:v>161.20699999999999</c:v>
                </c:pt>
                <c:pt idx="13">
                  <c:v>165.65</c:v>
                </c:pt>
              </c:numCache>
            </c:numRef>
          </c:xVal>
          <c:yVal>
            <c:numRef>
              <c:f>'CO2 Stds'!$Q$2:$Q$15</c:f>
              <c:numCache>
                <c:formatCode>General</c:formatCode>
                <c:ptCount val="14"/>
                <c:pt idx="0">
                  <c:v>2.2748800000000006E-4</c:v>
                </c:pt>
                <c:pt idx="1">
                  <c:v>4.2653999999999999E-4</c:v>
                </c:pt>
                <c:pt idx="2">
                  <c:v>3.43252E-4</c:v>
                </c:pt>
                <c:pt idx="3">
                  <c:v>3.7400300000000003E-4</c:v>
                </c:pt>
                <c:pt idx="4">
                  <c:v>4.2069299999999998E-4</c:v>
                </c:pt>
                <c:pt idx="5">
                  <c:v>4.1199900000000002E-4</c:v>
                </c:pt>
                <c:pt idx="6">
                  <c:v>8.0982999999999994E-5</c:v>
                </c:pt>
                <c:pt idx="7">
                  <c:v>7.1322999999999995E-5</c:v>
                </c:pt>
                <c:pt idx="8">
                  <c:v>9.4023999999999993E-5</c:v>
                </c:pt>
                <c:pt idx="9">
                  <c:v>1.09963E-4</c:v>
                </c:pt>
                <c:pt idx="10">
                  <c:v>2.6818999999999996E-4</c:v>
                </c:pt>
                <c:pt idx="11">
                  <c:v>2.1867799999999998E-4</c:v>
                </c:pt>
                <c:pt idx="12">
                  <c:v>2.5600000000000004E-4</c:v>
                </c:pt>
                <c:pt idx="13">
                  <c:v>2.6600000000000001E-4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6-7B44-99AA-6FB6680C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405744"/>
        <c:axId val="-2018396496"/>
      </c:scatterChart>
      <c:valAx>
        <c:axId val="-201840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396496"/>
        <c:crosses val="autoZero"/>
        <c:crossBetween val="midCat"/>
      </c:valAx>
      <c:valAx>
        <c:axId val="-201839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840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Stds'!$V$1</c:f>
              <c:strCache>
                <c:ptCount val="1"/>
                <c:pt idx="0">
                  <c:v>diff from known %C (ACCURACY)</c:v>
                </c:pt>
              </c:strCache>
            </c:strRef>
          </c:tx>
          <c:spPr>
            <a:ln w="31750">
              <a:noFill/>
            </a:ln>
          </c:spPr>
          <c:xVal>
            <c:numRef>
              <c:f>'CO2 Stds'!$Q$2:$Q$15</c:f>
              <c:numCache>
                <c:formatCode>General</c:formatCode>
                <c:ptCount val="14"/>
                <c:pt idx="0">
                  <c:v>2.2748800000000006E-4</c:v>
                </c:pt>
                <c:pt idx="1">
                  <c:v>4.2653999999999999E-4</c:v>
                </c:pt>
                <c:pt idx="2">
                  <c:v>3.43252E-4</c:v>
                </c:pt>
                <c:pt idx="3">
                  <c:v>3.7400300000000003E-4</c:v>
                </c:pt>
                <c:pt idx="4">
                  <c:v>4.2069299999999998E-4</c:v>
                </c:pt>
                <c:pt idx="5">
                  <c:v>4.1199900000000002E-4</c:v>
                </c:pt>
                <c:pt idx="6">
                  <c:v>8.0982999999999994E-5</c:v>
                </c:pt>
                <c:pt idx="7">
                  <c:v>7.1322999999999995E-5</c:v>
                </c:pt>
                <c:pt idx="8">
                  <c:v>9.4023999999999993E-5</c:v>
                </c:pt>
                <c:pt idx="9">
                  <c:v>1.09963E-4</c:v>
                </c:pt>
                <c:pt idx="10">
                  <c:v>2.6818999999999996E-4</c:v>
                </c:pt>
                <c:pt idx="11">
                  <c:v>2.1867799999999998E-4</c:v>
                </c:pt>
                <c:pt idx="12">
                  <c:v>2.5600000000000004E-4</c:v>
                </c:pt>
                <c:pt idx="13">
                  <c:v>2.6600000000000001E-4</c:v>
                </c:pt>
              </c:numCache>
            </c:numRef>
          </c:xVal>
          <c:yVal>
            <c:numRef>
              <c:f>'CO2 Stds'!$V$2:$V$15</c:f>
              <c:numCache>
                <c:formatCode>General</c:formatCode>
                <c:ptCount val="14"/>
                <c:pt idx="0">
                  <c:v>-20.692538351701629</c:v>
                </c:pt>
                <c:pt idx="1">
                  <c:v>-6.3312599918283041</c:v>
                </c:pt>
                <c:pt idx="2">
                  <c:v>0.1353405789696942</c:v>
                </c:pt>
                <c:pt idx="3">
                  <c:v>0.12112492138105746</c:v>
                </c:pt>
                <c:pt idx="4">
                  <c:v>9.7565169451337752E-2</c:v>
                </c:pt>
                <c:pt idx="5">
                  <c:v>5.1347435393278795E-2</c:v>
                </c:pt>
                <c:pt idx="6">
                  <c:v>-4.3608269333461624E-3</c:v>
                </c:pt>
                <c:pt idx="7">
                  <c:v>-0.15037793065065452</c:v>
                </c:pt>
                <c:pt idx="8">
                  <c:v>-6.757239206037613E-2</c:v>
                </c:pt>
                <c:pt idx="9">
                  <c:v>-8.866222070324814E-2</c:v>
                </c:pt>
                <c:pt idx="10">
                  <c:v>8.0819451402914169</c:v>
                </c:pt>
                <c:pt idx="11">
                  <c:v>-2.7551829101739784</c:v>
                </c:pt>
                <c:pt idx="12">
                  <c:v>-0.60831472880115101</c:v>
                </c:pt>
                <c:pt idx="13">
                  <c:v>-0.35207756826369518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6-4F4A-8944-9C7543F2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431552"/>
        <c:axId val="-2018477008"/>
      </c:scatterChart>
      <c:valAx>
        <c:axId val="-20184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477008"/>
        <c:crosses val="autoZero"/>
        <c:crossBetween val="midCat"/>
      </c:valAx>
      <c:valAx>
        <c:axId val="-201847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843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16GUS-A2 d15N‰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Samples'!$L$1</c:f>
              <c:strCache>
                <c:ptCount val="1"/>
                <c:pt idx="0">
                  <c:v>Final value (‰, Air)</c:v>
                </c:pt>
              </c:strCache>
            </c:strRef>
          </c:tx>
          <c:xVal>
            <c:numRef>
              <c:f>'N2 Samples'!$L$2:$L$22</c:f>
              <c:numCache>
                <c:formatCode>0.00</c:formatCode>
                <c:ptCount val="21"/>
                <c:pt idx="0">
                  <c:v>1.0101494763670402</c:v>
                </c:pt>
                <c:pt idx="1">
                  <c:v>1.021091028174071</c:v>
                </c:pt>
                <c:pt idx="2">
                  <c:v>2.050816610355243</c:v>
                </c:pt>
                <c:pt idx="3">
                  <c:v>2.0689081054626088</c:v>
                </c:pt>
                <c:pt idx="4">
                  <c:v>1.3641127127354895</c:v>
                </c:pt>
                <c:pt idx="5">
                  <c:v>2.0687302712489419</c:v>
                </c:pt>
                <c:pt idx="6">
                  <c:v>2.1811846701448943</c:v>
                </c:pt>
                <c:pt idx="7">
                  <c:v>2.1307628130430887</c:v>
                </c:pt>
                <c:pt idx="8">
                  <c:v>0.88628348725902784</c:v>
                </c:pt>
                <c:pt idx="9">
                  <c:v>1.2736243109792125</c:v>
                </c:pt>
                <c:pt idx="10">
                  <c:v>2.3868831950092089</c:v>
                </c:pt>
                <c:pt idx="11">
                  <c:v>0.94934105920495981</c:v>
                </c:pt>
                <c:pt idx="12">
                  <c:v>0.30407013231387414</c:v>
                </c:pt>
                <c:pt idx="13">
                  <c:v>2.106086451112442</c:v>
                </c:pt>
                <c:pt idx="14">
                  <c:v>1.0027199603416139</c:v>
                </c:pt>
                <c:pt idx="15">
                  <c:v>1.2870225216708229</c:v>
                </c:pt>
                <c:pt idx="16">
                  <c:v>1.9398522498569326</c:v>
                </c:pt>
                <c:pt idx="17">
                  <c:v>1.9151379058027498</c:v>
                </c:pt>
                <c:pt idx="18">
                  <c:v>2.3832894587216042</c:v>
                </c:pt>
                <c:pt idx="19">
                  <c:v>2.2388286657969458</c:v>
                </c:pt>
                <c:pt idx="20">
                  <c:v>1.6524566587838785</c:v>
                </c:pt>
              </c:numCache>
            </c:numRef>
          </c:xVal>
          <c:yVal>
            <c:numRef>
              <c:f>'N2 Samples'!$D$2:$D$22</c:f>
              <c:numCache>
                <c:formatCode>General</c:formatCode>
                <c:ptCount val="21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102.5</c:v>
                </c:pt>
                <c:pt idx="7">
                  <c:v>103</c:v>
                </c:pt>
                <c:pt idx="8">
                  <c:v>103.5</c:v>
                </c:pt>
                <c:pt idx="9">
                  <c:v>104</c:v>
                </c:pt>
                <c:pt idx="10">
                  <c:v>104.5</c:v>
                </c:pt>
                <c:pt idx="11">
                  <c:v>105</c:v>
                </c:pt>
                <c:pt idx="12">
                  <c:v>105.5</c:v>
                </c:pt>
                <c:pt idx="13">
                  <c:v>106</c:v>
                </c:pt>
                <c:pt idx="14">
                  <c:v>106.5</c:v>
                </c:pt>
                <c:pt idx="15">
                  <c:v>107</c:v>
                </c:pt>
                <c:pt idx="16">
                  <c:v>107.5</c:v>
                </c:pt>
                <c:pt idx="17">
                  <c:v>108</c:v>
                </c:pt>
                <c:pt idx="18">
                  <c:v>108.5</c:v>
                </c:pt>
                <c:pt idx="19">
                  <c:v>109</c:v>
                </c:pt>
                <c:pt idx="20">
                  <c:v>109.5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6-8347-B829-5FB4344B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379440"/>
        <c:axId val="-2019377120"/>
      </c:scatterChart>
      <c:valAx>
        <c:axId val="-2019379440"/>
        <c:scaling>
          <c:orientation val="minMax"/>
        </c:scaling>
        <c:delete val="0"/>
        <c:axPos val="t"/>
        <c:numFmt formatCode="0.00" sourceLinked="1"/>
        <c:majorTickMark val="out"/>
        <c:minorTickMark val="none"/>
        <c:tickLblPos val="nextTo"/>
        <c:crossAx val="-2019377120"/>
        <c:crosses val="autoZero"/>
        <c:crossBetween val="midCat"/>
      </c:valAx>
      <c:valAx>
        <c:axId val="-201937712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37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16GUS-B1B d15N‰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Samples'!$L$1</c:f>
              <c:strCache>
                <c:ptCount val="1"/>
                <c:pt idx="0">
                  <c:v>Final value (‰, Air)</c:v>
                </c:pt>
              </c:strCache>
            </c:strRef>
          </c:tx>
          <c:xVal>
            <c:numRef>
              <c:f>'N2 Samples'!$L$25:$L$32</c:f>
              <c:numCache>
                <c:formatCode>0.00</c:formatCode>
                <c:ptCount val="8"/>
                <c:pt idx="0">
                  <c:v>2.2795736538248712</c:v>
                </c:pt>
                <c:pt idx="1">
                  <c:v>1.9109442663663101</c:v>
                </c:pt>
                <c:pt idx="2">
                  <c:v>1.4834527822048518</c:v>
                </c:pt>
                <c:pt idx="3">
                  <c:v>0.36389163290287563</c:v>
                </c:pt>
                <c:pt idx="4">
                  <c:v>1.8147402282336365</c:v>
                </c:pt>
                <c:pt idx="5">
                  <c:v>-0.25775186659590754</c:v>
                </c:pt>
                <c:pt idx="6">
                  <c:v>2.1105037029611253</c:v>
                </c:pt>
                <c:pt idx="7">
                  <c:v>1.1862084481126964</c:v>
                </c:pt>
              </c:numCache>
            </c:numRef>
          </c:xVal>
          <c:yVal>
            <c:numRef>
              <c:f>'N2 Samples'!$D$25:$D$32</c:f>
              <c:numCache>
                <c:formatCode>General</c:formatCode>
                <c:ptCount val="8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106.5</c:v>
                </c:pt>
                <c:pt idx="6">
                  <c:v>107</c:v>
                </c:pt>
                <c:pt idx="7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3-CD48-AA45-1FDF93DD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13680"/>
        <c:axId val="-2049046544"/>
      </c:scatterChart>
      <c:valAx>
        <c:axId val="-2044013680"/>
        <c:scaling>
          <c:orientation val="minMax"/>
        </c:scaling>
        <c:delete val="0"/>
        <c:axPos val="t"/>
        <c:numFmt formatCode="0.00" sourceLinked="1"/>
        <c:majorTickMark val="out"/>
        <c:minorTickMark val="none"/>
        <c:tickLblPos val="nextTo"/>
        <c:crossAx val="-2049046544"/>
        <c:crosses val="autoZero"/>
        <c:crossBetween val="midCat"/>
      </c:valAx>
      <c:valAx>
        <c:axId val="-204904654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01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16GUS-A2 %N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Samples'!$L$1</c:f>
              <c:strCache>
                <c:ptCount val="1"/>
                <c:pt idx="0">
                  <c:v>Final value (‰, Air)</c:v>
                </c:pt>
              </c:strCache>
            </c:strRef>
          </c:tx>
          <c:xVal>
            <c:numRef>
              <c:f>'N2 Samples'!$Q$2:$Q$22</c:f>
              <c:numCache>
                <c:formatCode>General</c:formatCode>
                <c:ptCount val="21"/>
                <c:pt idx="0">
                  <c:v>0.68765748670266702</c:v>
                </c:pt>
                <c:pt idx="1">
                  <c:v>0.83661359554136916</c:v>
                </c:pt>
                <c:pt idx="2">
                  <c:v>0.67157844456554461</c:v>
                </c:pt>
                <c:pt idx="3">
                  <c:v>0.77073116753193305</c:v>
                </c:pt>
                <c:pt idx="4">
                  <c:v>0.33865678538753086</c:v>
                </c:pt>
                <c:pt idx="5">
                  <c:v>0.62972819761848842</c:v>
                </c:pt>
                <c:pt idx="6">
                  <c:v>0.62630318533945628</c:v>
                </c:pt>
                <c:pt idx="7">
                  <c:v>0.74970241468367871</c:v>
                </c:pt>
                <c:pt idx="8">
                  <c:v>0.90143029778678008</c:v>
                </c:pt>
                <c:pt idx="9">
                  <c:v>0.79936359286660996</c:v>
                </c:pt>
                <c:pt idx="10">
                  <c:v>0.76782654154129482</c:v>
                </c:pt>
                <c:pt idx="11">
                  <c:v>0.69728143512304419</c:v>
                </c:pt>
                <c:pt idx="12">
                  <c:v>0.7257346435035692</c:v>
                </c:pt>
                <c:pt idx="13">
                  <c:v>0.71031711750119986</c:v>
                </c:pt>
                <c:pt idx="14">
                  <c:v>0.70415020467214473</c:v>
                </c:pt>
                <c:pt idx="15">
                  <c:v>0.8099744027346254</c:v>
                </c:pt>
                <c:pt idx="16">
                  <c:v>0.72962766736846785</c:v>
                </c:pt>
                <c:pt idx="17">
                  <c:v>0.71866093539943832</c:v>
                </c:pt>
                <c:pt idx="18">
                  <c:v>0.68876694388594095</c:v>
                </c:pt>
                <c:pt idx="19">
                  <c:v>0.76364042302912671</c:v>
                </c:pt>
                <c:pt idx="20">
                  <c:v>0.72711658637462739</c:v>
                </c:pt>
              </c:numCache>
            </c:numRef>
          </c:xVal>
          <c:yVal>
            <c:numRef>
              <c:f>'N2 Samples'!$D$2:$D$22</c:f>
              <c:numCache>
                <c:formatCode>General</c:formatCode>
                <c:ptCount val="21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102.5</c:v>
                </c:pt>
                <c:pt idx="7">
                  <c:v>103</c:v>
                </c:pt>
                <c:pt idx="8">
                  <c:v>103.5</c:v>
                </c:pt>
                <c:pt idx="9">
                  <c:v>104</c:v>
                </c:pt>
                <c:pt idx="10">
                  <c:v>104.5</c:v>
                </c:pt>
                <c:pt idx="11">
                  <c:v>105</c:v>
                </c:pt>
                <c:pt idx="12">
                  <c:v>105.5</c:v>
                </c:pt>
                <c:pt idx="13">
                  <c:v>106</c:v>
                </c:pt>
                <c:pt idx="14">
                  <c:v>106.5</c:v>
                </c:pt>
                <c:pt idx="15">
                  <c:v>107</c:v>
                </c:pt>
                <c:pt idx="16">
                  <c:v>107.5</c:v>
                </c:pt>
                <c:pt idx="17">
                  <c:v>108</c:v>
                </c:pt>
                <c:pt idx="18">
                  <c:v>108.5</c:v>
                </c:pt>
                <c:pt idx="19">
                  <c:v>109</c:v>
                </c:pt>
                <c:pt idx="20">
                  <c:v>109.5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4-4C4C-B8B7-23AF7BF7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668048"/>
        <c:axId val="-2044623184"/>
      </c:scatterChart>
      <c:valAx>
        <c:axId val="-20186680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044623184"/>
        <c:crosses val="autoZero"/>
        <c:crossBetween val="midCat"/>
      </c:valAx>
      <c:valAx>
        <c:axId val="-20446231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866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16GUS-B1B %N</a:t>
            </a:r>
          </a:p>
        </c:rich>
      </c:tx>
      <c:layout>
        <c:manualLayout>
          <c:xMode val="edge"/>
          <c:yMode val="edge"/>
          <c:x val="0.227103718776726"/>
          <c:y val="2.848101265822779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Samples'!$L$1</c:f>
              <c:strCache>
                <c:ptCount val="1"/>
                <c:pt idx="0">
                  <c:v>Final value (‰, Air)</c:v>
                </c:pt>
              </c:strCache>
            </c:strRef>
          </c:tx>
          <c:xVal>
            <c:numRef>
              <c:f>'N2 Samples'!$Q$25:$Q$32</c:f>
              <c:numCache>
                <c:formatCode>General</c:formatCode>
                <c:ptCount val="8"/>
                <c:pt idx="0">
                  <c:v>0.88914867937692943</c:v>
                </c:pt>
                <c:pt idx="1">
                  <c:v>0.72381152851998665</c:v>
                </c:pt>
                <c:pt idx="2">
                  <c:v>0.7108763570363843</c:v>
                </c:pt>
                <c:pt idx="3">
                  <c:v>0.63248434600380343</c:v>
                </c:pt>
                <c:pt idx="4">
                  <c:v>0.82281023037158074</c:v>
                </c:pt>
                <c:pt idx="5">
                  <c:v>0.88202227326365934</c:v>
                </c:pt>
                <c:pt idx="6">
                  <c:v>0.88321304578479221</c:v>
                </c:pt>
                <c:pt idx="7">
                  <c:v>0.86059780290553956</c:v>
                </c:pt>
              </c:numCache>
            </c:numRef>
          </c:xVal>
          <c:yVal>
            <c:numRef>
              <c:f>'N2 Samples'!$D$25:$D$32</c:f>
              <c:numCache>
                <c:formatCode>General</c:formatCode>
                <c:ptCount val="8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106.5</c:v>
                </c:pt>
                <c:pt idx="6">
                  <c:v>107</c:v>
                </c:pt>
                <c:pt idx="7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0-1045-9892-881F757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216496"/>
        <c:axId val="-2029617504"/>
      </c:scatterChart>
      <c:valAx>
        <c:axId val="-20292164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029617504"/>
        <c:crosses val="autoZero"/>
        <c:crossBetween val="midCat"/>
      </c:valAx>
      <c:valAx>
        <c:axId val="-202961750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21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16GUS-B1B: d13C 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Samples'!$L$1</c:f>
              <c:strCache>
                <c:ptCount val="1"/>
                <c:pt idx="0">
                  <c:v>Final value (‰, VPDB)</c:v>
                </c:pt>
              </c:strCache>
            </c:strRef>
          </c:tx>
          <c:xVal>
            <c:numRef>
              <c:f>'CO2 Samples'!$L$25:$L$32</c:f>
              <c:numCache>
                <c:formatCode>0.00</c:formatCode>
                <c:ptCount val="8"/>
                <c:pt idx="0">
                  <c:v>-26.322575565741825</c:v>
                </c:pt>
                <c:pt idx="1">
                  <c:v>-26.402751596096515</c:v>
                </c:pt>
                <c:pt idx="2">
                  <c:v>-26.540416745802382</c:v>
                </c:pt>
                <c:pt idx="3">
                  <c:v>-26.746831167008082</c:v>
                </c:pt>
                <c:pt idx="4">
                  <c:v>-25.952228428165281</c:v>
                </c:pt>
                <c:pt idx="5">
                  <c:v>-26.091094240168715</c:v>
                </c:pt>
                <c:pt idx="6">
                  <c:v>-26.141830521722305</c:v>
                </c:pt>
                <c:pt idx="7">
                  <c:v>-26.53083716328274</c:v>
                </c:pt>
              </c:numCache>
            </c:numRef>
          </c:xVal>
          <c:yVal>
            <c:numRef>
              <c:f>'CO2 Samples'!$D$25:$D$32</c:f>
              <c:numCache>
                <c:formatCode>General</c:formatCode>
                <c:ptCount val="8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106.5</c:v>
                </c:pt>
                <c:pt idx="6">
                  <c:v>107</c:v>
                </c:pt>
                <c:pt idx="7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E-B741-9173-A6647FAD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51520"/>
        <c:axId val="-2052610848"/>
      </c:scatterChart>
      <c:valAx>
        <c:axId val="-2052551520"/>
        <c:scaling>
          <c:orientation val="minMax"/>
        </c:scaling>
        <c:delete val="0"/>
        <c:axPos val="t"/>
        <c:numFmt formatCode="0.00" sourceLinked="1"/>
        <c:majorTickMark val="out"/>
        <c:minorTickMark val="none"/>
        <c:tickLblPos val="nextTo"/>
        <c:crossAx val="-2052610848"/>
        <c:crosses val="autoZero"/>
        <c:crossBetween val="midCat"/>
      </c:valAx>
      <c:valAx>
        <c:axId val="-20526108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55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d15N known vs meas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LOCS</a:t>
            </a:r>
            <a:r>
              <a:rPr lang="en-US" baseline="0"/>
              <a:t> sm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8262187971184499"/>
                  <c:y val="0.425220446792685"/>
                </c:manualLayout>
              </c:layout>
              <c:numFmt formatCode="General" sourceLinked="0"/>
            </c:trendlineLbl>
          </c:trendline>
          <c:xVal>
            <c:numRef>
              <c:f>('N2 Stds'!$G$2:$G$3,'N2 Stds'!$G$8:$G$15)</c:f>
              <c:numCache>
                <c:formatCode>General</c:formatCode>
                <c:ptCount val="10"/>
                <c:pt idx="0">
                  <c:v>-3.3069999999999999</c:v>
                </c:pt>
                <c:pt idx="1">
                  <c:v>-3.0619999999999998</c:v>
                </c:pt>
                <c:pt idx="2">
                  <c:v>3.1619999999999999</c:v>
                </c:pt>
                <c:pt idx="3">
                  <c:v>1.179</c:v>
                </c:pt>
                <c:pt idx="4">
                  <c:v>-0.71399999999999997</c:v>
                </c:pt>
                <c:pt idx="5">
                  <c:v>1.405</c:v>
                </c:pt>
                <c:pt idx="6">
                  <c:v>-1.982</c:v>
                </c:pt>
                <c:pt idx="7">
                  <c:v>-1.236</c:v>
                </c:pt>
                <c:pt idx="8">
                  <c:v>-2.286</c:v>
                </c:pt>
                <c:pt idx="9">
                  <c:v>-2.2789999999999999</c:v>
                </c:pt>
              </c:numCache>
            </c:numRef>
          </c:xVal>
          <c:yVal>
            <c:numRef>
              <c:f>('N2 Stds'!$H$2:$H$3,'N2 Stds'!$H$8:$H$15)</c:f>
              <c:numCache>
                <c:formatCode>General</c:formatCode>
                <c:ptCount val="10"/>
                <c:pt idx="0">
                  <c:v>1.2</c:v>
                </c:pt>
                <c:pt idx="1">
                  <c:v>1.2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1.58</c:v>
                </c:pt>
                <c:pt idx="7">
                  <c:v>1.58</c:v>
                </c:pt>
                <c:pt idx="8">
                  <c:v>-0.56000000000000005</c:v>
                </c:pt>
                <c:pt idx="9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F-6142-9E82-6E15451C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098896"/>
        <c:axId val="-2041083840"/>
      </c:scatterChart>
      <c:valAx>
        <c:axId val="-204109889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083840"/>
        <c:crossesAt val="-1"/>
        <c:crossBetween val="midCat"/>
      </c:valAx>
      <c:valAx>
        <c:axId val="-2041083840"/>
        <c:scaling>
          <c:orientation val="minMax"/>
          <c:max val="10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crossAx val="-2041098896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d15N known vs meas</a:t>
            </a:r>
            <a:r>
              <a:rPr lang="en-US"/>
              <a:t>: Acet LOCS 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630626395581101"/>
                  <c:y val="8.0998425196850393E-3"/>
                </c:manualLayout>
              </c:layout>
              <c:numFmt formatCode="General" sourceLinked="0"/>
            </c:trendlineLbl>
          </c:trendline>
          <c:xVal>
            <c:numRef>
              <c:f>'N2 Stds'!$G$2:$G$7</c:f>
              <c:numCache>
                <c:formatCode>General</c:formatCode>
                <c:ptCount val="6"/>
                <c:pt idx="0">
                  <c:v>-3.3069999999999999</c:v>
                </c:pt>
                <c:pt idx="1">
                  <c:v>-3.0619999999999998</c:v>
                </c:pt>
                <c:pt idx="2">
                  <c:v>4.6509999999999998</c:v>
                </c:pt>
                <c:pt idx="3">
                  <c:v>4.7240000000000002</c:v>
                </c:pt>
                <c:pt idx="4">
                  <c:v>4.1669999999999998</c:v>
                </c:pt>
                <c:pt idx="5">
                  <c:v>4.3680000000000003</c:v>
                </c:pt>
              </c:numCache>
            </c:numRef>
          </c:xVal>
          <c:yVal>
            <c:numRef>
              <c:f>'N2 Stds'!$H$2:$H$7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5-BE4F-B12A-9036C8DC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549264"/>
        <c:axId val="-2026525808"/>
      </c:scatterChart>
      <c:valAx>
        <c:axId val="-202654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6525808"/>
        <c:crossesAt val="-1"/>
        <c:crossBetween val="midCat"/>
      </c:valAx>
      <c:valAx>
        <c:axId val="-2026525808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-2026549264"/>
        <c:crossesAt val="-40"/>
        <c:crossBetween val="midCat"/>
      </c:valAx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d15N Know</a:t>
            </a:r>
            <a:r>
              <a:rPr lang="en-US" baseline="0"/>
              <a:t> vs. meas all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327499875177198E-2"/>
          <c:y val="0.15255971671281901"/>
          <c:w val="0.83940630533588201"/>
          <c:h val="0.7168942169725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5894276937564999E-2"/>
                  <c:y val="-1.6196185704059701E-2"/>
                </c:manualLayout>
              </c:layout>
              <c:numFmt formatCode="General" sourceLinked="0"/>
            </c:trendlineLbl>
          </c:trendline>
          <c:xVal>
            <c:numRef>
              <c:f>'N2 Stds'!$G$2:$G$15</c:f>
              <c:numCache>
                <c:formatCode>General</c:formatCode>
                <c:ptCount val="14"/>
                <c:pt idx="0">
                  <c:v>-3.3069999999999999</c:v>
                </c:pt>
                <c:pt idx="1">
                  <c:v>-3.0619999999999998</c:v>
                </c:pt>
                <c:pt idx="2">
                  <c:v>4.6509999999999998</c:v>
                </c:pt>
                <c:pt idx="3">
                  <c:v>4.7240000000000002</c:v>
                </c:pt>
                <c:pt idx="4">
                  <c:v>4.1669999999999998</c:v>
                </c:pt>
                <c:pt idx="5">
                  <c:v>4.3680000000000003</c:v>
                </c:pt>
                <c:pt idx="6">
                  <c:v>3.1619999999999999</c:v>
                </c:pt>
                <c:pt idx="7">
                  <c:v>1.179</c:v>
                </c:pt>
                <c:pt idx="8">
                  <c:v>-0.71399999999999997</c:v>
                </c:pt>
                <c:pt idx="9">
                  <c:v>1.405</c:v>
                </c:pt>
                <c:pt idx="10">
                  <c:v>-1.982</c:v>
                </c:pt>
                <c:pt idx="11">
                  <c:v>-1.236</c:v>
                </c:pt>
                <c:pt idx="12">
                  <c:v>-2.286</c:v>
                </c:pt>
                <c:pt idx="13">
                  <c:v>-2.2789999999999999</c:v>
                </c:pt>
              </c:numCache>
            </c:numRef>
          </c:xVal>
          <c:yVal>
            <c:numRef>
              <c:f>'N2 Stds'!$H$2:$H$15</c:f>
              <c:numCache>
                <c:formatCode>General</c:formatCode>
                <c:ptCount val="14"/>
                <c:pt idx="0">
                  <c:v>1.2</c:v>
                </c:pt>
                <c:pt idx="1">
                  <c:v>1.2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1.58</c:v>
                </c:pt>
                <c:pt idx="11">
                  <c:v>1.58</c:v>
                </c:pt>
                <c:pt idx="12">
                  <c:v>-0.56000000000000005</c:v>
                </c:pt>
                <c:pt idx="13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3-6D4B-BE90-2EB9EE08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403616"/>
        <c:axId val="-2026395200"/>
      </c:scatterChart>
      <c:valAx>
        <c:axId val="-20264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6395200"/>
        <c:crossesAt val="-1"/>
        <c:crossBetween val="midCat"/>
      </c:valAx>
      <c:valAx>
        <c:axId val="-202639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6403616"/>
        <c:crossesAt val="-4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d15N known vs meas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LOCS 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4734147260847699"/>
                  <c:y val="1.7226140706353098E-2"/>
                </c:manualLayout>
              </c:layout>
              <c:numFmt formatCode="General" sourceLinked="0"/>
            </c:trendlineLbl>
          </c:trendline>
          <c:xVal>
            <c:numRef>
              <c:f>('N2 Stds'!$G$2:$G$7,'N2 Stds'!$G$12:$G$15)</c:f>
              <c:numCache>
                <c:formatCode>General</c:formatCode>
                <c:ptCount val="10"/>
                <c:pt idx="0">
                  <c:v>-3.3069999999999999</c:v>
                </c:pt>
                <c:pt idx="1">
                  <c:v>-3.0619999999999998</c:v>
                </c:pt>
                <c:pt idx="2">
                  <c:v>4.6509999999999998</c:v>
                </c:pt>
                <c:pt idx="3">
                  <c:v>4.7240000000000002</c:v>
                </c:pt>
                <c:pt idx="4">
                  <c:v>4.1669999999999998</c:v>
                </c:pt>
                <c:pt idx="5">
                  <c:v>4.3680000000000003</c:v>
                </c:pt>
                <c:pt idx="6">
                  <c:v>-1.982</c:v>
                </c:pt>
                <c:pt idx="7">
                  <c:v>-1.236</c:v>
                </c:pt>
                <c:pt idx="8">
                  <c:v>-2.286</c:v>
                </c:pt>
                <c:pt idx="9">
                  <c:v>-2.2789999999999999</c:v>
                </c:pt>
              </c:numCache>
            </c:numRef>
          </c:xVal>
          <c:yVal>
            <c:numRef>
              <c:f>('N2 Stds'!$H$2:$H$7,'N2 Stds'!$H$12:$H$15)</c:f>
              <c:numCache>
                <c:formatCode>General</c:formatCode>
                <c:ptCount val="10"/>
                <c:pt idx="0">
                  <c:v>1.2</c:v>
                </c:pt>
                <c:pt idx="1">
                  <c:v>1.2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1.58</c:v>
                </c:pt>
                <c:pt idx="7">
                  <c:v>1.58</c:v>
                </c:pt>
                <c:pt idx="8">
                  <c:v>-0.56000000000000005</c:v>
                </c:pt>
                <c:pt idx="9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7-4A46-8116-26BAC99A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036832"/>
        <c:axId val="-2026269968"/>
      </c:scatterChart>
      <c:valAx>
        <c:axId val="-202603683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6269968"/>
        <c:crossesAt val="-1"/>
        <c:crossBetween val="midCat"/>
      </c:valAx>
      <c:valAx>
        <c:axId val="-2026269968"/>
        <c:scaling>
          <c:orientation val="minMax"/>
          <c:max val="10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crossAx val="-2026036832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d15N vs. area for LOCS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'N2 Stds'!$F$4:$F$11</c:f>
              <c:numCache>
                <c:formatCode>General</c:formatCode>
                <c:ptCount val="8"/>
                <c:pt idx="0">
                  <c:v>33.552999999999997</c:v>
                </c:pt>
                <c:pt idx="1">
                  <c:v>37.265000000000001</c:v>
                </c:pt>
                <c:pt idx="2">
                  <c:v>45.982999999999997</c:v>
                </c:pt>
                <c:pt idx="3">
                  <c:v>44.920999999999999</c:v>
                </c:pt>
                <c:pt idx="4">
                  <c:v>7.9649999999999999</c:v>
                </c:pt>
                <c:pt idx="5">
                  <c:v>7.3070000000000004</c:v>
                </c:pt>
                <c:pt idx="6">
                  <c:v>13.705</c:v>
                </c:pt>
                <c:pt idx="7">
                  <c:v>13.351000000000001</c:v>
                </c:pt>
              </c:numCache>
            </c:numRef>
          </c:xVal>
          <c:yVal>
            <c:numRef>
              <c:f>'N2 Stds'!$G$4:$G$11</c:f>
              <c:numCache>
                <c:formatCode>General</c:formatCode>
                <c:ptCount val="8"/>
                <c:pt idx="0">
                  <c:v>4.6509999999999998</c:v>
                </c:pt>
                <c:pt idx="1">
                  <c:v>4.7240000000000002</c:v>
                </c:pt>
                <c:pt idx="2">
                  <c:v>4.1669999999999998</c:v>
                </c:pt>
                <c:pt idx="3">
                  <c:v>4.3680000000000003</c:v>
                </c:pt>
                <c:pt idx="4">
                  <c:v>3.1619999999999999</c:v>
                </c:pt>
                <c:pt idx="5">
                  <c:v>1.179</c:v>
                </c:pt>
                <c:pt idx="6">
                  <c:v>-0.71399999999999997</c:v>
                </c:pt>
                <c:pt idx="7">
                  <c:v>1.405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9F44-9F61-1C6B32B6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59200"/>
        <c:axId val="-2048202448"/>
      </c:scatterChart>
      <c:valAx>
        <c:axId val="-21008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8202448"/>
        <c:crossesAt val="-1"/>
        <c:crossBetween val="midCat"/>
      </c:valAx>
      <c:valAx>
        <c:axId val="-2048202448"/>
        <c:scaling>
          <c:orientation val="minMax"/>
          <c:max val="10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crossAx val="-2100859200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d15N diff vs area LOCS sm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5527136289171903E-2"/>
                  <c:y val="3.4077303854933398E-2"/>
                </c:manualLayout>
              </c:layout>
              <c:numFmt formatCode="General" sourceLinked="0"/>
            </c:trendlineLbl>
          </c:trendline>
          <c:xVal>
            <c:numRef>
              <c:f>'N2 Stds'!$F$8:$F$11</c:f>
              <c:numCache>
                <c:formatCode>General</c:formatCode>
                <c:ptCount val="4"/>
                <c:pt idx="0">
                  <c:v>7.9649999999999999</c:v>
                </c:pt>
                <c:pt idx="1">
                  <c:v>7.3070000000000004</c:v>
                </c:pt>
                <c:pt idx="2">
                  <c:v>13.705</c:v>
                </c:pt>
                <c:pt idx="3">
                  <c:v>13.351000000000001</c:v>
                </c:pt>
              </c:numCache>
            </c:numRef>
          </c:xVal>
          <c:yVal>
            <c:numRef>
              <c:f>'N2 Stds'!$L$8:$L$11</c:f>
              <c:numCache>
                <c:formatCode>0.00</c:formatCode>
                <c:ptCount val="4"/>
                <c:pt idx="0">
                  <c:v>1.0501976632408931</c:v>
                </c:pt>
                <c:pt idx="1">
                  <c:v>2.624326071632745</c:v>
                </c:pt>
                <c:pt idx="2">
                  <c:v>4.1270114357708056</c:v>
                </c:pt>
                <c:pt idx="3">
                  <c:v>2.4449246493954488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F-2743-A9D0-C82807FC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46432"/>
        <c:axId val="-2100827808"/>
      </c:scatterChart>
      <c:valAx>
        <c:axId val="-21008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27808"/>
        <c:crossesAt val="-50"/>
        <c:crossBetween val="midCat"/>
      </c:valAx>
      <c:valAx>
        <c:axId val="-21008278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00846432"/>
        <c:crossesAt val="-40"/>
        <c:crossBetween val="midCat"/>
      </c:valAx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d15N diff vs area LOCS lg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5527136289171903E-2"/>
                  <c:y val="3.4077303854933398E-2"/>
                </c:manualLayout>
              </c:layout>
              <c:numFmt formatCode="General" sourceLinked="0"/>
            </c:trendlineLbl>
          </c:trendline>
          <c:xVal>
            <c:numRef>
              <c:f>'N2 Stds'!$F$4:$F$7</c:f>
              <c:numCache>
                <c:formatCode>General</c:formatCode>
                <c:ptCount val="4"/>
                <c:pt idx="0">
                  <c:v>33.552999999999997</c:v>
                </c:pt>
                <c:pt idx="1">
                  <c:v>37.265000000000001</c:v>
                </c:pt>
                <c:pt idx="2">
                  <c:v>45.982999999999997</c:v>
                </c:pt>
                <c:pt idx="3">
                  <c:v>44.920999999999999</c:v>
                </c:pt>
              </c:numCache>
            </c:numRef>
          </c:xVal>
          <c:yVal>
            <c:numRef>
              <c:f>'N2 Stds'!$L$4:$L$7</c:f>
              <c:numCache>
                <c:formatCode>0.00</c:formatCode>
                <c:ptCount val="4"/>
                <c:pt idx="0">
                  <c:v>-0.13178781335792955</c:v>
                </c:pt>
                <c:pt idx="1">
                  <c:v>-0.18973606036378232</c:v>
                </c:pt>
                <c:pt idx="2">
                  <c:v>0.2524170024068999</c:v>
                </c:pt>
                <c:pt idx="3">
                  <c:v>9.286087024009948E-2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8-6D41-B540-0ACF2F75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48048"/>
        <c:axId val="-2089350960"/>
      </c:scatterChart>
      <c:valAx>
        <c:axId val="-208964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350960"/>
        <c:crossesAt val="-50"/>
        <c:crossBetween val="midCat"/>
      </c:valAx>
      <c:valAx>
        <c:axId val="-20893509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89648048"/>
        <c:crossesAt val="-40"/>
        <c:crossBetween val="midCat"/>
      </c:valAx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d15N vs area all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Stds'!$G$1</c:f>
              <c:strCache>
                <c:ptCount val="1"/>
                <c:pt idx="0">
                  <c:v>Measured d15N/14N (‰)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'N2 Stds'!$F$2:$F$15</c:f>
              <c:numCache>
                <c:formatCode>General</c:formatCode>
                <c:ptCount val="14"/>
                <c:pt idx="0">
                  <c:v>55.021000000000001</c:v>
                </c:pt>
                <c:pt idx="1">
                  <c:v>87.195999999999998</c:v>
                </c:pt>
                <c:pt idx="2">
                  <c:v>33.552999999999997</c:v>
                </c:pt>
                <c:pt idx="3">
                  <c:v>37.265000000000001</c:v>
                </c:pt>
                <c:pt idx="4">
                  <c:v>45.982999999999997</c:v>
                </c:pt>
                <c:pt idx="5">
                  <c:v>44.920999999999999</c:v>
                </c:pt>
                <c:pt idx="6">
                  <c:v>7.9649999999999999</c:v>
                </c:pt>
                <c:pt idx="7">
                  <c:v>7.3070000000000004</c:v>
                </c:pt>
                <c:pt idx="8">
                  <c:v>13.705</c:v>
                </c:pt>
                <c:pt idx="9">
                  <c:v>13.351000000000001</c:v>
                </c:pt>
                <c:pt idx="10">
                  <c:v>9.92</c:v>
                </c:pt>
                <c:pt idx="11">
                  <c:v>10.073</c:v>
                </c:pt>
                <c:pt idx="12">
                  <c:v>805.60500000000002</c:v>
                </c:pt>
                <c:pt idx="13">
                  <c:v>827.97900000000004</c:v>
                </c:pt>
              </c:numCache>
            </c:numRef>
          </c:xVal>
          <c:yVal>
            <c:numRef>
              <c:f>'N2 Stds'!$G$2:$G$15</c:f>
              <c:numCache>
                <c:formatCode>General</c:formatCode>
                <c:ptCount val="14"/>
                <c:pt idx="0">
                  <c:v>-3.3069999999999999</c:v>
                </c:pt>
                <c:pt idx="1">
                  <c:v>-3.0619999999999998</c:v>
                </c:pt>
                <c:pt idx="2">
                  <c:v>4.6509999999999998</c:v>
                </c:pt>
                <c:pt idx="3">
                  <c:v>4.7240000000000002</c:v>
                </c:pt>
                <c:pt idx="4">
                  <c:v>4.1669999999999998</c:v>
                </c:pt>
                <c:pt idx="5">
                  <c:v>4.3680000000000003</c:v>
                </c:pt>
                <c:pt idx="6">
                  <c:v>3.1619999999999999</c:v>
                </c:pt>
                <c:pt idx="7">
                  <c:v>1.179</c:v>
                </c:pt>
                <c:pt idx="8">
                  <c:v>-0.71399999999999997</c:v>
                </c:pt>
                <c:pt idx="9">
                  <c:v>1.405</c:v>
                </c:pt>
                <c:pt idx="10">
                  <c:v>-1.982</c:v>
                </c:pt>
                <c:pt idx="11">
                  <c:v>-1.236</c:v>
                </c:pt>
                <c:pt idx="12">
                  <c:v>-2.286</c:v>
                </c:pt>
                <c:pt idx="13">
                  <c:v>-2.2789999999999999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0-AE49-9B10-136BFCB6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787984"/>
        <c:axId val="-2107439008"/>
      </c:scatterChart>
      <c:valAx>
        <c:axId val="-204278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439008"/>
        <c:crossesAt val="-50"/>
        <c:crossBetween val="midCat"/>
      </c:valAx>
      <c:valAx>
        <c:axId val="-2107439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2787984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d15N diff vs area all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Stds'!$L$1</c:f>
              <c:strCache>
                <c:ptCount val="1"/>
                <c:pt idx="0">
                  <c:v>diff from known (‰, VPDB) (ACCURACY)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'N2 Stds'!$F$2:$F$15</c:f>
              <c:numCache>
                <c:formatCode>General</c:formatCode>
                <c:ptCount val="14"/>
                <c:pt idx="0">
                  <c:v>55.021000000000001</c:v>
                </c:pt>
                <c:pt idx="1">
                  <c:v>87.195999999999998</c:v>
                </c:pt>
                <c:pt idx="2">
                  <c:v>33.552999999999997</c:v>
                </c:pt>
                <c:pt idx="3">
                  <c:v>37.265000000000001</c:v>
                </c:pt>
                <c:pt idx="4">
                  <c:v>45.982999999999997</c:v>
                </c:pt>
                <c:pt idx="5">
                  <c:v>44.920999999999999</c:v>
                </c:pt>
                <c:pt idx="6">
                  <c:v>7.9649999999999999</c:v>
                </c:pt>
                <c:pt idx="7">
                  <c:v>7.3070000000000004</c:v>
                </c:pt>
                <c:pt idx="8">
                  <c:v>13.705</c:v>
                </c:pt>
                <c:pt idx="9">
                  <c:v>13.351000000000001</c:v>
                </c:pt>
                <c:pt idx="10">
                  <c:v>9.92</c:v>
                </c:pt>
                <c:pt idx="11">
                  <c:v>10.073</c:v>
                </c:pt>
                <c:pt idx="12">
                  <c:v>805.60500000000002</c:v>
                </c:pt>
                <c:pt idx="13">
                  <c:v>827.97900000000004</c:v>
                </c:pt>
              </c:numCache>
            </c:numRef>
          </c:xVal>
          <c:yVal>
            <c:numRef>
              <c:f>'N2 Stds'!$L$2:$L$15</c:f>
              <c:numCache>
                <c:formatCode>0.00</c:formatCode>
                <c:ptCount val="14"/>
                <c:pt idx="0">
                  <c:v>8.536492188279321E-2</c:v>
                </c:pt>
                <c:pt idx="1">
                  <c:v>-0.10911892080808117</c:v>
                </c:pt>
                <c:pt idx="2">
                  <c:v>-0.13178781335792955</c:v>
                </c:pt>
                <c:pt idx="3">
                  <c:v>-0.18973606036378232</c:v>
                </c:pt>
                <c:pt idx="4">
                  <c:v>0.2524170024068999</c:v>
                </c:pt>
                <c:pt idx="5">
                  <c:v>9.286087024009948E-2</c:v>
                </c:pt>
                <c:pt idx="6">
                  <c:v>1.0501976632408931</c:v>
                </c:pt>
                <c:pt idx="7">
                  <c:v>2.624326071632745</c:v>
                </c:pt>
                <c:pt idx="8">
                  <c:v>4.1270114357708056</c:v>
                </c:pt>
                <c:pt idx="9">
                  <c:v>2.4449246493954488</c:v>
                </c:pt>
                <c:pt idx="10">
                  <c:v>-0.58643545185356727</c:v>
                </c:pt>
                <c:pt idx="11">
                  <c:v>-1.1786189075572087</c:v>
                </c:pt>
                <c:pt idx="12">
                  <c:v>-2.4851167245963195</c:v>
                </c:pt>
                <c:pt idx="13">
                  <c:v>-2.4906734058160587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2-374D-8F30-3BBC612E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36864"/>
        <c:axId val="-2107108144"/>
      </c:scatterChart>
      <c:valAx>
        <c:axId val="-21069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108144"/>
        <c:crossesAt val="-50"/>
        <c:crossBetween val="midCat"/>
      </c:valAx>
      <c:valAx>
        <c:axId val="-21071081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06936864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d15N known vs meas</a:t>
            </a:r>
            <a:r>
              <a:rPr lang="en-US"/>
              <a:t>: Urea LOCS 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630626395581101"/>
                  <c:y val="8.0998425196850393E-3"/>
                </c:manualLayout>
              </c:layout>
              <c:numFmt formatCode="General" sourceLinked="0"/>
            </c:trendlineLbl>
          </c:trendline>
          <c:xVal>
            <c:numRef>
              <c:f>('N2 Stds'!$G$4:$G$7,'N2 Stds'!$G$14:$G$15)</c:f>
              <c:numCache>
                <c:formatCode>General</c:formatCode>
                <c:ptCount val="6"/>
                <c:pt idx="0">
                  <c:v>4.6509999999999998</c:v>
                </c:pt>
                <c:pt idx="1">
                  <c:v>4.7240000000000002</c:v>
                </c:pt>
                <c:pt idx="2">
                  <c:v>4.1669999999999998</c:v>
                </c:pt>
                <c:pt idx="3">
                  <c:v>4.3680000000000003</c:v>
                </c:pt>
                <c:pt idx="4">
                  <c:v>-2.286</c:v>
                </c:pt>
                <c:pt idx="5">
                  <c:v>-2.2789999999999999</c:v>
                </c:pt>
              </c:numCache>
            </c:numRef>
          </c:xVal>
          <c:yVal>
            <c:numRef>
              <c:f>('N2 Stds'!$H$4:$H$7,'N2 Stds'!$H$14:$H$15)</c:f>
              <c:numCache>
                <c:formatCode>General</c:formatCode>
                <c:ptCount val="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-0.56000000000000005</c:v>
                </c:pt>
                <c:pt idx="5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F541-82A1-EDDBEC3C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67472"/>
        <c:axId val="2113221264"/>
      </c:scatterChart>
      <c:valAx>
        <c:axId val="214146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221264"/>
        <c:crossesAt val="-1"/>
        <c:crossBetween val="midCat"/>
      </c:valAx>
      <c:valAx>
        <c:axId val="2113221264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2141467472"/>
        <c:crossesAt val="-40"/>
        <c:crossBetween val="midCat"/>
      </c:valAx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16GUS-A2: %C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Samples'!$L$1</c:f>
              <c:strCache>
                <c:ptCount val="1"/>
                <c:pt idx="0">
                  <c:v>Final value (‰, VPDB)</c:v>
                </c:pt>
              </c:strCache>
            </c:strRef>
          </c:tx>
          <c:xVal>
            <c:numRef>
              <c:f>'CO2 Samples'!$N$2:$N$22</c:f>
              <c:numCache>
                <c:formatCode>General</c:formatCode>
                <c:ptCount val="21"/>
                <c:pt idx="0">
                  <c:v>7.6758684971911837</c:v>
                </c:pt>
                <c:pt idx="1">
                  <c:v>7.3457645510052263</c:v>
                </c:pt>
                <c:pt idx="2">
                  <c:v>7.3816032304390209</c:v>
                </c:pt>
                <c:pt idx="3">
                  <c:v>7.9570667262765822</c:v>
                </c:pt>
                <c:pt idx="4">
                  <c:v>4.1912025167071141</c:v>
                </c:pt>
                <c:pt idx="5">
                  <c:v>7.1465291395149695</c:v>
                </c:pt>
                <c:pt idx="6">
                  <c:v>7.242643051163852</c:v>
                </c:pt>
                <c:pt idx="7">
                  <c:v>8.2069979203223546</c:v>
                </c:pt>
                <c:pt idx="8">
                  <c:v>8.1005883707740391</c:v>
                </c:pt>
                <c:pt idx="9">
                  <c:v>8.7919027600383082</c:v>
                </c:pt>
                <c:pt idx="10">
                  <c:v>8.2359987254672866</c:v>
                </c:pt>
                <c:pt idx="11">
                  <c:v>8.536386811990166</c:v>
                </c:pt>
                <c:pt idx="12">
                  <c:v>8.5180269252074439</c:v>
                </c:pt>
                <c:pt idx="13">
                  <c:v>8.7034388483915404</c:v>
                </c:pt>
                <c:pt idx="14">
                  <c:v>8.8817158142933561</c:v>
                </c:pt>
                <c:pt idx="15">
                  <c:v>8.8363031760276201</c:v>
                </c:pt>
                <c:pt idx="16">
                  <c:v>9.0938193897672139</c:v>
                </c:pt>
                <c:pt idx="17">
                  <c:v>9.2519607713301415</c:v>
                </c:pt>
                <c:pt idx="18">
                  <c:v>8.641064720757079</c:v>
                </c:pt>
                <c:pt idx="19">
                  <c:v>9.8608155754923921</c:v>
                </c:pt>
                <c:pt idx="20">
                  <c:v>8.9394504660198013</c:v>
                </c:pt>
              </c:numCache>
            </c:numRef>
          </c:xVal>
          <c:yVal>
            <c:numRef>
              <c:f>'CO2 Samples'!$D$2:$D$22</c:f>
              <c:numCache>
                <c:formatCode>General</c:formatCode>
                <c:ptCount val="21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102.5</c:v>
                </c:pt>
                <c:pt idx="7">
                  <c:v>103</c:v>
                </c:pt>
                <c:pt idx="8">
                  <c:v>103.5</c:v>
                </c:pt>
                <c:pt idx="9">
                  <c:v>104</c:v>
                </c:pt>
                <c:pt idx="10">
                  <c:v>104.5</c:v>
                </c:pt>
                <c:pt idx="11">
                  <c:v>105</c:v>
                </c:pt>
                <c:pt idx="12">
                  <c:v>105.5</c:v>
                </c:pt>
                <c:pt idx="13">
                  <c:v>106</c:v>
                </c:pt>
                <c:pt idx="14">
                  <c:v>106.5</c:v>
                </c:pt>
                <c:pt idx="15">
                  <c:v>107</c:v>
                </c:pt>
                <c:pt idx="16">
                  <c:v>107.5</c:v>
                </c:pt>
                <c:pt idx="17">
                  <c:v>108</c:v>
                </c:pt>
                <c:pt idx="18">
                  <c:v>108.5</c:v>
                </c:pt>
                <c:pt idx="19">
                  <c:v>109</c:v>
                </c:pt>
                <c:pt idx="20">
                  <c:v>109.5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1-5A4A-98E3-683722ED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46256"/>
        <c:axId val="-2052951888"/>
      </c:scatterChart>
      <c:valAx>
        <c:axId val="-20529462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052951888"/>
        <c:crosses val="autoZero"/>
        <c:crossBetween val="midCat"/>
      </c:valAx>
      <c:valAx>
        <c:axId val="-205295188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94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d15N diff vs area without urea Acet LOCS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Stds'!$L$1</c:f>
              <c:strCache>
                <c:ptCount val="1"/>
                <c:pt idx="0">
                  <c:v>diff from known (‰, VPDB) (ACCURACY)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'N2 Stds'!$F$2:$F$13</c:f>
              <c:numCache>
                <c:formatCode>General</c:formatCode>
                <c:ptCount val="12"/>
                <c:pt idx="0">
                  <c:v>55.021000000000001</c:v>
                </c:pt>
                <c:pt idx="1">
                  <c:v>87.195999999999998</c:v>
                </c:pt>
                <c:pt idx="2">
                  <c:v>33.552999999999997</c:v>
                </c:pt>
                <c:pt idx="3">
                  <c:v>37.265000000000001</c:v>
                </c:pt>
                <c:pt idx="4">
                  <c:v>45.982999999999997</c:v>
                </c:pt>
                <c:pt idx="5">
                  <c:v>44.920999999999999</c:v>
                </c:pt>
                <c:pt idx="6">
                  <c:v>7.9649999999999999</c:v>
                </c:pt>
                <c:pt idx="7">
                  <c:v>7.3070000000000004</c:v>
                </c:pt>
                <c:pt idx="8">
                  <c:v>13.705</c:v>
                </c:pt>
                <c:pt idx="9">
                  <c:v>13.351000000000001</c:v>
                </c:pt>
                <c:pt idx="10">
                  <c:v>9.92</c:v>
                </c:pt>
                <c:pt idx="11">
                  <c:v>10.073</c:v>
                </c:pt>
              </c:numCache>
            </c:numRef>
          </c:xVal>
          <c:yVal>
            <c:numRef>
              <c:f>'N2 Stds'!$L$2:$L$13</c:f>
              <c:numCache>
                <c:formatCode>0.00</c:formatCode>
                <c:ptCount val="12"/>
                <c:pt idx="0">
                  <c:v>8.536492188279321E-2</c:v>
                </c:pt>
                <c:pt idx="1">
                  <c:v>-0.10911892080808117</c:v>
                </c:pt>
                <c:pt idx="2">
                  <c:v>-0.13178781335792955</c:v>
                </c:pt>
                <c:pt idx="3">
                  <c:v>-0.18973606036378232</c:v>
                </c:pt>
                <c:pt idx="4">
                  <c:v>0.2524170024068999</c:v>
                </c:pt>
                <c:pt idx="5">
                  <c:v>9.286087024009948E-2</c:v>
                </c:pt>
                <c:pt idx="6">
                  <c:v>1.0501976632408931</c:v>
                </c:pt>
                <c:pt idx="7">
                  <c:v>2.624326071632745</c:v>
                </c:pt>
                <c:pt idx="8">
                  <c:v>4.1270114357708056</c:v>
                </c:pt>
                <c:pt idx="9">
                  <c:v>2.4449246493954488</c:v>
                </c:pt>
                <c:pt idx="10">
                  <c:v>-0.58643545185356727</c:v>
                </c:pt>
                <c:pt idx="11">
                  <c:v>-1.1786189075572087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1-344A-AF9C-2F09F271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25360"/>
        <c:axId val="2113214288"/>
      </c:scatterChart>
      <c:valAx>
        <c:axId val="-214072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214288"/>
        <c:crossesAt val="-50"/>
        <c:crossBetween val="midCat"/>
      </c:valAx>
      <c:valAx>
        <c:axId val="21132142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40725360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d15N diff vs area without urea Urea LOCS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 Stds'!$L$1</c:f>
              <c:strCache>
                <c:ptCount val="1"/>
                <c:pt idx="0">
                  <c:v>diff from known (‰, VPDB) (ACCURACY)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'N2 Stds'!$F$2:$F$13</c:f>
              <c:numCache>
                <c:formatCode>General</c:formatCode>
                <c:ptCount val="12"/>
                <c:pt idx="0">
                  <c:v>55.021000000000001</c:v>
                </c:pt>
                <c:pt idx="1">
                  <c:v>87.195999999999998</c:v>
                </c:pt>
                <c:pt idx="2">
                  <c:v>33.552999999999997</c:v>
                </c:pt>
                <c:pt idx="3">
                  <c:v>37.265000000000001</c:v>
                </c:pt>
                <c:pt idx="4">
                  <c:v>45.982999999999997</c:v>
                </c:pt>
                <c:pt idx="5">
                  <c:v>44.920999999999999</c:v>
                </c:pt>
                <c:pt idx="6">
                  <c:v>7.9649999999999999</c:v>
                </c:pt>
                <c:pt idx="7">
                  <c:v>7.3070000000000004</c:v>
                </c:pt>
                <c:pt idx="8">
                  <c:v>13.705</c:v>
                </c:pt>
                <c:pt idx="9">
                  <c:v>13.351000000000001</c:v>
                </c:pt>
                <c:pt idx="10">
                  <c:v>9.92</c:v>
                </c:pt>
                <c:pt idx="11">
                  <c:v>10.073</c:v>
                </c:pt>
              </c:numCache>
            </c:numRef>
          </c:xVal>
          <c:yVal>
            <c:numRef>
              <c:f>'N2 Stds'!$R$2:$R$13</c:f>
              <c:numCache>
                <c:formatCode>0.00</c:formatCode>
                <c:ptCount val="12"/>
                <c:pt idx="0">
                  <c:v>2.9301823000000002</c:v>
                </c:pt>
                <c:pt idx="1">
                  <c:v>2.6462517999999999</c:v>
                </c:pt>
                <c:pt idx="2">
                  <c:v>-0.19234390000000001</c:v>
                </c:pt>
                <c:pt idx="3">
                  <c:v>-0.27694360000000007</c:v>
                </c:pt>
                <c:pt idx="4">
                  <c:v>0.36856370000000016</c:v>
                </c:pt>
                <c:pt idx="5">
                  <c:v>0.13562479999999955</c:v>
                </c:pt>
                <c:pt idx="6">
                  <c:v>1.5332581999999997</c:v>
                </c:pt>
                <c:pt idx="7">
                  <c:v>3.8313568999999994</c:v>
                </c:pt>
                <c:pt idx="8">
                  <c:v>6.0251545999999996</c:v>
                </c:pt>
                <c:pt idx="9">
                  <c:v>3.5694454999999996</c:v>
                </c:pt>
                <c:pt idx="10">
                  <c:v>1.7746398000000001</c:v>
                </c:pt>
                <c:pt idx="11">
                  <c:v>0.91010040000000014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8-DA45-8C29-4608539C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163648"/>
        <c:axId val="-2026160944"/>
      </c:scatterChart>
      <c:valAx>
        <c:axId val="-20261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6160944"/>
        <c:crossesAt val="-50"/>
        <c:crossBetween val="midCat"/>
      </c:valAx>
      <c:valAx>
        <c:axId val="-20261609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26163648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Stds'!$U$1</c:f>
              <c:strCache>
                <c:ptCount val="1"/>
                <c:pt idx="0">
                  <c:v>Mass N (g)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'N2 Stds'!$F$2:$F$15</c:f>
              <c:numCache>
                <c:formatCode>General</c:formatCode>
                <c:ptCount val="14"/>
                <c:pt idx="0">
                  <c:v>55.021000000000001</c:v>
                </c:pt>
                <c:pt idx="1">
                  <c:v>87.195999999999998</c:v>
                </c:pt>
                <c:pt idx="2">
                  <c:v>33.552999999999997</c:v>
                </c:pt>
                <c:pt idx="3">
                  <c:v>37.265000000000001</c:v>
                </c:pt>
                <c:pt idx="4">
                  <c:v>45.982999999999997</c:v>
                </c:pt>
                <c:pt idx="5">
                  <c:v>44.920999999999999</c:v>
                </c:pt>
                <c:pt idx="6">
                  <c:v>7.9649999999999999</c:v>
                </c:pt>
                <c:pt idx="7">
                  <c:v>7.3070000000000004</c:v>
                </c:pt>
                <c:pt idx="8">
                  <c:v>13.705</c:v>
                </c:pt>
                <c:pt idx="9">
                  <c:v>13.351000000000001</c:v>
                </c:pt>
                <c:pt idx="10">
                  <c:v>9.92</c:v>
                </c:pt>
                <c:pt idx="11">
                  <c:v>10.073</c:v>
                </c:pt>
                <c:pt idx="12">
                  <c:v>805.60500000000002</c:v>
                </c:pt>
                <c:pt idx="13">
                  <c:v>827.97900000000004</c:v>
                </c:pt>
              </c:numCache>
            </c:numRef>
          </c:xVal>
          <c:yVal>
            <c:numRef>
              <c:f>'N2 Stds'!$U$2:$U$15</c:f>
              <c:numCache>
                <c:formatCode>General</c:formatCode>
                <c:ptCount val="14"/>
                <c:pt idx="0">
                  <c:v>3.3152000000000004E-5</c:v>
                </c:pt>
                <c:pt idx="1">
                  <c:v>6.2159999999999988E-5</c:v>
                </c:pt>
                <c:pt idx="2">
                  <c:v>2.83556E-5</c:v>
                </c:pt>
                <c:pt idx="3">
                  <c:v>3.0895900000000003E-5</c:v>
                </c:pt>
                <c:pt idx="4">
                  <c:v>3.4752900000000004E-5</c:v>
                </c:pt>
                <c:pt idx="5">
                  <c:v>3.4034700000000001E-5</c:v>
                </c:pt>
                <c:pt idx="6">
                  <c:v>6.6899000000000001E-6</c:v>
                </c:pt>
                <c:pt idx="7">
                  <c:v>5.8919000000000003E-6</c:v>
                </c:pt>
                <c:pt idx="8">
                  <c:v>7.7671999999999991E-6</c:v>
                </c:pt>
                <c:pt idx="9">
                  <c:v>9.0838999999999995E-6</c:v>
                </c:pt>
                <c:pt idx="10">
                  <c:v>9.5549999999999991E-6</c:v>
                </c:pt>
                <c:pt idx="11">
                  <c:v>7.7909999999999988E-6</c:v>
                </c:pt>
                <c:pt idx="12">
                  <c:v>5.9712000000000003E-4</c:v>
                </c:pt>
                <c:pt idx="13">
                  <c:v>6.2044499999999996E-4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3-2B49-9C7B-E6ECB333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108144"/>
        <c:axId val="-2026099424"/>
      </c:scatterChart>
      <c:valAx>
        <c:axId val="-202610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6099424"/>
        <c:crosses val="autoZero"/>
        <c:crossBetween val="midCat"/>
      </c:valAx>
      <c:valAx>
        <c:axId val="-20260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0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Stds'!$U$1</c:f>
              <c:strCache>
                <c:ptCount val="1"/>
                <c:pt idx="0">
                  <c:v>Mass N (g)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'N2 Stds'!$F$2:$F$15</c:f>
              <c:numCache>
                <c:formatCode>General</c:formatCode>
                <c:ptCount val="14"/>
                <c:pt idx="0">
                  <c:v>55.021000000000001</c:v>
                </c:pt>
                <c:pt idx="1">
                  <c:v>87.195999999999998</c:v>
                </c:pt>
                <c:pt idx="2">
                  <c:v>33.552999999999997</c:v>
                </c:pt>
                <c:pt idx="3">
                  <c:v>37.265000000000001</c:v>
                </c:pt>
                <c:pt idx="4">
                  <c:v>45.982999999999997</c:v>
                </c:pt>
                <c:pt idx="5">
                  <c:v>44.920999999999999</c:v>
                </c:pt>
                <c:pt idx="6">
                  <c:v>7.9649999999999999</c:v>
                </c:pt>
                <c:pt idx="7">
                  <c:v>7.3070000000000004</c:v>
                </c:pt>
                <c:pt idx="8">
                  <c:v>13.705</c:v>
                </c:pt>
                <c:pt idx="9">
                  <c:v>13.351000000000001</c:v>
                </c:pt>
                <c:pt idx="10">
                  <c:v>9.92</c:v>
                </c:pt>
                <c:pt idx="11">
                  <c:v>10.073</c:v>
                </c:pt>
                <c:pt idx="12">
                  <c:v>805.60500000000002</c:v>
                </c:pt>
                <c:pt idx="13">
                  <c:v>827.97900000000004</c:v>
                </c:pt>
              </c:numCache>
            </c:numRef>
          </c:xVal>
          <c:yVal>
            <c:numRef>
              <c:f>'N2 Stds'!$U$2:$U$13</c:f>
              <c:numCache>
                <c:formatCode>General</c:formatCode>
                <c:ptCount val="12"/>
                <c:pt idx="0">
                  <c:v>3.3152000000000004E-5</c:v>
                </c:pt>
                <c:pt idx="1">
                  <c:v>6.2159999999999988E-5</c:v>
                </c:pt>
                <c:pt idx="2">
                  <c:v>2.83556E-5</c:v>
                </c:pt>
                <c:pt idx="3">
                  <c:v>3.0895900000000003E-5</c:v>
                </c:pt>
                <c:pt idx="4">
                  <c:v>3.4752900000000004E-5</c:v>
                </c:pt>
                <c:pt idx="5">
                  <c:v>3.4034700000000001E-5</c:v>
                </c:pt>
                <c:pt idx="6">
                  <c:v>6.6899000000000001E-6</c:v>
                </c:pt>
                <c:pt idx="7">
                  <c:v>5.8919000000000003E-6</c:v>
                </c:pt>
                <c:pt idx="8">
                  <c:v>7.7671999999999991E-6</c:v>
                </c:pt>
                <c:pt idx="9">
                  <c:v>9.0838999999999995E-6</c:v>
                </c:pt>
                <c:pt idx="10">
                  <c:v>9.5549999999999991E-6</c:v>
                </c:pt>
                <c:pt idx="11">
                  <c:v>7.7909999999999988E-6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E-B54B-9B92-BA6BDF85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045440"/>
        <c:axId val="-2026043008"/>
      </c:scatterChart>
      <c:valAx>
        <c:axId val="-20260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6043008"/>
        <c:crosses val="autoZero"/>
        <c:crossBetween val="midCat"/>
      </c:valAx>
      <c:valAx>
        <c:axId val="-20260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04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16GUS-B1B: d13C 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Samples'!$L$1</c:f>
              <c:strCache>
                <c:ptCount val="1"/>
                <c:pt idx="0">
                  <c:v>Final value (‰, VPDB)</c:v>
                </c:pt>
              </c:strCache>
            </c:strRef>
          </c:tx>
          <c:xVal>
            <c:numRef>
              <c:f>'CO2 Samples'!$N$25:$N$32</c:f>
              <c:numCache>
                <c:formatCode>General</c:formatCode>
                <c:ptCount val="8"/>
                <c:pt idx="0">
                  <c:v>9.335166739287347</c:v>
                </c:pt>
                <c:pt idx="1">
                  <c:v>9.0475366544091393</c:v>
                </c:pt>
                <c:pt idx="2">
                  <c:v>8.2443561222757609</c:v>
                </c:pt>
                <c:pt idx="3">
                  <c:v>5.4920721308350435</c:v>
                </c:pt>
                <c:pt idx="4">
                  <c:v>8.3461224718374272</c:v>
                </c:pt>
                <c:pt idx="5">
                  <c:v>9.1843389397227533</c:v>
                </c:pt>
                <c:pt idx="6">
                  <c:v>8.974496600300764</c:v>
                </c:pt>
                <c:pt idx="7">
                  <c:v>8.637234441150154</c:v>
                </c:pt>
              </c:numCache>
            </c:numRef>
          </c:xVal>
          <c:yVal>
            <c:numRef>
              <c:f>'CO2 Samples'!$D$25:$D$32</c:f>
              <c:numCache>
                <c:formatCode>General</c:formatCode>
                <c:ptCount val="8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106.5</c:v>
                </c:pt>
                <c:pt idx="6">
                  <c:v>107</c:v>
                </c:pt>
                <c:pt idx="7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F-8F4F-A577-BE5F8D06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077856"/>
        <c:axId val="-2053088672"/>
      </c:scatterChart>
      <c:valAx>
        <c:axId val="-20530778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053088672"/>
        <c:crosses val="autoZero"/>
        <c:crossBetween val="midCat"/>
      </c:valAx>
      <c:valAx>
        <c:axId val="-205308867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07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d13C </a:t>
            </a:r>
            <a:r>
              <a:rPr lang="en-US"/>
              <a:t>known vs meas 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'CO2 Stds'!$G$2:$G$15</c:f>
              <c:numCache>
                <c:formatCode>General</c:formatCode>
                <c:ptCount val="14"/>
                <c:pt idx="0">
                  <c:v>-6.0279999999999996</c:v>
                </c:pt>
                <c:pt idx="1">
                  <c:v>-6.0259999999999998</c:v>
                </c:pt>
                <c:pt idx="2">
                  <c:v>-4.3019999999999996</c:v>
                </c:pt>
                <c:pt idx="3">
                  <c:v>-4.2069999999999999</c:v>
                </c:pt>
                <c:pt idx="4">
                  <c:v>-4.1790000000000003</c:v>
                </c:pt>
                <c:pt idx="5">
                  <c:v>-4.0910000000000002</c:v>
                </c:pt>
                <c:pt idx="6">
                  <c:v>-6.5350000000000001</c:v>
                </c:pt>
                <c:pt idx="7">
                  <c:v>-6.2089999999999996</c:v>
                </c:pt>
                <c:pt idx="8">
                  <c:v>-6.8150000000000004</c:v>
                </c:pt>
                <c:pt idx="9">
                  <c:v>-7.7039999999999997</c:v>
                </c:pt>
                <c:pt idx="10">
                  <c:v>8.6210000000000004</c:v>
                </c:pt>
                <c:pt idx="11">
                  <c:v>8.42</c:v>
                </c:pt>
                <c:pt idx="12">
                  <c:v>-21.102</c:v>
                </c:pt>
                <c:pt idx="13">
                  <c:v>-21.081</c:v>
                </c:pt>
              </c:numCache>
            </c:numRef>
          </c:xVal>
          <c:yVal>
            <c:numRef>
              <c:f>'CO2 Stds'!$H$2:$H$15</c:f>
              <c:numCache>
                <c:formatCode>General</c:formatCode>
                <c:ptCount val="14"/>
                <c:pt idx="0">
                  <c:v>-29.5</c:v>
                </c:pt>
                <c:pt idx="1">
                  <c:v>-29.5</c:v>
                </c:pt>
                <c:pt idx="2">
                  <c:v>-26.66</c:v>
                </c:pt>
                <c:pt idx="3">
                  <c:v>-26.66</c:v>
                </c:pt>
                <c:pt idx="4">
                  <c:v>-26.66</c:v>
                </c:pt>
                <c:pt idx="5">
                  <c:v>-26.66</c:v>
                </c:pt>
                <c:pt idx="6">
                  <c:v>-26.66</c:v>
                </c:pt>
                <c:pt idx="7">
                  <c:v>-26.66</c:v>
                </c:pt>
                <c:pt idx="8">
                  <c:v>-26.66</c:v>
                </c:pt>
                <c:pt idx="9">
                  <c:v>-26.66</c:v>
                </c:pt>
                <c:pt idx="10">
                  <c:v>-13.78</c:v>
                </c:pt>
                <c:pt idx="11">
                  <c:v>-13.78</c:v>
                </c:pt>
                <c:pt idx="12">
                  <c:v>-43.26</c:v>
                </c:pt>
                <c:pt idx="13">
                  <c:v>-43.26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2-BE45-BB80-67802FFD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06704"/>
        <c:axId val="-2107585696"/>
      </c:scatterChart>
      <c:valAx>
        <c:axId val="2140306704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585696"/>
        <c:crossesAt val="-50"/>
        <c:crossBetween val="midCat"/>
      </c:valAx>
      <c:valAx>
        <c:axId val="-2107585696"/>
        <c:scaling>
          <c:orientation val="minMax"/>
          <c:max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140306704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vs area LOCS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'CO2 Stds'!$F$4:$F$11</c:f>
              <c:numCache>
                <c:formatCode>General</c:formatCode>
                <c:ptCount val="8"/>
                <c:pt idx="0">
                  <c:v>193.81399999999999</c:v>
                </c:pt>
                <c:pt idx="1">
                  <c:v>214.08799999999999</c:v>
                </c:pt>
                <c:pt idx="2">
                  <c:v>245.87200000000001</c:v>
                </c:pt>
                <c:pt idx="3">
                  <c:v>248.23</c:v>
                </c:pt>
                <c:pt idx="4">
                  <c:v>43.573999999999998</c:v>
                </c:pt>
                <c:pt idx="5">
                  <c:v>41.500999999999998</c:v>
                </c:pt>
                <c:pt idx="6">
                  <c:v>54.377000000000002</c:v>
                </c:pt>
                <c:pt idx="7">
                  <c:v>66.004999999999995</c:v>
                </c:pt>
              </c:numCache>
            </c:numRef>
          </c:xVal>
          <c:yVal>
            <c:numRef>
              <c:f>'CO2 Stds'!$G$4:$G$11</c:f>
              <c:numCache>
                <c:formatCode>General</c:formatCode>
                <c:ptCount val="8"/>
                <c:pt idx="0">
                  <c:v>-4.3019999999999996</c:v>
                </c:pt>
                <c:pt idx="1">
                  <c:v>-4.2069999999999999</c:v>
                </c:pt>
                <c:pt idx="2">
                  <c:v>-4.1790000000000003</c:v>
                </c:pt>
                <c:pt idx="3">
                  <c:v>-4.0910000000000002</c:v>
                </c:pt>
                <c:pt idx="4">
                  <c:v>-6.5350000000000001</c:v>
                </c:pt>
                <c:pt idx="5">
                  <c:v>-6.2089999999999996</c:v>
                </c:pt>
                <c:pt idx="6">
                  <c:v>-6.8150000000000004</c:v>
                </c:pt>
                <c:pt idx="7">
                  <c:v>-7.7039999999999997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A-4549-B319-03FD5D89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477712"/>
        <c:axId val="-2017576448"/>
      </c:scatterChart>
      <c:valAx>
        <c:axId val="-201747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576448"/>
        <c:crossesAt val="-50"/>
        <c:crossBetween val="midCat"/>
      </c:valAx>
      <c:valAx>
        <c:axId val="-20175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7477712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d13C known vs meas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LOCS 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402985074626899"/>
                  <c:y val="9.9842519685039397E-5"/>
                </c:manualLayout>
              </c:layout>
              <c:numFmt formatCode="General" sourceLinked="0"/>
            </c:trendlineLbl>
          </c:trendline>
          <c:xVal>
            <c:numRef>
              <c:f>('CO2 Stds'!$G$2:$G$7,'CO2 Stds'!$G$12:$G$15)</c:f>
              <c:numCache>
                <c:formatCode>General</c:formatCode>
                <c:ptCount val="10"/>
                <c:pt idx="0">
                  <c:v>-6.0279999999999996</c:v>
                </c:pt>
                <c:pt idx="1">
                  <c:v>-6.0259999999999998</c:v>
                </c:pt>
                <c:pt idx="2">
                  <c:v>-4.3019999999999996</c:v>
                </c:pt>
                <c:pt idx="3">
                  <c:v>-4.2069999999999999</c:v>
                </c:pt>
                <c:pt idx="4">
                  <c:v>-4.1790000000000003</c:v>
                </c:pt>
                <c:pt idx="5">
                  <c:v>-4.0910000000000002</c:v>
                </c:pt>
                <c:pt idx="6">
                  <c:v>8.6210000000000004</c:v>
                </c:pt>
                <c:pt idx="7">
                  <c:v>8.42</c:v>
                </c:pt>
                <c:pt idx="8">
                  <c:v>-21.102</c:v>
                </c:pt>
                <c:pt idx="9">
                  <c:v>-21.081</c:v>
                </c:pt>
              </c:numCache>
            </c:numRef>
          </c:xVal>
          <c:yVal>
            <c:numRef>
              <c:f>('CO2 Stds'!$H$2:$H$7,'CO2 Stds'!$H$12:$H$15)</c:f>
              <c:numCache>
                <c:formatCode>General</c:formatCode>
                <c:ptCount val="10"/>
                <c:pt idx="0">
                  <c:v>-29.5</c:v>
                </c:pt>
                <c:pt idx="1">
                  <c:v>-29.5</c:v>
                </c:pt>
                <c:pt idx="2">
                  <c:v>-26.66</c:v>
                </c:pt>
                <c:pt idx="3">
                  <c:v>-26.66</c:v>
                </c:pt>
                <c:pt idx="4">
                  <c:v>-26.66</c:v>
                </c:pt>
                <c:pt idx="5">
                  <c:v>-26.66</c:v>
                </c:pt>
                <c:pt idx="6">
                  <c:v>-13.78</c:v>
                </c:pt>
                <c:pt idx="7">
                  <c:v>-13.78</c:v>
                </c:pt>
                <c:pt idx="8">
                  <c:v>-43.26</c:v>
                </c:pt>
                <c:pt idx="9">
                  <c:v>-43.26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1641-AA9C-87C05748D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12096"/>
        <c:axId val="-2017709584"/>
      </c:scatterChart>
      <c:valAx>
        <c:axId val="-201771209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09584"/>
        <c:crossesAt val="-50"/>
        <c:crossBetween val="midCat"/>
      </c:valAx>
      <c:valAx>
        <c:axId val="-2017709584"/>
        <c:scaling>
          <c:orientation val="minMax"/>
          <c:max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-2017712096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d13C known vs meas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LOCS</a:t>
            </a:r>
            <a:r>
              <a:rPr lang="en-US" baseline="0"/>
              <a:t> sm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Stds'!$H$1</c:f>
              <c:strCache>
                <c:ptCount val="1"/>
                <c:pt idx="0">
                  <c:v>Known Value (‰, VPDB)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4988835350805"/>
                  <c:y val="-3.9001574803149601E-3"/>
                </c:manualLayout>
              </c:layout>
              <c:numFmt formatCode="General" sourceLinked="0"/>
            </c:trendlineLbl>
          </c:trendline>
          <c:xVal>
            <c:numRef>
              <c:f>('CO2 Stds'!$G$2:$G$3,'CO2 Stds'!$G$8:$G$15)</c:f>
              <c:numCache>
                <c:formatCode>General</c:formatCode>
                <c:ptCount val="10"/>
                <c:pt idx="0">
                  <c:v>-6.0279999999999996</c:v>
                </c:pt>
                <c:pt idx="1">
                  <c:v>-6.0259999999999998</c:v>
                </c:pt>
                <c:pt idx="2">
                  <c:v>-6.5350000000000001</c:v>
                </c:pt>
                <c:pt idx="3">
                  <c:v>-6.2089999999999996</c:v>
                </c:pt>
                <c:pt idx="4">
                  <c:v>-6.8150000000000004</c:v>
                </c:pt>
                <c:pt idx="5">
                  <c:v>-7.7039999999999997</c:v>
                </c:pt>
                <c:pt idx="6">
                  <c:v>8.6210000000000004</c:v>
                </c:pt>
                <c:pt idx="7">
                  <c:v>8.42</c:v>
                </c:pt>
                <c:pt idx="8">
                  <c:v>-21.102</c:v>
                </c:pt>
                <c:pt idx="9">
                  <c:v>-21.081</c:v>
                </c:pt>
              </c:numCache>
            </c:numRef>
          </c:xVal>
          <c:yVal>
            <c:numRef>
              <c:f>('CO2 Stds'!$H$2:$H$3,'CO2 Stds'!$H$8:$H$15)</c:f>
              <c:numCache>
                <c:formatCode>General</c:formatCode>
                <c:ptCount val="10"/>
                <c:pt idx="0">
                  <c:v>-29.5</c:v>
                </c:pt>
                <c:pt idx="1">
                  <c:v>-29.5</c:v>
                </c:pt>
                <c:pt idx="2">
                  <c:v>-26.66</c:v>
                </c:pt>
                <c:pt idx="3">
                  <c:v>-26.66</c:v>
                </c:pt>
                <c:pt idx="4">
                  <c:v>-26.66</c:v>
                </c:pt>
                <c:pt idx="5">
                  <c:v>-26.66</c:v>
                </c:pt>
                <c:pt idx="6">
                  <c:v>-13.78</c:v>
                </c:pt>
                <c:pt idx="7">
                  <c:v>-13.78</c:v>
                </c:pt>
                <c:pt idx="8">
                  <c:v>-43.26</c:v>
                </c:pt>
                <c:pt idx="9">
                  <c:v>-43.26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B-8643-A847-8212A475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95568"/>
        <c:axId val="-2017804000"/>
      </c:scatterChart>
      <c:valAx>
        <c:axId val="-201779556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04000"/>
        <c:crossesAt val="-50"/>
        <c:crossBetween val="midCat"/>
      </c:valAx>
      <c:valAx>
        <c:axId val="-2017804000"/>
        <c:scaling>
          <c:orientation val="minMax"/>
          <c:max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-2017795568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d13C vs area all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42857142857"/>
          <c:y val="0.18390015748031499"/>
          <c:w val="0.72090081090610003"/>
          <c:h val="0.6960998425196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Stds'!$G$1</c:f>
              <c:strCache>
                <c:ptCount val="1"/>
                <c:pt idx="0">
                  <c:v>Measured d13C/12C (‰)</c:v>
                </c:pt>
              </c:strCache>
            </c:strRef>
          </c:tx>
          <c:spPr>
            <a:ln w="3175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'CO2 Stds'!$F$2:$F$15</c:f>
              <c:numCache>
                <c:formatCode>General</c:formatCode>
                <c:ptCount val="14"/>
                <c:pt idx="0">
                  <c:v>180.482</c:v>
                </c:pt>
                <c:pt idx="1">
                  <c:v>290.53800000000001</c:v>
                </c:pt>
                <c:pt idx="2">
                  <c:v>193.81399999999999</c:v>
                </c:pt>
                <c:pt idx="3">
                  <c:v>214.08799999999999</c:v>
                </c:pt>
                <c:pt idx="4">
                  <c:v>245.87200000000001</c:v>
                </c:pt>
                <c:pt idx="5">
                  <c:v>248.23</c:v>
                </c:pt>
                <c:pt idx="6">
                  <c:v>43.573999999999998</c:v>
                </c:pt>
                <c:pt idx="7">
                  <c:v>41.500999999999998</c:v>
                </c:pt>
                <c:pt idx="8">
                  <c:v>54.377000000000002</c:v>
                </c:pt>
                <c:pt idx="9">
                  <c:v>66.004999999999995</c:v>
                </c:pt>
                <c:pt idx="10">
                  <c:v>130.19900000000001</c:v>
                </c:pt>
                <c:pt idx="11">
                  <c:v>141.553</c:v>
                </c:pt>
                <c:pt idx="12">
                  <c:v>161.20699999999999</c:v>
                </c:pt>
                <c:pt idx="13">
                  <c:v>165.65</c:v>
                </c:pt>
              </c:numCache>
            </c:numRef>
          </c:xVal>
          <c:yVal>
            <c:numRef>
              <c:f>'CO2 Stds'!$G$2:$G$15</c:f>
              <c:numCache>
                <c:formatCode>General</c:formatCode>
                <c:ptCount val="14"/>
                <c:pt idx="0">
                  <c:v>-6.0279999999999996</c:v>
                </c:pt>
                <c:pt idx="1">
                  <c:v>-6.0259999999999998</c:v>
                </c:pt>
                <c:pt idx="2">
                  <c:v>-4.3019999999999996</c:v>
                </c:pt>
                <c:pt idx="3">
                  <c:v>-4.2069999999999999</c:v>
                </c:pt>
                <c:pt idx="4">
                  <c:v>-4.1790000000000003</c:v>
                </c:pt>
                <c:pt idx="5">
                  <c:v>-4.0910000000000002</c:v>
                </c:pt>
                <c:pt idx="6">
                  <c:v>-6.5350000000000001</c:v>
                </c:pt>
                <c:pt idx="7">
                  <c:v>-6.2089999999999996</c:v>
                </c:pt>
                <c:pt idx="8">
                  <c:v>-6.8150000000000004</c:v>
                </c:pt>
                <c:pt idx="9">
                  <c:v>-7.7039999999999997</c:v>
                </c:pt>
                <c:pt idx="10">
                  <c:v>8.6210000000000004</c:v>
                </c:pt>
                <c:pt idx="11">
                  <c:v>8.42</c:v>
                </c:pt>
                <c:pt idx="12">
                  <c:v>-21.102</c:v>
                </c:pt>
                <c:pt idx="13">
                  <c:v>-21.081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6-AD42-A58F-DF0E459E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81424"/>
        <c:axId val="-2017878880"/>
      </c:scatterChart>
      <c:valAx>
        <c:axId val="-20178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8880"/>
        <c:crossesAt val="-50"/>
        <c:crossBetween val="midCat"/>
      </c:valAx>
      <c:valAx>
        <c:axId val="-201787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7881424"/>
        <c:crossesAt val="-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63500</xdr:rowOff>
    </xdr:from>
    <xdr:to>
      <xdr:col>18</xdr:col>
      <xdr:colOff>520700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0</xdr:row>
      <xdr:rowOff>63500</xdr:rowOff>
    </xdr:from>
    <xdr:to>
      <xdr:col>23</xdr:col>
      <xdr:colOff>177800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26</xdr:row>
      <xdr:rowOff>152400</xdr:rowOff>
    </xdr:from>
    <xdr:to>
      <xdr:col>18</xdr:col>
      <xdr:colOff>482600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22</xdr:col>
      <xdr:colOff>660400</xdr:colOff>
      <xdr:row>44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558800</xdr:colOff>
      <xdr:row>0</xdr:row>
      <xdr:rowOff>76200</xdr:rowOff>
    </xdr:from>
    <xdr:to>
      <xdr:col>30</xdr:col>
      <xdr:colOff>609600</xdr:colOff>
      <xdr:row>19</xdr:row>
      <xdr:rowOff>114300</xdr:rowOff>
    </xdr:to>
    <xdr:graphicFrame macro="">
      <xdr:nvGraphicFramePr>
        <xdr:cNvPr id="1059" name="Chart 1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16</xdr:row>
      <xdr:rowOff>114300</xdr:rowOff>
    </xdr:from>
    <xdr:to>
      <xdr:col>7</xdr:col>
      <xdr:colOff>63500</xdr:colOff>
      <xdr:row>35</xdr:row>
      <xdr:rowOff>152400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698500</xdr:colOff>
      <xdr:row>0</xdr:row>
      <xdr:rowOff>190500</xdr:rowOff>
    </xdr:from>
    <xdr:to>
      <xdr:col>36</xdr:col>
      <xdr:colOff>749300</xdr:colOff>
      <xdr:row>17</xdr:row>
      <xdr:rowOff>177800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0</xdr:row>
      <xdr:rowOff>292100</xdr:rowOff>
    </xdr:from>
    <xdr:to>
      <xdr:col>43</xdr:col>
      <xdr:colOff>88900</xdr:colOff>
      <xdr:row>18</xdr:row>
      <xdr:rowOff>76200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36</xdr:row>
      <xdr:rowOff>63500</xdr:rowOff>
    </xdr:from>
    <xdr:to>
      <xdr:col>7</xdr:col>
      <xdr:colOff>101600</xdr:colOff>
      <xdr:row>55</xdr:row>
      <xdr:rowOff>101600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190500</xdr:colOff>
      <xdr:row>0</xdr:row>
      <xdr:rowOff>508000</xdr:rowOff>
    </xdr:from>
    <xdr:to>
      <xdr:col>49</xdr:col>
      <xdr:colOff>469900</xdr:colOff>
      <xdr:row>17</xdr:row>
      <xdr:rowOff>25400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228600</xdr:colOff>
      <xdr:row>36</xdr:row>
      <xdr:rowOff>88900</xdr:rowOff>
    </xdr:from>
    <xdr:to>
      <xdr:col>11</xdr:col>
      <xdr:colOff>215900</xdr:colOff>
      <xdr:row>55</xdr:row>
      <xdr:rowOff>127000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177800</xdr:colOff>
      <xdr:row>16</xdr:row>
      <xdr:rowOff>12700</xdr:rowOff>
    </xdr:from>
    <xdr:to>
      <xdr:col>15</xdr:col>
      <xdr:colOff>368300</xdr:colOff>
      <xdr:row>35</xdr:row>
      <xdr:rowOff>50800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165100</xdr:colOff>
      <xdr:row>35</xdr:row>
      <xdr:rowOff>38100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533400</xdr:colOff>
      <xdr:row>15</xdr:row>
      <xdr:rowOff>190500</xdr:rowOff>
    </xdr:from>
    <xdr:to>
      <xdr:col>21</xdr:col>
      <xdr:colOff>508000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304800</xdr:colOff>
      <xdr:row>4</xdr:row>
      <xdr:rowOff>177800</xdr:rowOff>
    </xdr:from>
    <xdr:to>
      <xdr:col>29</xdr:col>
      <xdr:colOff>393700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406400</xdr:colOff>
      <xdr:row>0</xdr:row>
      <xdr:rowOff>152400</xdr:rowOff>
    </xdr:from>
    <xdr:to>
      <xdr:col>23</xdr:col>
      <xdr:colOff>12700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215900</xdr:colOff>
      <xdr:row>0</xdr:row>
      <xdr:rowOff>127000</xdr:rowOff>
    </xdr:from>
    <xdr:to>
      <xdr:col>27</xdr:col>
      <xdr:colOff>457200</xdr:colOff>
      <xdr:row>14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22</xdr:row>
      <xdr:rowOff>152400</xdr:rowOff>
    </xdr:from>
    <xdr:to>
      <xdr:col>23</xdr:col>
      <xdr:colOff>25400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177800</xdr:colOff>
      <xdr:row>23</xdr:row>
      <xdr:rowOff>0</xdr:rowOff>
    </xdr:from>
    <xdr:to>
      <xdr:col>27</xdr:col>
      <xdr:colOff>419100</xdr:colOff>
      <xdr:row>40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757766</xdr:colOff>
      <xdr:row>0</xdr:row>
      <xdr:rowOff>237067</xdr:rowOff>
    </xdr:from>
    <xdr:to>
      <xdr:col>47</xdr:col>
      <xdr:colOff>757766</xdr:colOff>
      <xdr:row>15</xdr:row>
      <xdr:rowOff>71967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165100</xdr:colOff>
      <xdr:row>0</xdr:row>
      <xdr:rowOff>266700</xdr:rowOff>
    </xdr:from>
    <xdr:to>
      <xdr:col>54</xdr:col>
      <xdr:colOff>541869</xdr:colOff>
      <xdr:row>15</xdr:row>
      <xdr:rowOff>4234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262466</xdr:colOff>
      <xdr:row>0</xdr:row>
      <xdr:rowOff>203199</xdr:rowOff>
    </xdr:from>
    <xdr:to>
      <xdr:col>35</xdr:col>
      <xdr:colOff>558799</xdr:colOff>
      <xdr:row>15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694266</xdr:colOff>
      <xdr:row>0</xdr:row>
      <xdr:rowOff>237067</xdr:rowOff>
    </xdr:from>
    <xdr:to>
      <xdr:col>41</xdr:col>
      <xdr:colOff>694266</xdr:colOff>
      <xdr:row>15</xdr:row>
      <xdr:rowOff>71967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203200</xdr:colOff>
      <xdr:row>16</xdr:row>
      <xdr:rowOff>135467</xdr:rowOff>
    </xdr:from>
    <xdr:to>
      <xdr:col>5</xdr:col>
      <xdr:colOff>592667</xdr:colOff>
      <xdr:row>40</xdr:row>
      <xdr:rowOff>38100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20</xdr:row>
      <xdr:rowOff>33867</xdr:rowOff>
    </xdr:from>
    <xdr:to>
      <xdr:col>12</xdr:col>
      <xdr:colOff>457200</xdr:colOff>
      <xdr:row>43</xdr:row>
      <xdr:rowOff>38101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778934</xdr:colOff>
      <xdr:row>20</xdr:row>
      <xdr:rowOff>0</xdr:rowOff>
    </xdr:from>
    <xdr:to>
      <xdr:col>19</xdr:col>
      <xdr:colOff>757767</xdr:colOff>
      <xdr:row>43</xdr:row>
      <xdr:rowOff>4234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101600</xdr:colOff>
      <xdr:row>41</xdr:row>
      <xdr:rowOff>101600</xdr:rowOff>
    </xdr:from>
    <xdr:to>
      <xdr:col>6</xdr:col>
      <xdr:colOff>342900</xdr:colOff>
      <xdr:row>64</xdr:row>
      <xdr:rowOff>105834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469900</xdr:colOff>
      <xdr:row>41</xdr:row>
      <xdr:rowOff>127000</xdr:rowOff>
    </xdr:from>
    <xdr:to>
      <xdr:col>12</xdr:col>
      <xdr:colOff>749300</xdr:colOff>
      <xdr:row>64</xdr:row>
      <xdr:rowOff>131234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406400</xdr:colOff>
      <xdr:row>17</xdr:row>
      <xdr:rowOff>152400</xdr:rowOff>
    </xdr:from>
    <xdr:to>
      <xdr:col>26</xdr:col>
      <xdr:colOff>783168</xdr:colOff>
      <xdr:row>40</xdr:row>
      <xdr:rowOff>127001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186267</xdr:colOff>
      <xdr:row>43</xdr:row>
      <xdr:rowOff>118534</xdr:rowOff>
    </xdr:from>
    <xdr:to>
      <xdr:col>19</xdr:col>
      <xdr:colOff>465667</xdr:colOff>
      <xdr:row>66</xdr:row>
      <xdr:rowOff>122768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26</xdr:col>
      <xdr:colOff>93133</xdr:colOff>
      <xdr:row>65</xdr:row>
      <xdr:rowOff>4235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84665</xdr:colOff>
      <xdr:row>19</xdr:row>
      <xdr:rowOff>33865</xdr:rowOff>
    </xdr:from>
    <xdr:to>
      <xdr:col>34</xdr:col>
      <xdr:colOff>474133</xdr:colOff>
      <xdr:row>41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44</xdr:row>
      <xdr:rowOff>0</xdr:rowOff>
    </xdr:from>
    <xdr:to>
      <xdr:col>34</xdr:col>
      <xdr:colOff>389468</xdr:colOff>
      <xdr:row>66</xdr:row>
      <xdr:rowOff>16933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3"/>
  <sheetViews>
    <sheetView zoomScale="150" workbookViewId="0">
      <selection activeCell="G17" sqref="G17"/>
    </sheetView>
  </sheetViews>
  <sheetFormatPr baseColWidth="10" defaultColWidth="8.796875" defaultRowHeight="13"/>
  <cols>
    <col min="2" max="2" width="20.19921875" customWidth="1"/>
  </cols>
  <sheetData>
    <row r="1" spans="1:11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</row>
    <row r="2" spans="1:11">
      <c r="A2" s="1" t="s">
        <v>51</v>
      </c>
      <c r="B2" s="1" t="s">
        <v>52</v>
      </c>
      <c r="C2" s="1">
        <v>47.7</v>
      </c>
      <c r="D2" s="1">
        <v>2465</v>
      </c>
      <c r="E2" s="1">
        <v>1803</v>
      </c>
      <c r="F2" s="1">
        <v>46.252000000000002</v>
      </c>
      <c r="J2" s="1">
        <v>0</v>
      </c>
    </row>
    <row r="3" spans="1:11">
      <c r="A3" s="1" t="s">
        <v>51</v>
      </c>
      <c r="B3" s="1" t="s">
        <v>52</v>
      </c>
      <c r="C3" s="1">
        <v>87.6</v>
      </c>
      <c r="D3" s="1">
        <v>2467</v>
      </c>
      <c r="E3" s="1">
        <v>1805</v>
      </c>
      <c r="F3" s="1">
        <v>46.28</v>
      </c>
      <c r="J3" s="1">
        <v>0</v>
      </c>
    </row>
    <row r="4" spans="1:11">
      <c r="A4" s="1" t="s">
        <v>51</v>
      </c>
      <c r="B4" s="1" t="s">
        <v>52</v>
      </c>
      <c r="C4" s="1">
        <v>157.19999999999999</v>
      </c>
      <c r="D4" s="1">
        <v>1107</v>
      </c>
      <c r="E4" s="1">
        <v>814</v>
      </c>
      <c r="F4" s="1">
        <v>29.861999999999998</v>
      </c>
      <c r="J4" s="1">
        <v>4.4809999999999999</v>
      </c>
    </row>
    <row r="5" spans="1:11">
      <c r="A5" s="1" t="s">
        <v>51</v>
      </c>
      <c r="B5" s="1" t="s">
        <v>52</v>
      </c>
      <c r="C5" s="1">
        <v>287.2</v>
      </c>
      <c r="G5" s="1">
        <v>5718</v>
      </c>
      <c r="H5" s="1">
        <v>6660</v>
      </c>
      <c r="I5" s="1">
        <v>159.46600000000001</v>
      </c>
      <c r="K5" s="1">
        <v>-4.2549999999999999</v>
      </c>
    </row>
    <row r="6" spans="1:11">
      <c r="A6" s="1" t="s">
        <v>51</v>
      </c>
      <c r="B6" s="1" t="s">
        <v>52</v>
      </c>
      <c r="C6" s="1">
        <v>446.2</v>
      </c>
      <c r="G6" s="1">
        <v>4802</v>
      </c>
      <c r="H6" s="1">
        <v>5606</v>
      </c>
      <c r="I6" s="1">
        <v>67.685000000000002</v>
      </c>
      <c r="K6" s="1">
        <v>0</v>
      </c>
    </row>
    <row r="7" spans="1:11">
      <c r="A7" s="1" t="s">
        <v>51</v>
      </c>
      <c r="B7" s="1" t="s">
        <v>52</v>
      </c>
      <c r="C7" s="1">
        <v>485.9</v>
      </c>
      <c r="G7" s="1">
        <v>4818</v>
      </c>
      <c r="H7" s="1">
        <v>5625</v>
      </c>
      <c r="I7" s="1">
        <v>89.206000000000003</v>
      </c>
      <c r="K7" s="1">
        <v>-0.186</v>
      </c>
    </row>
    <row r="8" spans="1:11">
      <c r="A8" s="1" t="s">
        <v>53</v>
      </c>
      <c r="B8" s="1" t="s">
        <v>54</v>
      </c>
      <c r="C8" s="1">
        <v>47.7</v>
      </c>
      <c r="D8" s="1">
        <v>2488</v>
      </c>
      <c r="E8" s="1">
        <v>1821</v>
      </c>
      <c r="F8" s="1">
        <v>46.777000000000001</v>
      </c>
      <c r="J8" s="1">
        <v>-5.3999999999999999E-2</v>
      </c>
    </row>
    <row r="9" spans="1:11">
      <c r="A9" s="1" t="s">
        <v>53</v>
      </c>
      <c r="B9" s="1" t="s">
        <v>54</v>
      </c>
      <c r="C9" s="1">
        <v>87.4</v>
      </c>
      <c r="D9" s="1">
        <v>2486</v>
      </c>
      <c r="E9" s="1">
        <v>1820</v>
      </c>
      <c r="F9" s="1">
        <v>46.703000000000003</v>
      </c>
      <c r="J9" s="1">
        <v>0</v>
      </c>
    </row>
    <row r="10" spans="1:11">
      <c r="A10" s="1" t="s">
        <v>53</v>
      </c>
      <c r="B10" s="1" t="s">
        <v>54</v>
      </c>
      <c r="C10" s="1">
        <v>446</v>
      </c>
      <c r="G10" s="1">
        <v>4803</v>
      </c>
      <c r="H10" s="1">
        <v>5608</v>
      </c>
      <c r="I10" s="1">
        <v>87.296000000000006</v>
      </c>
      <c r="K10" s="1">
        <v>0</v>
      </c>
    </row>
    <row r="11" spans="1:11">
      <c r="A11" s="1" t="s">
        <v>53</v>
      </c>
      <c r="B11" s="1" t="s">
        <v>54</v>
      </c>
      <c r="C11" s="1">
        <v>485.9</v>
      </c>
      <c r="G11" s="1">
        <v>4825</v>
      </c>
      <c r="H11" s="1">
        <v>5633</v>
      </c>
      <c r="I11" s="1">
        <v>89.284000000000006</v>
      </c>
      <c r="K11" s="1">
        <v>-0.23799999999999999</v>
      </c>
    </row>
    <row r="12" spans="1:11">
      <c r="A12" s="1" t="s">
        <v>55</v>
      </c>
      <c r="B12" s="1" t="s">
        <v>54</v>
      </c>
      <c r="C12" s="1">
        <v>47.7</v>
      </c>
      <c r="D12" s="1">
        <v>2485</v>
      </c>
      <c r="E12" s="1">
        <v>1818</v>
      </c>
      <c r="F12" s="1">
        <v>46.703000000000003</v>
      </c>
      <c r="J12" s="1">
        <v>-6.0000000000000001E-3</v>
      </c>
    </row>
    <row r="13" spans="1:11">
      <c r="A13" s="1" t="s">
        <v>55</v>
      </c>
      <c r="B13" s="1" t="s">
        <v>54</v>
      </c>
      <c r="C13" s="1">
        <v>86.7</v>
      </c>
      <c r="D13" s="1">
        <v>2485</v>
      </c>
      <c r="E13" s="1">
        <v>1819</v>
      </c>
      <c r="F13" s="1">
        <v>46.649000000000001</v>
      </c>
      <c r="J13" s="1">
        <v>0</v>
      </c>
    </row>
    <row r="14" spans="1:11">
      <c r="A14" s="1" t="s">
        <v>55</v>
      </c>
      <c r="B14" s="1" t="s">
        <v>54</v>
      </c>
      <c r="C14" s="1">
        <v>446</v>
      </c>
      <c r="G14" s="1">
        <v>4812</v>
      </c>
      <c r="H14" s="1">
        <v>5619</v>
      </c>
      <c r="I14" s="1">
        <v>87.667000000000002</v>
      </c>
      <c r="K14" s="1">
        <v>0</v>
      </c>
    </row>
    <row r="15" spans="1:11">
      <c r="A15" s="1" t="s">
        <v>55</v>
      </c>
      <c r="B15" s="1" t="s">
        <v>54</v>
      </c>
      <c r="C15" s="1">
        <v>485.9</v>
      </c>
      <c r="G15" s="1">
        <v>4833</v>
      </c>
      <c r="H15" s="1">
        <v>5643</v>
      </c>
      <c r="I15" s="1">
        <v>89.352999999999994</v>
      </c>
      <c r="K15" s="1">
        <v>-0.22700000000000001</v>
      </c>
    </row>
    <row r="16" spans="1:11">
      <c r="A16" s="1" t="s">
        <v>56</v>
      </c>
      <c r="B16" s="1" t="s">
        <v>57</v>
      </c>
      <c r="C16" s="1">
        <v>47.7</v>
      </c>
      <c r="D16" s="1">
        <v>2488</v>
      </c>
      <c r="E16" s="1">
        <v>1821</v>
      </c>
      <c r="F16" s="1">
        <v>46.744999999999997</v>
      </c>
      <c r="J16" s="1">
        <v>-1.7000000000000001E-2</v>
      </c>
    </row>
    <row r="17" spans="1:11">
      <c r="A17" s="1" t="s">
        <v>56</v>
      </c>
      <c r="B17" s="1" t="s">
        <v>57</v>
      </c>
      <c r="C17" s="1">
        <v>87.4</v>
      </c>
      <c r="D17" s="1">
        <v>2487</v>
      </c>
      <c r="E17" s="1">
        <v>1820</v>
      </c>
      <c r="F17" s="1">
        <v>46.685000000000002</v>
      </c>
      <c r="J17" s="1">
        <v>0</v>
      </c>
    </row>
    <row r="18" spans="1:11">
      <c r="A18" s="1" t="s">
        <v>56</v>
      </c>
      <c r="B18" s="1" t="s">
        <v>57</v>
      </c>
      <c r="C18" s="1">
        <v>289.7</v>
      </c>
      <c r="G18" s="1">
        <v>57</v>
      </c>
      <c r="H18" s="1">
        <v>67</v>
      </c>
      <c r="I18" s="1">
        <v>1.3129999999999999</v>
      </c>
      <c r="K18" s="1">
        <v>-3.625</v>
      </c>
    </row>
    <row r="19" spans="1:11">
      <c r="A19" s="1" t="s">
        <v>56</v>
      </c>
      <c r="B19" s="1" t="s">
        <v>57</v>
      </c>
      <c r="C19" s="1">
        <v>446</v>
      </c>
      <c r="G19" s="1">
        <v>4822</v>
      </c>
      <c r="H19" s="1">
        <v>5630</v>
      </c>
      <c r="I19" s="1">
        <v>87.951999999999998</v>
      </c>
      <c r="K19" s="1">
        <v>0</v>
      </c>
    </row>
    <row r="20" spans="1:11">
      <c r="A20" s="1" t="s">
        <v>56</v>
      </c>
      <c r="B20" s="1" t="s">
        <v>57</v>
      </c>
      <c r="C20" s="1">
        <v>485.9</v>
      </c>
      <c r="G20" s="1">
        <v>4838</v>
      </c>
      <c r="H20" s="1">
        <v>5648</v>
      </c>
      <c r="I20" s="1">
        <v>89.558999999999997</v>
      </c>
      <c r="K20" s="1">
        <v>-0.219</v>
      </c>
    </row>
    <row r="21" spans="1:11">
      <c r="A21" s="1" t="s">
        <v>58</v>
      </c>
      <c r="B21" s="1" t="s">
        <v>57</v>
      </c>
      <c r="C21" s="1">
        <v>47.7</v>
      </c>
      <c r="D21" s="1">
        <v>2488</v>
      </c>
      <c r="E21" s="1">
        <v>1821</v>
      </c>
      <c r="F21" s="1">
        <v>46.832000000000001</v>
      </c>
      <c r="J21" s="1">
        <v>4.3999999999999997E-2</v>
      </c>
    </row>
    <row r="22" spans="1:11">
      <c r="A22" s="1" t="s">
        <v>58</v>
      </c>
      <c r="B22" s="1" t="s">
        <v>57</v>
      </c>
      <c r="C22" s="1">
        <v>87.4</v>
      </c>
      <c r="D22" s="1">
        <v>2486</v>
      </c>
      <c r="E22" s="1">
        <v>1819</v>
      </c>
      <c r="F22" s="1">
        <v>46.73</v>
      </c>
      <c r="J22" s="1">
        <v>0</v>
      </c>
    </row>
    <row r="23" spans="1:11">
      <c r="A23" s="1" t="s">
        <v>58</v>
      </c>
      <c r="B23" s="1" t="s">
        <v>57</v>
      </c>
      <c r="C23" s="1">
        <v>290.3</v>
      </c>
      <c r="G23" s="1">
        <v>53</v>
      </c>
      <c r="H23" s="1">
        <v>61</v>
      </c>
      <c r="I23" s="1">
        <v>1.1890000000000001</v>
      </c>
      <c r="K23" s="1">
        <v>-5.1890000000000001</v>
      </c>
    </row>
    <row r="24" spans="1:11">
      <c r="A24" s="1" t="s">
        <v>58</v>
      </c>
      <c r="B24" s="1" t="s">
        <v>57</v>
      </c>
      <c r="C24" s="1">
        <v>446</v>
      </c>
      <c r="G24" s="1">
        <v>4819</v>
      </c>
      <c r="H24" s="1">
        <v>5626</v>
      </c>
      <c r="I24" s="1">
        <v>88.021000000000001</v>
      </c>
      <c r="K24" s="1">
        <v>0</v>
      </c>
    </row>
    <row r="25" spans="1:11">
      <c r="A25" s="1" t="s">
        <v>58</v>
      </c>
      <c r="B25" s="1" t="s">
        <v>57</v>
      </c>
      <c r="C25" s="1">
        <v>485.9</v>
      </c>
      <c r="G25" s="1">
        <v>4828</v>
      </c>
      <c r="H25" s="1">
        <v>5637</v>
      </c>
      <c r="I25" s="1">
        <v>89.512</v>
      </c>
      <c r="K25" s="1">
        <v>-0.191</v>
      </c>
    </row>
    <row r="26" spans="1:11">
      <c r="A26" s="1" t="s">
        <v>59</v>
      </c>
      <c r="B26" s="1" t="s">
        <v>60</v>
      </c>
      <c r="C26" s="1">
        <v>47.7</v>
      </c>
      <c r="D26" s="1">
        <v>2486</v>
      </c>
      <c r="E26" s="1">
        <v>1819</v>
      </c>
      <c r="F26" s="1">
        <v>46.709000000000003</v>
      </c>
      <c r="J26" s="1">
        <v>0.02</v>
      </c>
    </row>
    <row r="27" spans="1:11">
      <c r="A27" s="1" t="s">
        <v>59</v>
      </c>
      <c r="B27" s="1" t="s">
        <v>60</v>
      </c>
      <c r="C27" s="1">
        <v>87.6</v>
      </c>
      <c r="D27" s="1">
        <v>2489</v>
      </c>
      <c r="E27" s="1">
        <v>1821</v>
      </c>
      <c r="F27" s="1">
        <v>46.716999999999999</v>
      </c>
      <c r="J27" s="1">
        <v>0</v>
      </c>
    </row>
    <row r="28" spans="1:11">
      <c r="A28" s="1" t="s">
        <v>59</v>
      </c>
      <c r="B28" s="1" t="s">
        <v>60</v>
      </c>
      <c r="C28" s="1">
        <v>156.80000000000001</v>
      </c>
      <c r="D28" s="1">
        <v>1249</v>
      </c>
      <c r="E28" s="1">
        <v>919</v>
      </c>
      <c r="F28" s="1">
        <v>33.552999999999997</v>
      </c>
      <c r="J28" s="1">
        <v>4.6509999999999998</v>
      </c>
    </row>
    <row r="29" spans="1:11">
      <c r="A29" s="1" t="s">
        <v>59</v>
      </c>
      <c r="B29" s="1" t="s">
        <v>60</v>
      </c>
      <c r="C29" s="1">
        <v>286.5</v>
      </c>
      <c r="G29" s="1">
        <v>6739</v>
      </c>
      <c r="H29" s="1">
        <v>7850</v>
      </c>
      <c r="I29" s="1">
        <v>193.81399999999999</v>
      </c>
      <c r="K29" s="1">
        <v>-4.3019999999999996</v>
      </c>
    </row>
    <row r="30" spans="1:11">
      <c r="A30" s="1" t="s">
        <v>59</v>
      </c>
      <c r="B30" s="1" t="s">
        <v>60</v>
      </c>
      <c r="C30" s="1">
        <v>446.2</v>
      </c>
      <c r="G30" s="1">
        <v>4844</v>
      </c>
      <c r="H30" s="1">
        <v>5654</v>
      </c>
      <c r="I30" s="1">
        <v>89.039000000000001</v>
      </c>
      <c r="K30" s="1">
        <v>0</v>
      </c>
    </row>
    <row r="31" spans="1:11">
      <c r="A31" s="1" t="s">
        <v>59</v>
      </c>
      <c r="B31" s="1" t="s">
        <v>60</v>
      </c>
      <c r="C31" s="1">
        <v>486.1</v>
      </c>
      <c r="G31" s="1">
        <v>4848</v>
      </c>
      <c r="H31" s="1">
        <v>5658</v>
      </c>
      <c r="I31" s="1">
        <v>89.941999999999993</v>
      </c>
      <c r="K31" s="1">
        <v>-8.2000000000000003E-2</v>
      </c>
    </row>
    <row r="32" spans="1:11">
      <c r="A32" s="1" t="s">
        <v>61</v>
      </c>
      <c r="B32" s="1" t="s">
        <v>62</v>
      </c>
      <c r="C32" s="1">
        <v>47.7</v>
      </c>
      <c r="D32" s="1">
        <v>2493</v>
      </c>
      <c r="E32" s="1">
        <v>1824</v>
      </c>
      <c r="F32" s="1">
        <v>46.850999999999999</v>
      </c>
      <c r="J32" s="1">
        <v>-5.7000000000000002E-2</v>
      </c>
    </row>
    <row r="33" spans="1:11">
      <c r="A33" s="1" t="s">
        <v>61</v>
      </c>
      <c r="B33" s="1" t="s">
        <v>62</v>
      </c>
      <c r="C33" s="1">
        <v>87.6</v>
      </c>
      <c r="D33" s="1">
        <v>2491</v>
      </c>
      <c r="E33" s="1">
        <v>1823</v>
      </c>
      <c r="F33" s="1">
        <v>46.820999999999998</v>
      </c>
      <c r="J33" s="1">
        <v>0</v>
      </c>
    </row>
    <row r="34" spans="1:11">
      <c r="A34" s="1" t="s">
        <v>61</v>
      </c>
      <c r="B34" s="1" t="s">
        <v>62</v>
      </c>
      <c r="C34" s="1">
        <v>156.30000000000001</v>
      </c>
      <c r="D34" s="1">
        <v>297</v>
      </c>
      <c r="E34" s="1">
        <v>218</v>
      </c>
      <c r="F34" s="1">
        <v>7.9649999999999999</v>
      </c>
      <c r="J34" s="1">
        <v>3.1619999999999999</v>
      </c>
    </row>
    <row r="35" spans="1:11">
      <c r="A35" s="1" t="s">
        <v>61</v>
      </c>
      <c r="B35" s="1" t="s">
        <v>62</v>
      </c>
      <c r="C35" s="1">
        <v>289.3</v>
      </c>
      <c r="G35" s="1">
        <v>1579</v>
      </c>
      <c r="H35" s="1">
        <v>1835</v>
      </c>
      <c r="I35" s="1">
        <v>43.573999999999998</v>
      </c>
      <c r="K35" s="1">
        <v>-6.5350000000000001</v>
      </c>
    </row>
    <row r="36" spans="1:11">
      <c r="A36" s="1" t="s">
        <v>61</v>
      </c>
      <c r="B36" s="1" t="s">
        <v>62</v>
      </c>
      <c r="C36" s="1">
        <v>446.2</v>
      </c>
      <c r="G36" s="1">
        <v>4846</v>
      </c>
      <c r="H36" s="1">
        <v>5657</v>
      </c>
      <c r="I36" s="1">
        <v>88.921000000000006</v>
      </c>
      <c r="K36" s="1">
        <v>0</v>
      </c>
    </row>
    <row r="37" spans="1:11">
      <c r="A37" s="1" t="s">
        <v>61</v>
      </c>
      <c r="B37" s="1" t="s">
        <v>62</v>
      </c>
      <c r="C37" s="1">
        <v>485.9</v>
      </c>
      <c r="G37" s="1">
        <v>4855</v>
      </c>
      <c r="H37" s="1">
        <v>5667</v>
      </c>
      <c r="I37" s="1">
        <v>90.019000000000005</v>
      </c>
      <c r="K37" s="1">
        <v>-0.108</v>
      </c>
    </row>
    <row r="38" spans="1:11">
      <c r="A38" s="1" t="s">
        <v>63</v>
      </c>
      <c r="B38" s="1" t="s">
        <v>60</v>
      </c>
      <c r="C38" s="1">
        <v>47.7</v>
      </c>
      <c r="D38" s="1">
        <v>2494</v>
      </c>
      <c r="E38" s="1">
        <v>1825</v>
      </c>
      <c r="F38" s="1">
        <v>46.87</v>
      </c>
      <c r="J38" s="1">
        <v>0.04</v>
      </c>
    </row>
    <row r="39" spans="1:11">
      <c r="A39" s="1" t="s">
        <v>63</v>
      </c>
      <c r="B39" s="1" t="s">
        <v>60</v>
      </c>
      <c r="C39" s="1">
        <v>87.6</v>
      </c>
      <c r="D39" s="1">
        <v>2493</v>
      </c>
      <c r="E39" s="1">
        <v>1824</v>
      </c>
      <c r="F39" s="1">
        <v>46.798999999999999</v>
      </c>
      <c r="J39" s="1">
        <v>0</v>
      </c>
    </row>
    <row r="40" spans="1:11">
      <c r="A40" s="1" t="s">
        <v>63</v>
      </c>
      <c r="B40" s="1" t="s">
        <v>60</v>
      </c>
      <c r="C40" s="1">
        <v>157.19999999999999</v>
      </c>
      <c r="D40" s="1">
        <v>1389</v>
      </c>
      <c r="E40" s="1">
        <v>1023</v>
      </c>
      <c r="F40" s="1">
        <v>37.265000000000001</v>
      </c>
      <c r="J40" s="1">
        <v>4.7240000000000002</v>
      </c>
    </row>
    <row r="41" spans="1:11">
      <c r="A41" s="1" t="s">
        <v>63</v>
      </c>
      <c r="B41" s="1" t="s">
        <v>60</v>
      </c>
      <c r="C41" s="1">
        <v>286.5</v>
      </c>
      <c r="G41" s="1">
        <v>7388</v>
      </c>
      <c r="H41" s="1">
        <v>8604</v>
      </c>
      <c r="I41" s="1">
        <v>214.08799999999999</v>
      </c>
      <c r="K41" s="1">
        <v>-4.2069999999999999</v>
      </c>
    </row>
    <row r="42" spans="1:11">
      <c r="A42" s="1" t="s">
        <v>63</v>
      </c>
      <c r="B42" s="1" t="s">
        <v>60</v>
      </c>
      <c r="C42" s="1">
        <v>446.2</v>
      </c>
      <c r="G42" s="1">
        <v>4858</v>
      </c>
      <c r="H42" s="1">
        <v>5670</v>
      </c>
      <c r="I42" s="1">
        <v>89.429000000000002</v>
      </c>
      <c r="K42" s="1">
        <v>0</v>
      </c>
    </row>
    <row r="43" spans="1:11">
      <c r="A43" s="1" t="s">
        <v>63</v>
      </c>
      <c r="B43" s="1" t="s">
        <v>60</v>
      </c>
      <c r="C43" s="1">
        <v>486.1</v>
      </c>
      <c r="G43" s="1">
        <v>4863</v>
      </c>
      <c r="H43" s="1">
        <v>5676</v>
      </c>
      <c r="I43" s="1">
        <v>90.236000000000004</v>
      </c>
      <c r="K43" s="1">
        <v>-7.8E-2</v>
      </c>
    </row>
    <row r="44" spans="1:11">
      <c r="A44" s="1" t="s">
        <v>64</v>
      </c>
      <c r="B44" s="1" t="s">
        <v>62</v>
      </c>
      <c r="C44" s="1">
        <v>47.7</v>
      </c>
      <c r="D44" s="1">
        <v>2496</v>
      </c>
      <c r="E44" s="1">
        <v>1826</v>
      </c>
      <c r="F44" s="1">
        <v>46.896000000000001</v>
      </c>
      <c r="J44" s="1">
        <v>-3.1E-2</v>
      </c>
    </row>
    <row r="45" spans="1:11">
      <c r="A45" s="1" t="s">
        <v>64</v>
      </c>
      <c r="B45" s="1" t="s">
        <v>62</v>
      </c>
      <c r="C45" s="1">
        <v>87.6</v>
      </c>
      <c r="D45" s="1">
        <v>2498</v>
      </c>
      <c r="E45" s="1">
        <v>1828</v>
      </c>
      <c r="F45" s="1">
        <v>46.911000000000001</v>
      </c>
      <c r="J45" s="1">
        <v>0</v>
      </c>
    </row>
    <row r="46" spans="1:11">
      <c r="A46" s="1" t="s">
        <v>64</v>
      </c>
      <c r="B46" s="1" t="s">
        <v>62</v>
      </c>
      <c r="C46" s="1">
        <v>157.19999999999999</v>
      </c>
      <c r="D46" s="1">
        <v>271</v>
      </c>
      <c r="E46" s="1">
        <v>199</v>
      </c>
      <c r="F46" s="1">
        <v>7.3070000000000004</v>
      </c>
      <c r="J46" s="1">
        <v>1.179</v>
      </c>
    </row>
    <row r="47" spans="1:11">
      <c r="A47" s="1" t="s">
        <v>64</v>
      </c>
      <c r="B47" s="1" t="s">
        <v>62</v>
      </c>
      <c r="C47" s="1">
        <v>290.3</v>
      </c>
      <c r="G47" s="1">
        <v>1537</v>
      </c>
      <c r="H47" s="1">
        <v>1787</v>
      </c>
      <c r="I47" s="1">
        <v>41.500999999999998</v>
      </c>
      <c r="K47" s="1">
        <v>-6.2089999999999996</v>
      </c>
    </row>
    <row r="48" spans="1:11">
      <c r="A48" s="1" t="s">
        <v>64</v>
      </c>
      <c r="B48" s="1" t="s">
        <v>62</v>
      </c>
      <c r="C48" s="1">
        <v>446.2</v>
      </c>
      <c r="G48" s="1">
        <v>4861</v>
      </c>
      <c r="H48" s="1">
        <v>5674</v>
      </c>
      <c r="I48" s="1">
        <v>89.293999999999997</v>
      </c>
      <c r="K48" s="1">
        <v>0</v>
      </c>
    </row>
    <row r="49" spans="1:11">
      <c r="A49" s="1" t="s">
        <v>64</v>
      </c>
      <c r="B49" s="1" t="s">
        <v>62</v>
      </c>
      <c r="C49" s="1">
        <v>486.1</v>
      </c>
      <c r="G49" s="1">
        <v>4858</v>
      </c>
      <c r="H49" s="1">
        <v>5671</v>
      </c>
      <c r="I49" s="1">
        <v>90.236000000000004</v>
      </c>
      <c r="K49" s="1">
        <v>-9.9000000000000005E-2</v>
      </c>
    </row>
    <row r="50" spans="1:11">
      <c r="A50" s="1" t="s">
        <v>65</v>
      </c>
      <c r="B50" s="1" t="s">
        <v>66</v>
      </c>
      <c r="C50" s="1">
        <v>47.7</v>
      </c>
      <c r="D50" s="1">
        <v>2495</v>
      </c>
      <c r="E50" s="1">
        <v>1826</v>
      </c>
      <c r="F50" s="1">
        <v>46.871000000000002</v>
      </c>
      <c r="J50" s="1">
        <v>2.4E-2</v>
      </c>
    </row>
    <row r="51" spans="1:11">
      <c r="A51" s="1" t="s">
        <v>65</v>
      </c>
      <c r="B51" s="1" t="s">
        <v>66</v>
      </c>
      <c r="C51" s="1">
        <v>87.6</v>
      </c>
      <c r="D51" s="1">
        <v>2495</v>
      </c>
      <c r="E51" s="1">
        <v>1826</v>
      </c>
      <c r="F51" s="1">
        <v>46.878999999999998</v>
      </c>
      <c r="J51" s="1">
        <v>0</v>
      </c>
    </row>
    <row r="52" spans="1:11">
      <c r="A52" s="1" t="s">
        <v>65</v>
      </c>
      <c r="B52" s="1" t="s">
        <v>66</v>
      </c>
      <c r="C52" s="1">
        <v>156.1</v>
      </c>
      <c r="D52" s="1">
        <v>378</v>
      </c>
      <c r="E52" s="1">
        <v>276</v>
      </c>
      <c r="F52" s="1">
        <v>9.92</v>
      </c>
      <c r="J52" s="1">
        <v>-1.982</v>
      </c>
    </row>
    <row r="53" spans="1:11">
      <c r="A53" s="1" t="s">
        <v>65</v>
      </c>
      <c r="B53" s="1" t="s">
        <v>66</v>
      </c>
      <c r="C53" s="1">
        <v>285.89999999999998</v>
      </c>
      <c r="G53" s="1">
        <v>4876</v>
      </c>
      <c r="H53" s="1">
        <v>5747</v>
      </c>
      <c r="I53" s="1">
        <v>130.19900000000001</v>
      </c>
      <c r="K53" s="1">
        <v>8.6210000000000004</v>
      </c>
    </row>
    <row r="54" spans="1:11">
      <c r="A54" s="1" t="s">
        <v>65</v>
      </c>
      <c r="B54" s="1" t="s">
        <v>66</v>
      </c>
      <c r="C54" s="1">
        <v>446.2</v>
      </c>
      <c r="G54" s="1">
        <v>4862</v>
      </c>
      <c r="H54" s="1">
        <v>5675</v>
      </c>
      <c r="I54" s="1">
        <v>89.459000000000003</v>
      </c>
      <c r="K54" s="1">
        <v>0</v>
      </c>
    </row>
    <row r="55" spans="1:11">
      <c r="A55" s="1" t="s">
        <v>65</v>
      </c>
      <c r="B55" s="1" t="s">
        <v>66</v>
      </c>
      <c r="C55" s="1">
        <v>486.1</v>
      </c>
      <c r="G55" s="1">
        <v>4869</v>
      </c>
      <c r="H55" s="1">
        <v>5683</v>
      </c>
      <c r="I55" s="1">
        <v>90.462999999999994</v>
      </c>
      <c r="K55" s="1">
        <v>-8.5999999999999993E-2</v>
      </c>
    </row>
    <row r="56" spans="1:11">
      <c r="A56" s="1" t="s">
        <v>67</v>
      </c>
      <c r="B56" s="1" t="s">
        <v>66</v>
      </c>
      <c r="C56" s="1">
        <v>47.7</v>
      </c>
      <c r="D56" s="1">
        <v>2499</v>
      </c>
      <c r="E56" s="1">
        <v>1828</v>
      </c>
      <c r="F56" s="1">
        <v>46.960999999999999</v>
      </c>
      <c r="J56" s="1">
        <v>5.3999999999999999E-2</v>
      </c>
    </row>
    <row r="57" spans="1:11">
      <c r="A57" s="1" t="s">
        <v>67</v>
      </c>
      <c r="B57" s="1" t="s">
        <v>66</v>
      </c>
      <c r="C57" s="1">
        <v>87.6</v>
      </c>
      <c r="D57" s="1">
        <v>2501</v>
      </c>
      <c r="E57" s="1">
        <v>1830</v>
      </c>
      <c r="F57" s="1">
        <v>46.978999999999999</v>
      </c>
      <c r="J57" s="1">
        <v>0</v>
      </c>
    </row>
    <row r="58" spans="1:11">
      <c r="A58" s="1" t="s">
        <v>67</v>
      </c>
      <c r="B58" s="1" t="s">
        <v>66</v>
      </c>
      <c r="C58" s="1">
        <v>156.30000000000001</v>
      </c>
      <c r="D58" s="1">
        <v>383</v>
      </c>
      <c r="E58" s="1">
        <v>280</v>
      </c>
      <c r="F58" s="1">
        <v>10.073</v>
      </c>
      <c r="J58" s="1">
        <v>-1.236</v>
      </c>
    </row>
    <row r="59" spans="1:11">
      <c r="A59" s="1" t="s">
        <v>67</v>
      </c>
      <c r="B59" s="1" t="s">
        <v>66</v>
      </c>
      <c r="C59" s="1">
        <v>285.5</v>
      </c>
      <c r="G59" s="1">
        <v>5295</v>
      </c>
      <c r="H59" s="1">
        <v>6238</v>
      </c>
      <c r="I59" s="1">
        <v>141.553</v>
      </c>
      <c r="K59" s="1">
        <v>8.42</v>
      </c>
    </row>
    <row r="60" spans="1:11">
      <c r="A60" s="1" t="s">
        <v>67</v>
      </c>
      <c r="B60" s="1" t="s">
        <v>66</v>
      </c>
      <c r="C60" s="1">
        <v>446.2</v>
      </c>
      <c r="G60" s="1">
        <v>4869</v>
      </c>
      <c r="H60" s="1">
        <v>5683</v>
      </c>
      <c r="I60" s="1">
        <v>89.566000000000003</v>
      </c>
      <c r="K60" s="1">
        <v>0</v>
      </c>
    </row>
    <row r="61" spans="1:11">
      <c r="A61" s="1" t="s">
        <v>67</v>
      </c>
      <c r="B61" s="1" t="s">
        <v>66</v>
      </c>
      <c r="C61" s="1">
        <v>486.1</v>
      </c>
      <c r="G61" s="1">
        <v>4875</v>
      </c>
      <c r="H61" s="1">
        <v>5690</v>
      </c>
      <c r="I61" s="1">
        <v>90.522000000000006</v>
      </c>
      <c r="K61" s="1">
        <v>-6.4000000000000001E-2</v>
      </c>
    </row>
    <row r="62" spans="1:11">
      <c r="A62" s="1" t="s">
        <v>68</v>
      </c>
      <c r="B62" s="1" t="s">
        <v>69</v>
      </c>
      <c r="C62" s="1">
        <v>47.7</v>
      </c>
      <c r="D62" s="1">
        <v>2501</v>
      </c>
      <c r="E62" s="1">
        <v>1830</v>
      </c>
      <c r="F62" s="1">
        <v>46.948999999999998</v>
      </c>
      <c r="J62" s="1">
        <v>0.14599999999999999</v>
      </c>
    </row>
    <row r="63" spans="1:11">
      <c r="A63" s="1" t="s">
        <v>68</v>
      </c>
      <c r="B63" s="1" t="s">
        <v>69</v>
      </c>
      <c r="C63" s="1">
        <v>87.6</v>
      </c>
      <c r="D63" s="1">
        <v>2501</v>
      </c>
      <c r="E63" s="1">
        <v>1830</v>
      </c>
      <c r="F63" s="1">
        <v>46.609000000000002</v>
      </c>
      <c r="J63" s="1">
        <v>0</v>
      </c>
    </row>
    <row r="64" spans="1:11">
      <c r="A64" s="1" t="s">
        <v>68</v>
      </c>
      <c r="B64" s="1" t="s">
        <v>69</v>
      </c>
      <c r="C64" s="1">
        <v>156.5</v>
      </c>
      <c r="D64" s="1">
        <v>665</v>
      </c>
      <c r="E64" s="1">
        <v>487</v>
      </c>
      <c r="F64" s="1">
        <v>17.54</v>
      </c>
      <c r="J64" s="1">
        <v>-1.0780000000000001</v>
      </c>
    </row>
    <row r="65" spans="1:11">
      <c r="A65" s="1" t="s">
        <v>68</v>
      </c>
      <c r="B65" s="1" t="s">
        <v>69</v>
      </c>
      <c r="C65" s="1">
        <v>288</v>
      </c>
      <c r="G65" s="1">
        <v>3700</v>
      </c>
      <c r="H65" s="1">
        <v>4306</v>
      </c>
      <c r="I65" s="1">
        <v>99.677999999999997</v>
      </c>
      <c r="K65" s="1">
        <v>-4.3150000000000004</v>
      </c>
    </row>
    <row r="66" spans="1:11">
      <c r="A66" s="1" t="s">
        <v>68</v>
      </c>
      <c r="B66" s="1" t="s">
        <v>69</v>
      </c>
      <c r="C66" s="1">
        <v>446.2</v>
      </c>
      <c r="G66" s="1">
        <v>4872</v>
      </c>
      <c r="H66" s="1">
        <v>5686</v>
      </c>
      <c r="I66" s="1">
        <v>89.606999999999999</v>
      </c>
      <c r="K66" s="1">
        <v>0</v>
      </c>
    </row>
    <row r="67" spans="1:11">
      <c r="A67" s="1" t="s">
        <v>68</v>
      </c>
      <c r="B67" s="1" t="s">
        <v>69</v>
      </c>
      <c r="C67" s="1">
        <v>486.1</v>
      </c>
      <c r="G67" s="1">
        <v>4874</v>
      </c>
      <c r="H67" s="1">
        <v>5690</v>
      </c>
      <c r="I67" s="1">
        <v>90.53</v>
      </c>
      <c r="K67" s="1">
        <v>-8.4000000000000005E-2</v>
      </c>
    </row>
    <row r="68" spans="1:11">
      <c r="A68" s="1" t="s">
        <v>70</v>
      </c>
      <c r="B68" s="1" t="s">
        <v>71</v>
      </c>
      <c r="C68" s="1">
        <v>47.7</v>
      </c>
      <c r="D68" s="1">
        <v>2500</v>
      </c>
      <c r="E68" s="1">
        <v>1829</v>
      </c>
      <c r="F68" s="1">
        <v>46.966999999999999</v>
      </c>
      <c r="J68" s="1">
        <v>8.0000000000000002E-3</v>
      </c>
    </row>
    <row r="69" spans="1:11">
      <c r="A69" s="1" t="s">
        <v>70</v>
      </c>
      <c r="B69" s="1" t="s">
        <v>71</v>
      </c>
      <c r="C69" s="1">
        <v>87.6</v>
      </c>
      <c r="D69" s="1">
        <v>2498</v>
      </c>
      <c r="E69" s="1">
        <v>1828</v>
      </c>
      <c r="F69" s="1">
        <v>47.012</v>
      </c>
      <c r="J69" s="1">
        <v>0</v>
      </c>
    </row>
    <row r="70" spans="1:11">
      <c r="A70" s="1" t="s">
        <v>70</v>
      </c>
      <c r="B70" s="1" t="s">
        <v>71</v>
      </c>
      <c r="C70" s="1">
        <v>156.30000000000001</v>
      </c>
      <c r="D70" s="1">
        <v>343</v>
      </c>
      <c r="E70" s="1">
        <v>251</v>
      </c>
      <c r="F70" s="1">
        <v>9.0530000000000008</v>
      </c>
      <c r="J70" s="1">
        <v>-2.4319999999999999</v>
      </c>
    </row>
    <row r="71" spans="1:11">
      <c r="A71" s="1" t="s">
        <v>70</v>
      </c>
      <c r="B71" s="1" t="s">
        <v>71</v>
      </c>
      <c r="C71" s="1">
        <v>288.8</v>
      </c>
      <c r="G71" s="1">
        <v>1841</v>
      </c>
      <c r="H71" s="1">
        <v>2143</v>
      </c>
      <c r="I71" s="1">
        <v>48.332000000000001</v>
      </c>
      <c r="K71" s="1">
        <v>-4.585</v>
      </c>
    </row>
    <row r="72" spans="1:11">
      <c r="A72" s="1" t="s">
        <v>70</v>
      </c>
      <c r="B72" s="1" t="s">
        <v>71</v>
      </c>
      <c r="C72" s="1">
        <v>446.2</v>
      </c>
      <c r="G72" s="1">
        <v>4870</v>
      </c>
      <c r="H72" s="1">
        <v>5684</v>
      </c>
      <c r="I72" s="1">
        <v>89.495999999999995</v>
      </c>
      <c r="K72" s="1">
        <v>0</v>
      </c>
    </row>
    <row r="73" spans="1:11">
      <c r="A73" s="1" t="s">
        <v>70</v>
      </c>
      <c r="B73" s="1" t="s">
        <v>71</v>
      </c>
      <c r="C73" s="1">
        <v>485.9</v>
      </c>
      <c r="G73" s="1">
        <v>4883</v>
      </c>
      <c r="H73" s="1">
        <v>5698</v>
      </c>
      <c r="I73" s="1">
        <v>90.484999999999999</v>
      </c>
      <c r="K73" s="1">
        <v>-9.9000000000000005E-2</v>
      </c>
    </row>
    <row r="74" spans="1:11">
      <c r="A74" s="1" t="s">
        <v>72</v>
      </c>
      <c r="B74" s="1" t="s">
        <v>73</v>
      </c>
      <c r="C74" s="1">
        <v>47</v>
      </c>
      <c r="D74" s="1">
        <v>2502</v>
      </c>
      <c r="E74" s="1">
        <v>1830</v>
      </c>
      <c r="F74" s="1">
        <v>46.988999999999997</v>
      </c>
      <c r="J74" s="1">
        <v>4.2999999999999997E-2</v>
      </c>
    </row>
    <row r="75" spans="1:11">
      <c r="A75" s="1" t="s">
        <v>72</v>
      </c>
      <c r="B75" s="1" t="s">
        <v>73</v>
      </c>
      <c r="C75" s="1">
        <v>87.6</v>
      </c>
      <c r="D75" s="1">
        <v>2501</v>
      </c>
      <c r="E75" s="1">
        <v>1830</v>
      </c>
      <c r="F75" s="1">
        <v>46.991</v>
      </c>
      <c r="J75" s="1">
        <v>0</v>
      </c>
    </row>
    <row r="76" spans="1:11">
      <c r="A76" s="1" t="s">
        <v>72</v>
      </c>
      <c r="B76" s="1" t="s">
        <v>73</v>
      </c>
      <c r="C76" s="1">
        <v>156.80000000000001</v>
      </c>
      <c r="D76" s="1">
        <v>434</v>
      </c>
      <c r="E76" s="1">
        <v>318</v>
      </c>
      <c r="F76" s="1">
        <v>11.521000000000001</v>
      </c>
      <c r="J76" s="1">
        <v>-1.0169999999999999</v>
      </c>
    </row>
    <row r="77" spans="1:11">
      <c r="A77" s="1" t="s">
        <v>72</v>
      </c>
      <c r="B77" s="1" t="s">
        <v>73</v>
      </c>
      <c r="C77" s="1">
        <v>289</v>
      </c>
      <c r="G77" s="1">
        <v>2157</v>
      </c>
      <c r="H77" s="1">
        <v>2508</v>
      </c>
      <c r="I77" s="1">
        <v>56.887</v>
      </c>
      <c r="K77" s="1">
        <v>-5.0830000000000002</v>
      </c>
    </row>
    <row r="78" spans="1:11">
      <c r="A78" s="1" t="s">
        <v>72</v>
      </c>
      <c r="B78" s="1" t="s">
        <v>73</v>
      </c>
      <c r="C78" s="1">
        <v>446.2</v>
      </c>
      <c r="G78" s="1">
        <v>4871</v>
      </c>
      <c r="H78" s="1">
        <v>5686</v>
      </c>
      <c r="I78" s="1">
        <v>89.549000000000007</v>
      </c>
      <c r="K78" s="1">
        <v>0</v>
      </c>
    </row>
    <row r="79" spans="1:11">
      <c r="A79" s="1" t="s">
        <v>72</v>
      </c>
      <c r="B79" s="1" t="s">
        <v>73</v>
      </c>
      <c r="C79" s="1">
        <v>485.9</v>
      </c>
      <c r="G79" s="1">
        <v>4877</v>
      </c>
      <c r="H79" s="1">
        <v>5693</v>
      </c>
      <c r="I79" s="1">
        <v>90.608000000000004</v>
      </c>
      <c r="K79" s="1">
        <v>-8.7999999999999995E-2</v>
      </c>
    </row>
    <row r="80" spans="1:11">
      <c r="A80" s="1" t="s">
        <v>74</v>
      </c>
      <c r="B80" s="1" t="s">
        <v>75</v>
      </c>
      <c r="C80" s="1">
        <v>47.7</v>
      </c>
      <c r="D80" s="1">
        <v>2502</v>
      </c>
      <c r="E80" s="1">
        <v>1831</v>
      </c>
      <c r="F80" s="1">
        <v>47.018000000000001</v>
      </c>
      <c r="J80" s="1">
        <v>1E-3</v>
      </c>
    </row>
    <row r="81" spans="1:11">
      <c r="A81" s="1" t="s">
        <v>74</v>
      </c>
      <c r="B81" s="1" t="s">
        <v>75</v>
      </c>
      <c r="C81" s="1">
        <v>87.4</v>
      </c>
      <c r="D81" s="1">
        <v>2503</v>
      </c>
      <c r="E81" s="1">
        <v>1831</v>
      </c>
      <c r="F81" s="1">
        <v>47.03</v>
      </c>
      <c r="J81" s="1">
        <v>0</v>
      </c>
    </row>
    <row r="82" spans="1:11">
      <c r="A82" s="1" t="s">
        <v>74</v>
      </c>
      <c r="B82" s="1" t="s">
        <v>75</v>
      </c>
      <c r="C82" s="1">
        <v>156.5</v>
      </c>
      <c r="D82" s="1">
        <v>529</v>
      </c>
      <c r="E82" s="1">
        <v>387</v>
      </c>
      <c r="F82" s="1">
        <v>13.829000000000001</v>
      </c>
      <c r="J82" s="1">
        <v>-1.4850000000000001</v>
      </c>
    </row>
    <row r="83" spans="1:11">
      <c r="A83" s="1" t="s">
        <v>74</v>
      </c>
      <c r="B83" s="1" t="s">
        <v>75</v>
      </c>
      <c r="C83" s="1">
        <v>288.2</v>
      </c>
      <c r="G83" s="1">
        <v>2738</v>
      </c>
      <c r="H83" s="1">
        <v>3187</v>
      </c>
      <c r="I83" s="1">
        <v>72.525000000000006</v>
      </c>
      <c r="K83" s="1">
        <v>-4.5350000000000001</v>
      </c>
    </row>
    <row r="84" spans="1:11">
      <c r="A84" s="1" t="s">
        <v>74</v>
      </c>
      <c r="B84" s="1" t="s">
        <v>75</v>
      </c>
      <c r="C84" s="1">
        <v>446.2</v>
      </c>
      <c r="G84" s="1">
        <v>4877</v>
      </c>
      <c r="H84" s="1">
        <v>5692</v>
      </c>
      <c r="I84" s="1">
        <v>89.613</v>
      </c>
      <c r="K84" s="1">
        <v>0</v>
      </c>
    </row>
    <row r="85" spans="1:11">
      <c r="A85" s="1" t="s">
        <v>74</v>
      </c>
      <c r="B85" s="1" t="s">
        <v>75</v>
      </c>
      <c r="C85" s="1">
        <v>485.9</v>
      </c>
      <c r="G85" s="1">
        <v>4880</v>
      </c>
      <c r="H85" s="1">
        <v>5694</v>
      </c>
      <c r="I85" s="1">
        <v>90.561000000000007</v>
      </c>
      <c r="K85" s="1">
        <v>-8.8999999999999996E-2</v>
      </c>
    </row>
    <row r="86" spans="1:11">
      <c r="A86" s="1" t="s">
        <v>76</v>
      </c>
      <c r="B86" s="1" t="s">
        <v>77</v>
      </c>
      <c r="C86" s="1">
        <v>47.7</v>
      </c>
      <c r="D86" s="1">
        <v>2506</v>
      </c>
      <c r="E86" s="1">
        <v>1833</v>
      </c>
      <c r="F86" s="1">
        <v>47.024999999999999</v>
      </c>
      <c r="J86" s="1">
        <v>3.6999999999999998E-2</v>
      </c>
    </row>
    <row r="87" spans="1:11">
      <c r="A87" s="1" t="s">
        <v>76</v>
      </c>
      <c r="B87" s="1" t="s">
        <v>77</v>
      </c>
      <c r="C87" s="1">
        <v>87.6</v>
      </c>
      <c r="D87" s="1">
        <v>2504</v>
      </c>
      <c r="E87" s="1">
        <v>1832</v>
      </c>
      <c r="F87" s="1">
        <v>47.036000000000001</v>
      </c>
      <c r="J87" s="1">
        <v>0</v>
      </c>
    </row>
    <row r="88" spans="1:11">
      <c r="A88" s="1" t="s">
        <v>76</v>
      </c>
      <c r="B88" s="1" t="s">
        <v>77</v>
      </c>
      <c r="C88" s="1">
        <v>156.1</v>
      </c>
      <c r="D88" s="1">
        <v>393</v>
      </c>
      <c r="E88" s="1">
        <v>288</v>
      </c>
      <c r="F88" s="1">
        <v>10.276</v>
      </c>
      <c r="J88" s="1">
        <v>-0.72699999999999998</v>
      </c>
    </row>
    <row r="89" spans="1:11">
      <c r="A89" s="1" t="s">
        <v>76</v>
      </c>
      <c r="B89" s="1" t="s">
        <v>77</v>
      </c>
      <c r="C89" s="1">
        <v>288.2</v>
      </c>
      <c r="G89" s="1">
        <v>2321</v>
      </c>
      <c r="H89" s="1">
        <v>2700</v>
      </c>
      <c r="I89" s="1">
        <v>61.140999999999998</v>
      </c>
      <c r="K89" s="1">
        <v>-4.7039999999999997</v>
      </c>
    </row>
    <row r="90" spans="1:11">
      <c r="A90" s="1" t="s">
        <v>76</v>
      </c>
      <c r="B90" s="1" t="s">
        <v>77</v>
      </c>
      <c r="C90" s="1">
        <v>446.2</v>
      </c>
      <c r="G90" s="1">
        <v>4882</v>
      </c>
      <c r="H90" s="1">
        <v>5698</v>
      </c>
      <c r="I90" s="1">
        <v>89.760999999999996</v>
      </c>
      <c r="K90" s="1">
        <v>0</v>
      </c>
    </row>
    <row r="91" spans="1:11">
      <c r="A91" s="1" t="s">
        <v>76</v>
      </c>
      <c r="B91" s="1" t="s">
        <v>77</v>
      </c>
      <c r="C91" s="1">
        <v>485.9</v>
      </c>
      <c r="G91" s="1">
        <v>4888</v>
      </c>
      <c r="H91" s="1">
        <v>5705</v>
      </c>
      <c r="I91" s="1">
        <v>90.703000000000003</v>
      </c>
      <c r="K91" s="1">
        <v>-7.8E-2</v>
      </c>
    </row>
    <row r="92" spans="1:11">
      <c r="A92" s="1" t="s">
        <v>78</v>
      </c>
      <c r="B92" s="1" t="s">
        <v>79</v>
      </c>
      <c r="C92" s="1">
        <v>47.4</v>
      </c>
      <c r="D92" s="1">
        <v>2509</v>
      </c>
      <c r="E92" s="1">
        <v>1836</v>
      </c>
      <c r="F92" s="1">
        <v>47.118000000000002</v>
      </c>
      <c r="J92" s="1">
        <v>-3.9E-2</v>
      </c>
    </row>
    <row r="93" spans="1:11">
      <c r="A93" s="1" t="s">
        <v>78</v>
      </c>
      <c r="B93" s="1" t="s">
        <v>79</v>
      </c>
      <c r="C93" s="1">
        <v>87.6</v>
      </c>
      <c r="D93" s="1">
        <v>2507</v>
      </c>
      <c r="E93" s="1">
        <v>1834</v>
      </c>
      <c r="F93" s="1">
        <v>47.088000000000001</v>
      </c>
      <c r="J93" s="1">
        <v>0</v>
      </c>
    </row>
    <row r="94" spans="1:11">
      <c r="A94" s="1" t="s">
        <v>78</v>
      </c>
      <c r="B94" s="1" t="s">
        <v>79</v>
      </c>
      <c r="C94" s="1">
        <v>156.80000000000001</v>
      </c>
      <c r="D94" s="1">
        <v>573</v>
      </c>
      <c r="E94" s="1">
        <v>420</v>
      </c>
      <c r="F94" s="1">
        <v>15.004</v>
      </c>
      <c r="J94" s="1">
        <v>-0.55400000000000005</v>
      </c>
    </row>
    <row r="95" spans="1:11">
      <c r="A95" s="1" t="s">
        <v>78</v>
      </c>
      <c r="B95" s="1" t="s">
        <v>79</v>
      </c>
      <c r="C95" s="1">
        <v>288.8</v>
      </c>
      <c r="G95" s="1">
        <v>2776</v>
      </c>
      <c r="H95" s="1">
        <v>3229</v>
      </c>
      <c r="I95" s="1">
        <v>73.742999999999995</v>
      </c>
      <c r="K95" s="1">
        <v>-4.5220000000000002</v>
      </c>
    </row>
    <row r="96" spans="1:11">
      <c r="A96" s="1" t="s">
        <v>78</v>
      </c>
      <c r="B96" s="1" t="s">
        <v>79</v>
      </c>
      <c r="C96" s="1">
        <v>446.2</v>
      </c>
      <c r="G96" s="1">
        <v>4893</v>
      </c>
      <c r="H96" s="1">
        <v>5711</v>
      </c>
      <c r="I96" s="1">
        <v>89.864000000000004</v>
      </c>
      <c r="K96" s="1">
        <v>0</v>
      </c>
    </row>
    <row r="97" spans="1:11">
      <c r="A97" s="1" t="s">
        <v>78</v>
      </c>
      <c r="B97" s="1" t="s">
        <v>79</v>
      </c>
      <c r="C97" s="1">
        <v>485.9</v>
      </c>
      <c r="G97" s="1">
        <v>4891</v>
      </c>
      <c r="H97" s="1">
        <v>5708</v>
      </c>
      <c r="I97" s="1">
        <v>90.742999999999995</v>
      </c>
      <c r="K97" s="1">
        <v>-9.6000000000000002E-2</v>
      </c>
    </row>
    <row r="98" spans="1:11">
      <c r="A98" s="1" t="s">
        <v>80</v>
      </c>
      <c r="B98" s="1" t="s">
        <v>81</v>
      </c>
      <c r="C98" s="1">
        <v>47.7</v>
      </c>
      <c r="D98" s="1">
        <v>2507</v>
      </c>
      <c r="E98" s="1">
        <v>1835</v>
      </c>
      <c r="F98" s="1">
        <v>47.121000000000002</v>
      </c>
      <c r="J98" s="1">
        <v>1.2E-2</v>
      </c>
    </row>
    <row r="99" spans="1:11">
      <c r="A99" s="1" t="s">
        <v>80</v>
      </c>
      <c r="B99" s="1" t="s">
        <v>81</v>
      </c>
      <c r="C99" s="1">
        <v>87.4</v>
      </c>
      <c r="D99" s="1">
        <v>2509</v>
      </c>
      <c r="E99" s="1">
        <v>1836</v>
      </c>
      <c r="F99" s="1">
        <v>47.128999999999998</v>
      </c>
      <c r="J99" s="1">
        <v>0</v>
      </c>
    </row>
    <row r="100" spans="1:11">
      <c r="A100" s="1" t="s">
        <v>80</v>
      </c>
      <c r="B100" s="1" t="s">
        <v>81</v>
      </c>
      <c r="C100" s="1">
        <v>156.1</v>
      </c>
      <c r="D100" s="1">
        <v>335</v>
      </c>
      <c r="E100" s="1">
        <v>246</v>
      </c>
      <c r="F100" s="1">
        <v>8.7949999999999999</v>
      </c>
      <c r="J100" s="1">
        <v>-1.0509999999999999</v>
      </c>
    </row>
    <row r="101" spans="1:11">
      <c r="A101" s="1" t="s">
        <v>80</v>
      </c>
      <c r="B101" s="1" t="s">
        <v>81</v>
      </c>
      <c r="C101" s="1">
        <v>288.8</v>
      </c>
      <c r="G101" s="1">
        <v>1721</v>
      </c>
      <c r="H101" s="1">
        <v>2002</v>
      </c>
      <c r="I101" s="1">
        <v>45.128</v>
      </c>
      <c r="K101" s="1">
        <v>-4.9349999999999996</v>
      </c>
    </row>
    <row r="102" spans="1:11">
      <c r="A102" s="1" t="s">
        <v>80</v>
      </c>
      <c r="B102" s="1" t="s">
        <v>81</v>
      </c>
      <c r="C102" s="1">
        <v>446.2</v>
      </c>
      <c r="G102" s="1">
        <v>4885</v>
      </c>
      <c r="H102" s="1">
        <v>5702</v>
      </c>
      <c r="I102" s="1">
        <v>89.825999999999993</v>
      </c>
      <c r="K102" s="1">
        <v>0</v>
      </c>
    </row>
    <row r="103" spans="1:11">
      <c r="A103" s="1" t="s">
        <v>80</v>
      </c>
      <c r="B103" s="1" t="s">
        <v>81</v>
      </c>
      <c r="C103" s="1">
        <v>485.9</v>
      </c>
      <c r="G103" s="1">
        <v>4892</v>
      </c>
      <c r="H103" s="1">
        <v>5710</v>
      </c>
      <c r="I103" s="1">
        <v>90.7</v>
      </c>
      <c r="K103" s="1">
        <v>-7.2999999999999995E-2</v>
      </c>
    </row>
    <row r="104" spans="1:11">
      <c r="A104" s="1" t="s">
        <v>82</v>
      </c>
      <c r="B104" s="1" t="s">
        <v>83</v>
      </c>
      <c r="C104" s="1">
        <v>47.7</v>
      </c>
      <c r="D104" s="1">
        <v>2509</v>
      </c>
      <c r="E104" s="1">
        <v>1835</v>
      </c>
      <c r="F104" s="1">
        <v>47.11</v>
      </c>
      <c r="J104" s="1">
        <v>2.3E-2</v>
      </c>
    </row>
    <row r="105" spans="1:11">
      <c r="A105" s="1" t="s">
        <v>82</v>
      </c>
      <c r="B105" s="1" t="s">
        <v>83</v>
      </c>
      <c r="C105" s="1">
        <v>87.4</v>
      </c>
      <c r="D105" s="1">
        <v>2507</v>
      </c>
      <c r="E105" s="1">
        <v>1834</v>
      </c>
      <c r="F105" s="1">
        <v>47.094000000000001</v>
      </c>
      <c r="J105" s="1">
        <v>0</v>
      </c>
    </row>
    <row r="106" spans="1:11">
      <c r="A106" s="1" t="s">
        <v>82</v>
      </c>
      <c r="B106" s="1" t="s">
        <v>83</v>
      </c>
      <c r="C106" s="1">
        <v>156.80000000000001</v>
      </c>
      <c r="D106" s="1">
        <v>397</v>
      </c>
      <c r="E106" s="1">
        <v>290</v>
      </c>
      <c r="F106" s="1">
        <v>10.379</v>
      </c>
      <c r="J106" s="1">
        <v>-0.92900000000000005</v>
      </c>
    </row>
    <row r="107" spans="1:11">
      <c r="A107" s="1" t="s">
        <v>82</v>
      </c>
      <c r="B107" s="1" t="s">
        <v>83</v>
      </c>
      <c r="C107" s="1">
        <v>288.8</v>
      </c>
      <c r="G107" s="1">
        <v>2271</v>
      </c>
      <c r="H107" s="1">
        <v>2642</v>
      </c>
      <c r="I107" s="1">
        <v>59.734000000000002</v>
      </c>
      <c r="K107" s="1">
        <v>-4.9260000000000002</v>
      </c>
    </row>
    <row r="108" spans="1:11">
      <c r="A108" s="1" t="s">
        <v>82</v>
      </c>
      <c r="B108" s="1" t="s">
        <v>83</v>
      </c>
      <c r="C108" s="1">
        <v>446.2</v>
      </c>
      <c r="G108" s="1">
        <v>4886</v>
      </c>
      <c r="H108" s="1">
        <v>5703</v>
      </c>
      <c r="I108" s="1">
        <v>89.918000000000006</v>
      </c>
      <c r="K108" s="1">
        <v>0</v>
      </c>
    </row>
    <row r="109" spans="1:11">
      <c r="A109" s="1" t="s">
        <v>82</v>
      </c>
      <c r="B109" s="1" t="s">
        <v>83</v>
      </c>
      <c r="C109" s="1">
        <v>485.9</v>
      </c>
      <c r="G109" s="1">
        <v>4889</v>
      </c>
      <c r="H109" s="1">
        <v>5706</v>
      </c>
      <c r="I109" s="1">
        <v>90.694000000000003</v>
      </c>
      <c r="K109" s="1">
        <v>-9.9000000000000005E-2</v>
      </c>
    </row>
    <row r="110" spans="1:11">
      <c r="A110" s="1" t="s">
        <v>84</v>
      </c>
      <c r="B110" s="1" t="s">
        <v>85</v>
      </c>
      <c r="C110" s="1">
        <v>47.7</v>
      </c>
      <c r="D110" s="1">
        <v>2511</v>
      </c>
      <c r="E110" s="1">
        <v>1837</v>
      </c>
      <c r="F110" s="1">
        <v>47.112000000000002</v>
      </c>
      <c r="J110" s="1">
        <v>-1.2E-2</v>
      </c>
    </row>
    <row r="111" spans="1:11">
      <c r="A111" s="1" t="s">
        <v>84</v>
      </c>
      <c r="B111" s="1" t="s">
        <v>85</v>
      </c>
      <c r="C111" s="1">
        <v>87.6</v>
      </c>
      <c r="D111" s="1">
        <v>2512</v>
      </c>
      <c r="E111" s="1">
        <v>1838</v>
      </c>
      <c r="F111" s="1">
        <v>47.140999999999998</v>
      </c>
      <c r="J111" s="1">
        <v>0</v>
      </c>
    </row>
    <row r="112" spans="1:11">
      <c r="A112" s="1" t="s">
        <v>84</v>
      </c>
      <c r="B112" s="1" t="s">
        <v>85</v>
      </c>
      <c r="C112" s="1">
        <v>157</v>
      </c>
      <c r="D112" s="1">
        <v>477</v>
      </c>
      <c r="E112" s="1">
        <v>349</v>
      </c>
      <c r="F112" s="1">
        <v>12.468999999999999</v>
      </c>
      <c r="J112" s="1">
        <v>-1.115</v>
      </c>
    </row>
    <row r="113" spans="1:11">
      <c r="A113" s="1" t="s">
        <v>84</v>
      </c>
      <c r="B113" s="1" t="s">
        <v>85</v>
      </c>
      <c r="C113" s="1">
        <v>288.60000000000002</v>
      </c>
      <c r="G113" s="1">
        <v>2721</v>
      </c>
      <c r="H113" s="1">
        <v>3167</v>
      </c>
      <c r="I113" s="1">
        <v>71.941000000000003</v>
      </c>
      <c r="K113" s="1">
        <v>-4.3710000000000004</v>
      </c>
    </row>
    <row r="114" spans="1:11">
      <c r="A114" s="1" t="s">
        <v>84</v>
      </c>
      <c r="B114" s="1" t="s">
        <v>85</v>
      </c>
      <c r="C114" s="1">
        <v>446.2</v>
      </c>
      <c r="G114" s="1">
        <v>4894</v>
      </c>
      <c r="H114" s="1">
        <v>5712</v>
      </c>
      <c r="I114" s="1">
        <v>89.935000000000002</v>
      </c>
      <c r="K114" s="1">
        <v>0</v>
      </c>
    </row>
    <row r="115" spans="1:11">
      <c r="A115" s="1" t="s">
        <v>84</v>
      </c>
      <c r="B115" s="1" t="s">
        <v>85</v>
      </c>
      <c r="C115" s="1">
        <v>485.9</v>
      </c>
      <c r="G115" s="1">
        <v>4899</v>
      </c>
      <c r="H115" s="1">
        <v>5718</v>
      </c>
      <c r="I115" s="1">
        <v>90.88</v>
      </c>
      <c r="K115" s="1">
        <v>-8.3000000000000004E-2</v>
      </c>
    </row>
    <row r="116" spans="1:11">
      <c r="A116" s="1" t="s">
        <v>86</v>
      </c>
      <c r="B116" s="1" t="s">
        <v>81</v>
      </c>
      <c r="C116" s="1">
        <v>47</v>
      </c>
      <c r="D116" s="1">
        <v>2511</v>
      </c>
      <c r="E116" s="1">
        <v>1838</v>
      </c>
      <c r="F116" s="1">
        <v>47.177</v>
      </c>
      <c r="J116" s="1">
        <v>0.01</v>
      </c>
    </row>
    <row r="117" spans="1:11">
      <c r="A117" s="1" t="s">
        <v>86</v>
      </c>
      <c r="B117" s="1" t="s">
        <v>81</v>
      </c>
      <c r="C117" s="1">
        <v>87.6</v>
      </c>
      <c r="D117" s="1">
        <v>2506</v>
      </c>
      <c r="E117" s="1">
        <v>1834</v>
      </c>
      <c r="F117" s="1">
        <v>47.119</v>
      </c>
      <c r="J117" s="1">
        <v>0</v>
      </c>
    </row>
    <row r="118" spans="1:11">
      <c r="A118" s="1" t="s">
        <v>86</v>
      </c>
      <c r="B118" s="1" t="s">
        <v>81</v>
      </c>
      <c r="C118" s="1">
        <v>156.80000000000001</v>
      </c>
      <c r="D118" s="1">
        <v>420</v>
      </c>
      <c r="E118" s="1">
        <v>307</v>
      </c>
      <c r="F118" s="1">
        <v>10.984</v>
      </c>
      <c r="J118" s="1">
        <v>-0.88900000000000001</v>
      </c>
    </row>
    <row r="119" spans="1:11">
      <c r="A119" s="1" t="s">
        <v>86</v>
      </c>
      <c r="B119" s="1" t="s">
        <v>81</v>
      </c>
      <c r="C119" s="1">
        <v>289</v>
      </c>
      <c r="G119" s="1">
        <v>2184</v>
      </c>
      <c r="H119" s="1">
        <v>2542</v>
      </c>
      <c r="I119" s="1">
        <v>57.518000000000001</v>
      </c>
      <c r="K119" s="1">
        <v>-4.6680000000000001</v>
      </c>
    </row>
    <row r="120" spans="1:11">
      <c r="A120" s="1" t="s">
        <v>86</v>
      </c>
      <c r="B120" s="1" t="s">
        <v>81</v>
      </c>
      <c r="C120" s="1">
        <v>446.2</v>
      </c>
      <c r="G120" s="1">
        <v>4889</v>
      </c>
      <c r="H120" s="1">
        <v>5706</v>
      </c>
      <c r="I120" s="1">
        <v>89.858000000000004</v>
      </c>
      <c r="K120" s="1">
        <v>0</v>
      </c>
    </row>
    <row r="121" spans="1:11">
      <c r="A121" s="1" t="s">
        <v>86</v>
      </c>
      <c r="B121" s="1" t="s">
        <v>81</v>
      </c>
      <c r="C121" s="1">
        <v>485.9</v>
      </c>
      <c r="G121" s="1">
        <v>4893</v>
      </c>
      <c r="H121" s="1">
        <v>5711</v>
      </c>
      <c r="I121" s="1">
        <v>90.852000000000004</v>
      </c>
      <c r="K121" s="1">
        <v>-9.6000000000000002E-2</v>
      </c>
    </row>
    <row r="122" spans="1:11">
      <c r="A122" s="1" t="s">
        <v>87</v>
      </c>
      <c r="B122" s="1" t="s">
        <v>88</v>
      </c>
      <c r="C122" s="1">
        <v>47.7</v>
      </c>
      <c r="D122" s="1">
        <v>2510</v>
      </c>
      <c r="E122" s="1">
        <v>1836</v>
      </c>
      <c r="F122" s="1">
        <v>47.155999999999999</v>
      </c>
      <c r="J122" s="1">
        <v>-5.0000000000000001E-3</v>
      </c>
    </row>
    <row r="123" spans="1:11">
      <c r="A123" s="1" t="s">
        <v>87</v>
      </c>
      <c r="B123" s="1" t="s">
        <v>88</v>
      </c>
      <c r="C123" s="1">
        <v>87.6</v>
      </c>
      <c r="D123" s="1">
        <v>2510</v>
      </c>
      <c r="E123" s="1">
        <v>1837</v>
      </c>
      <c r="F123" s="1">
        <v>47.134999999999998</v>
      </c>
      <c r="J123" s="1">
        <v>0</v>
      </c>
    </row>
    <row r="124" spans="1:11">
      <c r="A124" s="1" t="s">
        <v>87</v>
      </c>
      <c r="B124" s="1" t="s">
        <v>88</v>
      </c>
      <c r="C124" s="1">
        <v>155.1</v>
      </c>
      <c r="D124" s="1">
        <v>32218</v>
      </c>
      <c r="E124" s="1">
        <v>23541</v>
      </c>
      <c r="F124" s="1">
        <v>805.60500000000002</v>
      </c>
      <c r="J124" s="1">
        <v>-2.286</v>
      </c>
    </row>
    <row r="125" spans="1:11">
      <c r="A125" s="1" t="s">
        <v>87</v>
      </c>
      <c r="B125" s="1" t="s">
        <v>88</v>
      </c>
      <c r="C125" s="1">
        <v>284.39999999999998</v>
      </c>
      <c r="G125" s="1">
        <v>6094</v>
      </c>
      <c r="H125" s="1">
        <v>6987</v>
      </c>
      <c r="I125" s="1">
        <v>161.20699999999999</v>
      </c>
      <c r="K125" s="1">
        <v>-21.102</v>
      </c>
    </row>
    <row r="126" spans="1:11">
      <c r="A126" s="1" t="s">
        <v>87</v>
      </c>
      <c r="B126" s="1" t="s">
        <v>88</v>
      </c>
      <c r="C126" s="1">
        <v>446.2</v>
      </c>
      <c r="G126" s="1">
        <v>4896</v>
      </c>
      <c r="H126" s="1">
        <v>5714</v>
      </c>
      <c r="I126" s="1">
        <v>90.135000000000005</v>
      </c>
      <c r="K126" s="1">
        <v>0</v>
      </c>
    </row>
    <row r="127" spans="1:11">
      <c r="A127" s="1" t="s">
        <v>87</v>
      </c>
      <c r="B127" s="1" t="s">
        <v>88</v>
      </c>
      <c r="C127" s="1">
        <v>486.1</v>
      </c>
      <c r="G127" s="1">
        <v>4899</v>
      </c>
      <c r="H127" s="1">
        <v>5717</v>
      </c>
      <c r="I127" s="1">
        <v>91.034999999999997</v>
      </c>
      <c r="K127" s="1">
        <v>-8.1000000000000003E-2</v>
      </c>
    </row>
    <row r="128" spans="1:11">
      <c r="A128" s="1" t="s">
        <v>89</v>
      </c>
      <c r="B128" s="1" t="s">
        <v>88</v>
      </c>
      <c r="C128" s="1">
        <v>47.7</v>
      </c>
      <c r="D128" s="1">
        <v>2516</v>
      </c>
      <c r="E128" s="1">
        <v>1841</v>
      </c>
      <c r="F128" s="1">
        <v>47.302999999999997</v>
      </c>
      <c r="J128" s="1">
        <v>1E-3</v>
      </c>
    </row>
    <row r="129" spans="1:11">
      <c r="A129" s="1" t="s">
        <v>89</v>
      </c>
      <c r="B129" s="1" t="s">
        <v>88</v>
      </c>
      <c r="C129" s="1">
        <v>87.6</v>
      </c>
      <c r="D129" s="1">
        <v>2518</v>
      </c>
      <c r="E129" s="1">
        <v>1842</v>
      </c>
      <c r="F129" s="1">
        <v>47.283000000000001</v>
      </c>
      <c r="J129" s="1">
        <v>0</v>
      </c>
    </row>
    <row r="130" spans="1:11">
      <c r="A130" s="1" t="s">
        <v>89</v>
      </c>
      <c r="B130" s="1" t="s">
        <v>88</v>
      </c>
      <c r="C130" s="1">
        <v>155.30000000000001</v>
      </c>
      <c r="D130" s="1">
        <v>33093</v>
      </c>
      <c r="E130" s="1">
        <v>24180</v>
      </c>
      <c r="F130" s="1">
        <v>827.97900000000004</v>
      </c>
      <c r="J130" s="1">
        <v>-2.2789999999999999</v>
      </c>
    </row>
    <row r="131" spans="1:11">
      <c r="A131" s="1" t="s">
        <v>89</v>
      </c>
      <c r="B131" s="1" t="s">
        <v>88</v>
      </c>
      <c r="C131" s="1">
        <v>284.89999999999998</v>
      </c>
      <c r="G131" s="1">
        <v>6249</v>
      </c>
      <c r="H131" s="1">
        <v>7163</v>
      </c>
      <c r="I131" s="1">
        <v>165.65</v>
      </c>
      <c r="K131" s="1">
        <v>-21.081</v>
      </c>
    </row>
    <row r="132" spans="1:11">
      <c r="A132" s="1" t="s">
        <v>89</v>
      </c>
      <c r="B132" s="1" t="s">
        <v>88</v>
      </c>
      <c r="C132" s="1">
        <v>446.2</v>
      </c>
      <c r="G132" s="1">
        <v>4901</v>
      </c>
      <c r="H132" s="1">
        <v>5720</v>
      </c>
      <c r="I132" s="1">
        <v>90.236000000000004</v>
      </c>
      <c r="K132" s="1">
        <v>0</v>
      </c>
    </row>
    <row r="133" spans="1:11">
      <c r="A133" s="1" t="s">
        <v>89</v>
      </c>
      <c r="B133" s="1" t="s">
        <v>88</v>
      </c>
      <c r="C133" s="1">
        <v>486.1</v>
      </c>
      <c r="G133" s="1">
        <v>4909</v>
      </c>
      <c r="H133" s="1">
        <v>5729</v>
      </c>
      <c r="I133" s="1">
        <v>91.028000000000006</v>
      </c>
      <c r="K133" s="1">
        <v>-7.0000000000000007E-2</v>
      </c>
    </row>
    <row r="134" spans="1:11">
      <c r="A134" s="1" t="s">
        <v>90</v>
      </c>
      <c r="B134" s="1" t="s">
        <v>91</v>
      </c>
      <c r="C134" s="1">
        <v>47</v>
      </c>
      <c r="D134" s="1">
        <v>2515</v>
      </c>
      <c r="E134" s="1">
        <v>1840</v>
      </c>
      <c r="F134" s="1">
        <v>47.223999999999997</v>
      </c>
      <c r="J134" s="1">
        <v>-0.02</v>
      </c>
    </row>
    <row r="135" spans="1:11">
      <c r="A135" s="1" t="s">
        <v>90</v>
      </c>
      <c r="B135" s="1" t="s">
        <v>91</v>
      </c>
      <c r="C135" s="1">
        <v>87.4</v>
      </c>
      <c r="D135" s="1">
        <v>2515</v>
      </c>
      <c r="E135" s="1">
        <v>1840</v>
      </c>
      <c r="F135" s="1">
        <v>47.234999999999999</v>
      </c>
      <c r="J135" s="1">
        <v>0</v>
      </c>
    </row>
    <row r="136" spans="1:11">
      <c r="A136" s="1" t="s">
        <v>90</v>
      </c>
      <c r="B136" s="1" t="s">
        <v>91</v>
      </c>
      <c r="C136" s="1">
        <v>156.5</v>
      </c>
      <c r="D136" s="1">
        <v>325</v>
      </c>
      <c r="E136" s="1">
        <v>238</v>
      </c>
      <c r="F136" s="1">
        <v>8.5459999999999994</v>
      </c>
      <c r="J136" s="1">
        <v>-0.83199999999999996</v>
      </c>
    </row>
    <row r="137" spans="1:11">
      <c r="A137" s="1" t="s">
        <v>90</v>
      </c>
      <c r="B137" s="1" t="s">
        <v>91</v>
      </c>
      <c r="C137" s="1">
        <v>289.3</v>
      </c>
      <c r="G137" s="1">
        <v>1593</v>
      </c>
      <c r="H137" s="1">
        <v>1853</v>
      </c>
      <c r="I137" s="1">
        <v>42.237000000000002</v>
      </c>
      <c r="K137" s="1">
        <v>-5.0750000000000002</v>
      </c>
    </row>
    <row r="138" spans="1:11">
      <c r="A138" s="1" t="s">
        <v>90</v>
      </c>
      <c r="B138" s="1" t="s">
        <v>91</v>
      </c>
      <c r="C138" s="1">
        <v>446.2</v>
      </c>
      <c r="G138" s="1">
        <v>4898</v>
      </c>
      <c r="H138" s="1">
        <v>5716</v>
      </c>
      <c r="I138" s="1">
        <v>90.066000000000003</v>
      </c>
      <c r="K138" s="1">
        <v>0</v>
      </c>
    </row>
    <row r="139" spans="1:11">
      <c r="A139" s="1" t="s">
        <v>90</v>
      </c>
      <c r="B139" s="1" t="s">
        <v>91</v>
      </c>
      <c r="C139" s="1">
        <v>485.9</v>
      </c>
      <c r="G139" s="1">
        <v>4903</v>
      </c>
      <c r="H139" s="1">
        <v>5722</v>
      </c>
      <c r="I139" s="1">
        <v>90.974000000000004</v>
      </c>
      <c r="K139" s="1">
        <v>-0.10100000000000001</v>
      </c>
    </row>
    <row r="140" spans="1:11">
      <c r="A140" s="1" t="s">
        <v>92</v>
      </c>
      <c r="B140" s="1" t="s">
        <v>93</v>
      </c>
      <c r="C140" s="1">
        <v>47.7</v>
      </c>
      <c r="D140" s="1">
        <v>2516</v>
      </c>
      <c r="E140" s="1">
        <v>1841</v>
      </c>
      <c r="F140" s="1">
        <v>47.218000000000004</v>
      </c>
      <c r="J140" s="1">
        <v>-1.2E-2</v>
      </c>
    </row>
    <row r="141" spans="1:11">
      <c r="A141" s="1" t="s">
        <v>92</v>
      </c>
      <c r="B141" s="1" t="s">
        <v>93</v>
      </c>
      <c r="C141" s="1">
        <v>87.6</v>
      </c>
      <c r="D141" s="1">
        <v>2514</v>
      </c>
      <c r="E141" s="1">
        <v>1840</v>
      </c>
      <c r="F141" s="1">
        <v>47.225000000000001</v>
      </c>
      <c r="J141" s="1">
        <v>0</v>
      </c>
    </row>
    <row r="142" spans="1:11">
      <c r="A142" s="1" t="s">
        <v>92</v>
      </c>
      <c r="B142" s="1" t="s">
        <v>93</v>
      </c>
      <c r="C142" s="1">
        <v>157</v>
      </c>
      <c r="D142" s="1">
        <v>464</v>
      </c>
      <c r="E142" s="1">
        <v>339</v>
      </c>
      <c r="F142" s="1">
        <v>12.247</v>
      </c>
      <c r="J142" s="1">
        <v>-1.347</v>
      </c>
    </row>
    <row r="143" spans="1:11">
      <c r="A143" s="1" t="s">
        <v>92</v>
      </c>
      <c r="B143" s="1" t="s">
        <v>93</v>
      </c>
      <c r="C143" s="1">
        <v>288.8</v>
      </c>
      <c r="G143" s="1">
        <v>2729</v>
      </c>
      <c r="H143" s="1">
        <v>3176</v>
      </c>
      <c r="I143" s="1">
        <v>72.323999999999998</v>
      </c>
      <c r="K143" s="1">
        <v>-4.4960000000000004</v>
      </c>
    </row>
    <row r="144" spans="1:11">
      <c r="A144" s="1" t="s">
        <v>92</v>
      </c>
      <c r="B144" s="1" t="s">
        <v>93</v>
      </c>
      <c r="C144" s="1">
        <v>446.2</v>
      </c>
      <c r="G144" s="1">
        <v>4905</v>
      </c>
      <c r="H144" s="1">
        <v>5725</v>
      </c>
      <c r="I144" s="1">
        <v>90.188000000000002</v>
      </c>
      <c r="K144" s="1">
        <v>0</v>
      </c>
    </row>
    <row r="145" spans="1:11">
      <c r="A145" s="1" t="s">
        <v>92</v>
      </c>
      <c r="B145" s="1" t="s">
        <v>93</v>
      </c>
      <c r="C145" s="1">
        <v>485.9</v>
      </c>
      <c r="G145" s="1">
        <v>4906</v>
      </c>
      <c r="H145" s="1">
        <v>5726</v>
      </c>
      <c r="I145" s="1">
        <v>91.102000000000004</v>
      </c>
      <c r="K145" s="1">
        <v>-8.2000000000000003E-2</v>
      </c>
    </row>
    <row r="146" spans="1:11">
      <c r="A146" s="1" t="s">
        <v>94</v>
      </c>
      <c r="B146" s="1" t="s">
        <v>95</v>
      </c>
      <c r="C146" s="1">
        <v>47.7</v>
      </c>
      <c r="D146" s="1">
        <v>2514</v>
      </c>
      <c r="E146" s="1">
        <v>1839</v>
      </c>
      <c r="F146" s="1">
        <v>47.161000000000001</v>
      </c>
      <c r="J146" s="1">
        <v>-2E-3</v>
      </c>
    </row>
    <row r="147" spans="1:11">
      <c r="A147" s="1" t="s">
        <v>94</v>
      </c>
      <c r="B147" s="1" t="s">
        <v>95</v>
      </c>
      <c r="C147" s="1">
        <v>87.6</v>
      </c>
      <c r="D147" s="1">
        <v>2513</v>
      </c>
      <c r="E147" s="1">
        <v>1838</v>
      </c>
      <c r="F147" s="1">
        <v>47.213000000000001</v>
      </c>
      <c r="J147" s="1">
        <v>0</v>
      </c>
    </row>
    <row r="148" spans="1:11">
      <c r="A148" s="1" t="s">
        <v>94</v>
      </c>
      <c r="B148" s="1" t="s">
        <v>95</v>
      </c>
      <c r="C148" s="1">
        <v>156.1</v>
      </c>
      <c r="D148" s="1">
        <v>467</v>
      </c>
      <c r="E148" s="1">
        <v>342</v>
      </c>
      <c r="F148" s="1">
        <v>12.23</v>
      </c>
      <c r="J148" s="1">
        <v>-1.216</v>
      </c>
    </row>
    <row r="149" spans="1:11">
      <c r="A149" s="1" t="s">
        <v>94</v>
      </c>
      <c r="B149" s="1" t="s">
        <v>95</v>
      </c>
      <c r="C149" s="1">
        <v>288.2</v>
      </c>
      <c r="G149" s="1">
        <v>2552</v>
      </c>
      <c r="H149" s="1">
        <v>2969</v>
      </c>
      <c r="I149" s="1">
        <v>68.254000000000005</v>
      </c>
      <c r="K149" s="1">
        <v>-4.3339999999999996</v>
      </c>
    </row>
    <row r="150" spans="1:11">
      <c r="A150" s="1" t="s">
        <v>94</v>
      </c>
      <c r="B150" s="1" t="s">
        <v>95</v>
      </c>
      <c r="C150" s="1">
        <v>446.2</v>
      </c>
      <c r="G150" s="1">
        <v>4897</v>
      </c>
      <c r="H150" s="1">
        <v>5715</v>
      </c>
      <c r="I150" s="1">
        <v>90.12</v>
      </c>
      <c r="K150" s="1">
        <v>0</v>
      </c>
    </row>
    <row r="151" spans="1:11">
      <c r="A151" s="1" t="s">
        <v>94</v>
      </c>
      <c r="B151" s="1" t="s">
        <v>95</v>
      </c>
      <c r="C151" s="1">
        <v>485.9</v>
      </c>
      <c r="G151" s="1">
        <v>4901</v>
      </c>
      <c r="H151" s="1">
        <v>5719</v>
      </c>
      <c r="I151" s="1">
        <v>90.903999999999996</v>
      </c>
      <c r="K151" s="1">
        <v>-0.10299999999999999</v>
      </c>
    </row>
    <row r="152" spans="1:11">
      <c r="A152" s="1" t="s">
        <v>96</v>
      </c>
      <c r="B152" s="1" t="s">
        <v>97</v>
      </c>
      <c r="C152" s="1">
        <v>47.2</v>
      </c>
      <c r="D152" s="1">
        <v>2512</v>
      </c>
      <c r="E152" s="1">
        <v>1838</v>
      </c>
      <c r="F152" s="1">
        <v>47.195999999999998</v>
      </c>
      <c r="J152" s="1">
        <v>3.0000000000000001E-3</v>
      </c>
    </row>
    <row r="153" spans="1:11">
      <c r="A153" s="1" t="s">
        <v>96</v>
      </c>
      <c r="B153" s="1" t="s">
        <v>97</v>
      </c>
      <c r="C153" s="1">
        <v>87.4</v>
      </c>
      <c r="D153" s="1">
        <v>2513</v>
      </c>
      <c r="E153" s="1">
        <v>1839</v>
      </c>
      <c r="F153" s="1">
        <v>47.209000000000003</v>
      </c>
      <c r="J153" s="1">
        <v>0</v>
      </c>
    </row>
    <row r="154" spans="1:11">
      <c r="A154" s="1" t="s">
        <v>96</v>
      </c>
      <c r="B154" s="1" t="s">
        <v>97</v>
      </c>
      <c r="C154" s="1">
        <v>156.1</v>
      </c>
      <c r="D154" s="1">
        <v>328</v>
      </c>
      <c r="E154" s="1">
        <v>240</v>
      </c>
      <c r="F154" s="1">
        <v>8.5519999999999996</v>
      </c>
      <c r="J154" s="1">
        <v>-1.1970000000000001</v>
      </c>
    </row>
    <row r="155" spans="1:11">
      <c r="A155" s="1" t="s">
        <v>96</v>
      </c>
      <c r="B155" s="1" t="s">
        <v>97</v>
      </c>
      <c r="C155" s="1">
        <v>288.60000000000002</v>
      </c>
      <c r="G155" s="1">
        <v>1843</v>
      </c>
      <c r="H155" s="1">
        <v>2143</v>
      </c>
      <c r="I155" s="1">
        <v>48.276000000000003</v>
      </c>
      <c r="K155" s="1">
        <v>-4.9539999999999997</v>
      </c>
    </row>
    <row r="156" spans="1:11">
      <c r="A156" s="1" t="s">
        <v>96</v>
      </c>
      <c r="B156" s="1" t="s">
        <v>97</v>
      </c>
      <c r="C156" s="1">
        <v>446.2</v>
      </c>
      <c r="G156" s="1">
        <v>4906</v>
      </c>
      <c r="H156" s="1">
        <v>5726</v>
      </c>
      <c r="I156" s="1">
        <v>90.096999999999994</v>
      </c>
      <c r="K156" s="1">
        <v>0</v>
      </c>
    </row>
    <row r="157" spans="1:11">
      <c r="A157" s="1" t="s">
        <v>96</v>
      </c>
      <c r="B157" s="1" t="s">
        <v>97</v>
      </c>
      <c r="C157" s="1">
        <v>485.9</v>
      </c>
      <c r="G157" s="1">
        <v>4901</v>
      </c>
      <c r="H157" s="1">
        <v>5720</v>
      </c>
      <c r="I157" s="1">
        <v>91.057000000000002</v>
      </c>
      <c r="K157" s="1">
        <v>-8.2000000000000003E-2</v>
      </c>
    </row>
    <row r="158" spans="1:11">
      <c r="A158" s="1" t="s">
        <v>98</v>
      </c>
      <c r="B158" s="1" t="s">
        <v>99</v>
      </c>
      <c r="C158" s="1">
        <v>47.7</v>
      </c>
      <c r="D158" s="1">
        <v>2516</v>
      </c>
      <c r="E158" s="1">
        <v>1840</v>
      </c>
      <c r="F158" s="1">
        <v>47.26</v>
      </c>
      <c r="J158" s="1">
        <v>-1.2999999999999999E-2</v>
      </c>
    </row>
    <row r="159" spans="1:11">
      <c r="A159" s="1" t="s">
        <v>98</v>
      </c>
      <c r="B159" s="1" t="s">
        <v>99</v>
      </c>
      <c r="C159" s="1">
        <v>87.6</v>
      </c>
      <c r="D159" s="1">
        <v>2517</v>
      </c>
      <c r="E159" s="1">
        <v>1842</v>
      </c>
      <c r="F159" s="1">
        <v>47.262</v>
      </c>
      <c r="J159" s="1">
        <v>0</v>
      </c>
    </row>
    <row r="160" spans="1:11">
      <c r="A160" s="1" t="s">
        <v>98</v>
      </c>
      <c r="B160" s="1" t="s">
        <v>99</v>
      </c>
      <c r="C160" s="1">
        <v>155.9</v>
      </c>
      <c r="D160" s="1">
        <v>608</v>
      </c>
      <c r="E160" s="1">
        <v>445</v>
      </c>
      <c r="F160" s="1">
        <v>15.855</v>
      </c>
      <c r="J160" s="1">
        <v>-1.4039999999999999</v>
      </c>
    </row>
    <row r="161" spans="1:11">
      <c r="A161" s="1" t="s">
        <v>98</v>
      </c>
      <c r="B161" s="1" t="s">
        <v>99</v>
      </c>
      <c r="C161" s="1">
        <v>287.8</v>
      </c>
      <c r="G161" s="1">
        <v>3302</v>
      </c>
      <c r="H161" s="1">
        <v>3844</v>
      </c>
      <c r="I161" s="1">
        <v>88.265000000000001</v>
      </c>
      <c r="K161" s="1">
        <v>-4.0890000000000004</v>
      </c>
    </row>
    <row r="162" spans="1:11">
      <c r="A162" s="1" t="s">
        <v>98</v>
      </c>
      <c r="B162" s="1" t="s">
        <v>99</v>
      </c>
      <c r="C162" s="1">
        <v>446.2</v>
      </c>
      <c r="G162" s="1">
        <v>4903</v>
      </c>
      <c r="H162" s="1">
        <v>5722</v>
      </c>
      <c r="I162" s="1">
        <v>90.194999999999993</v>
      </c>
      <c r="K162" s="1">
        <v>0</v>
      </c>
    </row>
    <row r="163" spans="1:11">
      <c r="A163" s="1" t="s">
        <v>98</v>
      </c>
      <c r="B163" s="1" t="s">
        <v>99</v>
      </c>
      <c r="C163" s="1">
        <v>486.1</v>
      </c>
      <c r="G163" s="1">
        <v>4904</v>
      </c>
      <c r="H163" s="1">
        <v>5724</v>
      </c>
      <c r="I163" s="1">
        <v>91.218000000000004</v>
      </c>
      <c r="K163" s="1">
        <v>-8.5999999999999993E-2</v>
      </c>
    </row>
    <row r="164" spans="1:11">
      <c r="A164" s="1" t="s">
        <v>100</v>
      </c>
      <c r="B164" s="1" t="s">
        <v>101</v>
      </c>
      <c r="C164" s="1">
        <v>47.7</v>
      </c>
      <c r="D164" s="1">
        <v>2518</v>
      </c>
      <c r="E164" s="1">
        <v>1842</v>
      </c>
      <c r="F164" s="1">
        <v>47.218000000000004</v>
      </c>
      <c r="J164" s="1">
        <v>-1.2E-2</v>
      </c>
    </row>
    <row r="165" spans="1:11">
      <c r="A165" s="1" t="s">
        <v>100</v>
      </c>
      <c r="B165" s="1" t="s">
        <v>101</v>
      </c>
      <c r="C165" s="1">
        <v>87.6</v>
      </c>
      <c r="D165" s="1">
        <v>2517</v>
      </c>
      <c r="E165" s="1">
        <v>1842</v>
      </c>
      <c r="F165" s="1">
        <v>47.244999999999997</v>
      </c>
      <c r="J165" s="1">
        <v>0</v>
      </c>
    </row>
    <row r="166" spans="1:11">
      <c r="A166" s="1" t="s">
        <v>100</v>
      </c>
      <c r="B166" s="1" t="s">
        <v>101</v>
      </c>
      <c r="C166" s="1">
        <v>156.5</v>
      </c>
      <c r="D166" s="1">
        <v>475</v>
      </c>
      <c r="E166" s="1">
        <v>348</v>
      </c>
      <c r="F166" s="1">
        <v>12.53</v>
      </c>
      <c r="J166" s="1">
        <v>-1.4259999999999999</v>
      </c>
    </row>
    <row r="167" spans="1:11">
      <c r="A167" s="1" t="s">
        <v>100</v>
      </c>
      <c r="B167" s="1" t="s">
        <v>101</v>
      </c>
      <c r="C167" s="1">
        <v>289</v>
      </c>
      <c r="G167" s="1">
        <v>2344</v>
      </c>
      <c r="H167" s="1">
        <v>2725</v>
      </c>
      <c r="I167" s="1">
        <v>62.965000000000003</v>
      </c>
      <c r="K167" s="1">
        <v>-4.7910000000000004</v>
      </c>
    </row>
    <row r="168" spans="1:11">
      <c r="A168" s="1" t="s">
        <v>100</v>
      </c>
      <c r="B168" s="1" t="s">
        <v>101</v>
      </c>
      <c r="C168" s="1">
        <v>446.2</v>
      </c>
      <c r="G168" s="1">
        <v>4908</v>
      </c>
      <c r="H168" s="1">
        <v>5728</v>
      </c>
      <c r="I168" s="1">
        <v>90.238</v>
      </c>
      <c r="K168" s="1">
        <v>0</v>
      </c>
    </row>
    <row r="169" spans="1:11">
      <c r="A169" s="1" t="s">
        <v>100</v>
      </c>
      <c r="B169" s="1" t="s">
        <v>101</v>
      </c>
      <c r="C169" s="1">
        <v>485.9</v>
      </c>
      <c r="G169" s="1">
        <v>4910</v>
      </c>
      <c r="H169" s="1">
        <v>5730</v>
      </c>
      <c r="I169" s="1">
        <v>91.052000000000007</v>
      </c>
      <c r="K169" s="1">
        <v>-8.7999999999999995E-2</v>
      </c>
    </row>
    <row r="170" spans="1:11">
      <c r="A170" s="1" t="s">
        <v>102</v>
      </c>
      <c r="B170" s="1" t="s">
        <v>103</v>
      </c>
      <c r="C170" s="1">
        <v>47</v>
      </c>
      <c r="D170" s="1">
        <v>2517</v>
      </c>
      <c r="E170" s="1">
        <v>1841</v>
      </c>
      <c r="F170" s="1">
        <v>47.323999999999998</v>
      </c>
      <c r="J170" s="1">
        <v>-1E-3</v>
      </c>
    </row>
    <row r="171" spans="1:11">
      <c r="A171" s="1" t="s">
        <v>102</v>
      </c>
      <c r="B171" s="1" t="s">
        <v>103</v>
      </c>
      <c r="C171" s="1">
        <v>87.6</v>
      </c>
      <c r="D171" s="1">
        <v>2516</v>
      </c>
      <c r="E171" s="1">
        <v>1841</v>
      </c>
      <c r="F171" s="1">
        <v>47.277999999999999</v>
      </c>
      <c r="J171" s="1">
        <v>0</v>
      </c>
    </row>
    <row r="172" spans="1:11">
      <c r="A172" s="1" t="s">
        <v>102</v>
      </c>
      <c r="B172" s="1" t="s">
        <v>103</v>
      </c>
      <c r="C172" s="1">
        <v>156.1</v>
      </c>
      <c r="D172" s="1">
        <v>292</v>
      </c>
      <c r="E172" s="1">
        <v>214</v>
      </c>
      <c r="F172" s="1">
        <v>7.7960000000000003</v>
      </c>
      <c r="J172" s="1">
        <v>-0.73199999999999998</v>
      </c>
    </row>
    <row r="173" spans="1:11">
      <c r="A173" s="1" t="s">
        <v>102</v>
      </c>
      <c r="B173" s="1" t="s">
        <v>103</v>
      </c>
      <c r="C173" s="1">
        <v>289</v>
      </c>
      <c r="G173" s="1">
        <v>1690</v>
      </c>
      <c r="H173" s="1">
        <v>1966</v>
      </c>
      <c r="I173" s="1">
        <v>44.453000000000003</v>
      </c>
      <c r="K173" s="1">
        <v>-4.7530000000000001</v>
      </c>
    </row>
    <row r="174" spans="1:11">
      <c r="A174" s="1" t="s">
        <v>102</v>
      </c>
      <c r="B174" s="1" t="s">
        <v>103</v>
      </c>
      <c r="C174" s="1">
        <v>446.2</v>
      </c>
      <c r="G174" s="1">
        <v>4902</v>
      </c>
      <c r="H174" s="1">
        <v>5722</v>
      </c>
      <c r="I174" s="1">
        <v>90.206999999999994</v>
      </c>
      <c r="K174" s="1">
        <v>0</v>
      </c>
    </row>
    <row r="175" spans="1:11">
      <c r="A175" s="1" t="s">
        <v>102</v>
      </c>
      <c r="B175" s="1" t="s">
        <v>103</v>
      </c>
      <c r="C175" s="1">
        <v>485.9</v>
      </c>
      <c r="G175" s="1">
        <v>4906</v>
      </c>
      <c r="H175" s="1">
        <v>5726</v>
      </c>
      <c r="I175" s="1">
        <v>91.114999999999995</v>
      </c>
      <c r="K175" s="1">
        <v>-8.5999999999999993E-2</v>
      </c>
    </row>
    <row r="176" spans="1:11">
      <c r="A176" s="1" t="s">
        <v>104</v>
      </c>
      <c r="B176" s="1" t="s">
        <v>105</v>
      </c>
      <c r="C176" s="1">
        <v>47.7</v>
      </c>
      <c r="D176" s="1">
        <v>2520</v>
      </c>
      <c r="E176" s="1">
        <v>1844</v>
      </c>
      <c r="F176" s="1">
        <v>47.302999999999997</v>
      </c>
      <c r="J176" s="1">
        <v>-2E-3</v>
      </c>
    </row>
    <row r="177" spans="1:11">
      <c r="A177" s="1" t="s">
        <v>104</v>
      </c>
      <c r="B177" s="1" t="s">
        <v>105</v>
      </c>
      <c r="C177" s="1">
        <v>87.2</v>
      </c>
      <c r="D177" s="1">
        <v>2516</v>
      </c>
      <c r="E177" s="1">
        <v>1841</v>
      </c>
      <c r="F177" s="1">
        <v>47.225000000000001</v>
      </c>
      <c r="J177" s="1">
        <v>0</v>
      </c>
    </row>
    <row r="178" spans="1:11">
      <c r="A178" s="1" t="s">
        <v>104</v>
      </c>
      <c r="B178" s="1" t="s">
        <v>105</v>
      </c>
      <c r="C178" s="1">
        <v>155.9</v>
      </c>
      <c r="D178" s="1">
        <v>606</v>
      </c>
      <c r="E178" s="1">
        <v>444</v>
      </c>
      <c r="F178" s="1">
        <v>16.439</v>
      </c>
      <c r="J178" s="1">
        <v>-1.738</v>
      </c>
    </row>
    <row r="179" spans="1:11">
      <c r="A179" s="1" t="s">
        <v>104</v>
      </c>
      <c r="B179" s="1" t="s">
        <v>105</v>
      </c>
      <c r="C179" s="1">
        <v>287.39999999999998</v>
      </c>
      <c r="G179" s="1">
        <v>3488</v>
      </c>
      <c r="H179" s="1">
        <v>4059</v>
      </c>
      <c r="I179" s="1">
        <v>93.201999999999998</v>
      </c>
      <c r="K179" s="1">
        <v>-4.3</v>
      </c>
    </row>
    <row r="180" spans="1:11">
      <c r="A180" s="1" t="s">
        <v>104</v>
      </c>
      <c r="B180" s="1" t="s">
        <v>105</v>
      </c>
      <c r="C180" s="1">
        <v>446.2</v>
      </c>
      <c r="G180" s="1">
        <v>4909</v>
      </c>
      <c r="H180" s="1">
        <v>5728</v>
      </c>
      <c r="I180" s="1">
        <v>90.262</v>
      </c>
      <c r="K180" s="1">
        <v>0</v>
      </c>
    </row>
    <row r="181" spans="1:11">
      <c r="A181" s="1" t="s">
        <v>104</v>
      </c>
      <c r="B181" s="1" t="s">
        <v>105</v>
      </c>
      <c r="C181" s="1">
        <v>485.9</v>
      </c>
      <c r="G181" s="1">
        <v>4909</v>
      </c>
      <c r="H181" s="1">
        <v>5729</v>
      </c>
      <c r="I181" s="1">
        <v>91.253</v>
      </c>
      <c r="K181" s="1">
        <v>-8.2000000000000003E-2</v>
      </c>
    </row>
    <row r="182" spans="1:11">
      <c r="A182" s="1" t="s">
        <v>106</v>
      </c>
      <c r="B182" s="1" t="s">
        <v>107</v>
      </c>
      <c r="C182" s="1">
        <v>47.7</v>
      </c>
      <c r="D182" s="1">
        <v>2518</v>
      </c>
      <c r="E182" s="1">
        <v>1842</v>
      </c>
      <c r="F182" s="1">
        <v>47.295000000000002</v>
      </c>
      <c r="J182" s="1">
        <v>3.2000000000000001E-2</v>
      </c>
    </row>
    <row r="183" spans="1:11">
      <c r="A183" s="1" t="s">
        <v>106</v>
      </c>
      <c r="B183" s="1" t="s">
        <v>107</v>
      </c>
      <c r="C183" s="1">
        <v>87.4</v>
      </c>
      <c r="D183" s="1">
        <v>2520</v>
      </c>
      <c r="E183" s="1">
        <v>1844</v>
      </c>
      <c r="F183" s="1">
        <v>47.253999999999998</v>
      </c>
      <c r="J183" s="1">
        <v>0</v>
      </c>
    </row>
    <row r="184" spans="1:11">
      <c r="A184" s="1" t="s">
        <v>106</v>
      </c>
      <c r="B184" s="1" t="s">
        <v>107</v>
      </c>
      <c r="C184" s="1">
        <v>156.1</v>
      </c>
      <c r="D184" s="1">
        <v>344</v>
      </c>
      <c r="E184" s="1">
        <v>252</v>
      </c>
      <c r="F184" s="1">
        <v>9.8350000000000009</v>
      </c>
      <c r="J184" s="1">
        <v>-1.821</v>
      </c>
    </row>
    <row r="185" spans="1:11">
      <c r="A185" s="1" t="s">
        <v>106</v>
      </c>
      <c r="B185" s="1" t="s">
        <v>107</v>
      </c>
      <c r="C185" s="1">
        <v>289</v>
      </c>
      <c r="G185" s="1">
        <v>1709</v>
      </c>
      <c r="H185" s="1">
        <v>1986</v>
      </c>
      <c r="I185" s="1">
        <v>45.085999999999999</v>
      </c>
      <c r="K185" s="1">
        <v>-5.4050000000000002</v>
      </c>
    </row>
    <row r="186" spans="1:11">
      <c r="A186" s="1" t="s">
        <v>106</v>
      </c>
      <c r="B186" s="1" t="s">
        <v>107</v>
      </c>
      <c r="C186" s="1">
        <v>446.2</v>
      </c>
      <c r="G186" s="1">
        <v>4912</v>
      </c>
      <c r="H186" s="1">
        <v>5733</v>
      </c>
      <c r="I186" s="1">
        <v>90.366</v>
      </c>
      <c r="K186" s="1">
        <v>0</v>
      </c>
    </row>
    <row r="187" spans="1:11">
      <c r="A187" s="1" t="s">
        <v>106</v>
      </c>
      <c r="B187" s="1" t="s">
        <v>107</v>
      </c>
      <c r="C187" s="1">
        <v>485.9</v>
      </c>
      <c r="G187" s="1">
        <v>4914</v>
      </c>
      <c r="H187" s="1">
        <v>5735</v>
      </c>
      <c r="I187" s="1">
        <v>91.301000000000002</v>
      </c>
      <c r="K187" s="1">
        <v>-0.108</v>
      </c>
    </row>
    <row r="188" spans="1:11">
      <c r="A188" s="1" t="s">
        <v>108</v>
      </c>
      <c r="B188" s="1" t="s">
        <v>109</v>
      </c>
      <c r="C188" s="1">
        <v>47.9</v>
      </c>
      <c r="D188" s="1">
        <v>2519</v>
      </c>
      <c r="E188" s="1">
        <v>1843</v>
      </c>
      <c r="F188" s="1">
        <v>47.305</v>
      </c>
      <c r="J188" s="1">
        <v>6.2E-2</v>
      </c>
    </row>
    <row r="189" spans="1:11">
      <c r="A189" s="1" t="s">
        <v>108</v>
      </c>
      <c r="B189" s="1" t="s">
        <v>109</v>
      </c>
      <c r="C189" s="1">
        <v>87.6</v>
      </c>
      <c r="D189" s="1">
        <v>2519</v>
      </c>
      <c r="E189" s="1">
        <v>1843</v>
      </c>
      <c r="F189" s="1">
        <v>47.335000000000001</v>
      </c>
      <c r="J189" s="1">
        <v>0</v>
      </c>
    </row>
    <row r="190" spans="1:11">
      <c r="A190" s="1" t="s">
        <v>108</v>
      </c>
      <c r="B190" s="1" t="s">
        <v>109</v>
      </c>
      <c r="C190" s="1">
        <v>156.1</v>
      </c>
      <c r="D190" s="1">
        <v>530</v>
      </c>
      <c r="E190" s="1">
        <v>388</v>
      </c>
      <c r="F190" s="1">
        <v>14.968999999999999</v>
      </c>
      <c r="J190" s="1">
        <v>-1.881</v>
      </c>
    </row>
    <row r="191" spans="1:11">
      <c r="A191" s="1" t="s">
        <v>108</v>
      </c>
      <c r="B191" s="1" t="s">
        <v>109</v>
      </c>
      <c r="C191" s="1">
        <v>288</v>
      </c>
      <c r="G191" s="1">
        <v>2721</v>
      </c>
      <c r="H191" s="1">
        <v>3166</v>
      </c>
      <c r="I191" s="1">
        <v>71.912000000000006</v>
      </c>
      <c r="K191" s="1">
        <v>-4.6070000000000002</v>
      </c>
    </row>
    <row r="192" spans="1:11">
      <c r="A192" s="1" t="s">
        <v>108</v>
      </c>
      <c r="B192" s="1" t="s">
        <v>109</v>
      </c>
      <c r="C192" s="1">
        <v>446.2</v>
      </c>
      <c r="G192" s="1">
        <v>4916</v>
      </c>
      <c r="H192" s="1">
        <v>5737</v>
      </c>
      <c r="I192" s="1">
        <v>90.391999999999996</v>
      </c>
      <c r="K192" s="1">
        <v>0</v>
      </c>
    </row>
    <row r="193" spans="1:11">
      <c r="A193" s="1" t="s">
        <v>108</v>
      </c>
      <c r="B193" s="1" t="s">
        <v>109</v>
      </c>
      <c r="C193" s="1">
        <v>486.1</v>
      </c>
      <c r="G193" s="1">
        <v>4927</v>
      </c>
      <c r="H193" s="1">
        <v>5750</v>
      </c>
      <c r="I193" s="1">
        <v>91.373999999999995</v>
      </c>
      <c r="K193" s="1">
        <v>-8.1000000000000003E-2</v>
      </c>
    </row>
    <row r="194" spans="1:11">
      <c r="A194" s="1" t="s">
        <v>110</v>
      </c>
      <c r="B194" s="1" t="s">
        <v>111</v>
      </c>
      <c r="C194" s="1">
        <v>47.7</v>
      </c>
      <c r="D194" s="1">
        <v>2523</v>
      </c>
      <c r="E194" s="1">
        <v>1846</v>
      </c>
      <c r="F194" s="1">
        <v>47.408999999999999</v>
      </c>
      <c r="J194" s="1">
        <v>4.0000000000000001E-3</v>
      </c>
    </row>
    <row r="195" spans="1:11">
      <c r="A195" s="1" t="s">
        <v>110</v>
      </c>
      <c r="B195" s="1" t="s">
        <v>111</v>
      </c>
      <c r="C195" s="1">
        <v>87.6</v>
      </c>
      <c r="D195" s="1">
        <v>2522</v>
      </c>
      <c r="E195" s="1">
        <v>1846</v>
      </c>
      <c r="F195" s="1">
        <v>47.383000000000003</v>
      </c>
      <c r="J195" s="1">
        <v>0</v>
      </c>
    </row>
    <row r="196" spans="1:11">
      <c r="A196" s="1" t="s">
        <v>110</v>
      </c>
      <c r="B196" s="1" t="s">
        <v>111</v>
      </c>
      <c r="C196" s="1">
        <v>155.69999999999999</v>
      </c>
      <c r="D196" s="1">
        <v>2079</v>
      </c>
      <c r="E196" s="1">
        <v>1518</v>
      </c>
      <c r="F196" s="1">
        <v>55.021000000000001</v>
      </c>
      <c r="J196" s="1">
        <v>-3.3069999999999999</v>
      </c>
    </row>
    <row r="197" spans="1:11">
      <c r="A197" s="1" t="s">
        <v>110</v>
      </c>
      <c r="B197" s="1" t="s">
        <v>111</v>
      </c>
      <c r="C197" s="1">
        <v>284.2</v>
      </c>
      <c r="G197" s="1">
        <v>6735</v>
      </c>
      <c r="H197" s="1">
        <v>7832</v>
      </c>
      <c r="I197" s="1">
        <v>180.482</v>
      </c>
      <c r="K197" s="1">
        <v>-6.0279999999999996</v>
      </c>
    </row>
    <row r="198" spans="1:11">
      <c r="A198" s="1" t="s">
        <v>110</v>
      </c>
      <c r="B198" s="1" t="s">
        <v>111</v>
      </c>
      <c r="C198" s="1">
        <v>446.2</v>
      </c>
      <c r="G198" s="1">
        <v>4927</v>
      </c>
      <c r="H198" s="1">
        <v>5749</v>
      </c>
      <c r="I198" s="1">
        <v>90.733000000000004</v>
      </c>
      <c r="K198" s="1">
        <v>0</v>
      </c>
    </row>
    <row r="199" spans="1:11">
      <c r="A199" s="1" t="s">
        <v>110</v>
      </c>
      <c r="B199" s="1" t="s">
        <v>111</v>
      </c>
      <c r="C199" s="1">
        <v>486.1</v>
      </c>
      <c r="G199" s="1">
        <v>4929</v>
      </c>
      <c r="H199" s="1">
        <v>5752</v>
      </c>
      <c r="I199" s="1">
        <v>91.462000000000003</v>
      </c>
      <c r="K199" s="1">
        <v>-6.2E-2</v>
      </c>
    </row>
    <row r="200" spans="1:11">
      <c r="A200" s="1" t="s">
        <v>112</v>
      </c>
      <c r="B200" s="1" t="s">
        <v>111</v>
      </c>
      <c r="C200" s="1">
        <v>47.7</v>
      </c>
      <c r="D200" s="1">
        <v>2524</v>
      </c>
      <c r="E200" s="1">
        <v>1847</v>
      </c>
      <c r="F200" s="1">
        <v>47.430999999999997</v>
      </c>
      <c r="J200" s="1">
        <v>8.0000000000000002E-3</v>
      </c>
    </row>
    <row r="201" spans="1:11">
      <c r="A201" s="1" t="s">
        <v>112</v>
      </c>
      <c r="B201" s="1" t="s">
        <v>111</v>
      </c>
      <c r="C201" s="1">
        <v>87.6</v>
      </c>
      <c r="D201" s="1">
        <v>2525</v>
      </c>
      <c r="E201" s="1">
        <v>1848</v>
      </c>
      <c r="F201" s="1">
        <v>47.405000000000001</v>
      </c>
      <c r="J201" s="1">
        <v>0</v>
      </c>
    </row>
    <row r="202" spans="1:11">
      <c r="A202" s="1" t="s">
        <v>112</v>
      </c>
      <c r="B202" s="1" t="s">
        <v>111</v>
      </c>
      <c r="C202" s="1">
        <v>154.9</v>
      </c>
      <c r="D202" s="1">
        <v>3378</v>
      </c>
      <c r="E202" s="1">
        <v>2467</v>
      </c>
      <c r="F202" s="1">
        <v>87.195999999999998</v>
      </c>
      <c r="J202" s="1">
        <v>-3.0619999999999998</v>
      </c>
    </row>
    <row r="203" spans="1:11">
      <c r="A203" s="1" t="s">
        <v>112</v>
      </c>
      <c r="B203" s="1" t="s">
        <v>111</v>
      </c>
      <c r="C203" s="1">
        <v>281.3</v>
      </c>
      <c r="G203" s="1">
        <v>10722</v>
      </c>
      <c r="H203" s="1">
        <v>12474</v>
      </c>
      <c r="I203" s="1">
        <v>290.53800000000001</v>
      </c>
      <c r="K203" s="1">
        <v>-6.0259999999999998</v>
      </c>
    </row>
    <row r="204" spans="1:11">
      <c r="A204" s="1" t="s">
        <v>112</v>
      </c>
      <c r="B204" s="1" t="s">
        <v>111</v>
      </c>
      <c r="C204" s="1">
        <v>446.2</v>
      </c>
      <c r="G204" s="1">
        <v>4935</v>
      </c>
      <c r="H204" s="1">
        <v>5759</v>
      </c>
      <c r="I204" s="1">
        <v>90.825000000000003</v>
      </c>
      <c r="K204" s="1">
        <v>0</v>
      </c>
    </row>
    <row r="205" spans="1:11">
      <c r="A205" s="1" t="s">
        <v>112</v>
      </c>
      <c r="B205" s="1" t="s">
        <v>111</v>
      </c>
      <c r="C205" s="1">
        <v>486.1</v>
      </c>
      <c r="G205" s="1">
        <v>4930</v>
      </c>
      <c r="H205" s="1">
        <v>5753</v>
      </c>
      <c r="I205" s="1">
        <v>91.518000000000001</v>
      </c>
      <c r="K205" s="1">
        <v>-6.7000000000000004E-2</v>
      </c>
    </row>
    <row r="206" spans="1:11">
      <c r="A206" s="1" t="s">
        <v>113</v>
      </c>
      <c r="B206" s="1" t="s">
        <v>114</v>
      </c>
      <c r="C206" s="1">
        <v>47.7</v>
      </c>
      <c r="D206" s="1">
        <v>2531</v>
      </c>
      <c r="E206" s="1">
        <v>1852</v>
      </c>
      <c r="F206" s="1">
        <v>47.527000000000001</v>
      </c>
      <c r="J206" s="1">
        <v>2.1000000000000001E-2</v>
      </c>
    </row>
    <row r="207" spans="1:11">
      <c r="A207" s="1" t="s">
        <v>113</v>
      </c>
      <c r="B207" s="1" t="s">
        <v>114</v>
      </c>
      <c r="C207" s="1">
        <v>87.2</v>
      </c>
      <c r="D207" s="1">
        <v>2528</v>
      </c>
      <c r="E207" s="1">
        <v>1850</v>
      </c>
      <c r="F207" s="1">
        <v>47.48</v>
      </c>
      <c r="J207" s="1">
        <v>0</v>
      </c>
    </row>
    <row r="208" spans="1:11">
      <c r="A208" s="1" t="s">
        <v>113</v>
      </c>
      <c r="B208" s="1" t="s">
        <v>114</v>
      </c>
      <c r="C208" s="1">
        <v>157.19999999999999</v>
      </c>
      <c r="D208" s="1">
        <v>591</v>
      </c>
      <c r="E208" s="1">
        <v>433</v>
      </c>
      <c r="F208" s="1">
        <v>18.119</v>
      </c>
      <c r="J208" s="1">
        <v>-2.585</v>
      </c>
    </row>
    <row r="209" spans="1:11">
      <c r="A209" s="1" t="s">
        <v>113</v>
      </c>
      <c r="B209" s="1" t="s">
        <v>114</v>
      </c>
      <c r="C209" s="1">
        <v>289</v>
      </c>
      <c r="G209" s="1">
        <v>2984</v>
      </c>
      <c r="H209" s="1">
        <v>3473</v>
      </c>
      <c r="I209" s="1">
        <v>82.034999999999997</v>
      </c>
      <c r="K209" s="1">
        <v>-4.1059999999999999</v>
      </c>
    </row>
    <row r="210" spans="1:11">
      <c r="A210" s="1" t="s">
        <v>113</v>
      </c>
      <c r="B210" s="1" t="s">
        <v>114</v>
      </c>
      <c r="C210" s="1">
        <v>446.2</v>
      </c>
      <c r="G210" s="1">
        <v>4931</v>
      </c>
      <c r="H210" s="1">
        <v>5754</v>
      </c>
      <c r="I210" s="1">
        <v>90.715000000000003</v>
      </c>
      <c r="K210" s="1">
        <v>0</v>
      </c>
    </row>
    <row r="211" spans="1:11">
      <c r="A211" s="1" t="s">
        <v>113</v>
      </c>
      <c r="B211" s="1" t="s">
        <v>114</v>
      </c>
      <c r="C211" s="1">
        <v>485.9</v>
      </c>
      <c r="G211" s="1">
        <v>4931</v>
      </c>
      <c r="H211" s="1">
        <v>5755</v>
      </c>
      <c r="I211" s="1">
        <v>91.545000000000002</v>
      </c>
      <c r="K211" s="1">
        <v>-5.7000000000000002E-2</v>
      </c>
    </row>
    <row r="212" spans="1:11">
      <c r="A212" s="1" t="s">
        <v>115</v>
      </c>
      <c r="B212" s="1" t="s">
        <v>116</v>
      </c>
      <c r="C212" s="1">
        <v>47.7</v>
      </c>
      <c r="D212" s="1">
        <v>2527</v>
      </c>
      <c r="E212" s="1">
        <v>1849</v>
      </c>
      <c r="F212" s="1">
        <v>47.502000000000002</v>
      </c>
      <c r="J212" s="1">
        <v>0</v>
      </c>
    </row>
    <row r="213" spans="1:11">
      <c r="A213" s="1" t="s">
        <v>115</v>
      </c>
      <c r="B213" s="1" t="s">
        <v>116</v>
      </c>
      <c r="C213" s="1">
        <v>86.5</v>
      </c>
      <c r="D213" s="1">
        <v>2528</v>
      </c>
      <c r="E213" s="1">
        <v>1850</v>
      </c>
      <c r="F213" s="1">
        <v>47.475999999999999</v>
      </c>
      <c r="J213" s="1">
        <v>0</v>
      </c>
    </row>
    <row r="214" spans="1:11">
      <c r="A214" s="1" t="s">
        <v>115</v>
      </c>
      <c r="B214" s="1" t="s">
        <v>116</v>
      </c>
      <c r="C214" s="1">
        <v>156.5</v>
      </c>
      <c r="D214" s="1">
        <v>482</v>
      </c>
      <c r="E214" s="1">
        <v>353</v>
      </c>
      <c r="F214" s="1">
        <v>15.989000000000001</v>
      </c>
      <c r="J214" s="1">
        <v>-3.1219999999999999</v>
      </c>
    </row>
    <row r="215" spans="1:11">
      <c r="A215" s="1" t="s">
        <v>115</v>
      </c>
      <c r="B215" s="1" t="s">
        <v>116</v>
      </c>
      <c r="C215" s="1">
        <v>288.8</v>
      </c>
      <c r="G215" s="1">
        <v>2322</v>
      </c>
      <c r="H215" s="1">
        <v>2699</v>
      </c>
      <c r="I215" s="1">
        <v>61.301000000000002</v>
      </c>
      <c r="K215" s="1">
        <v>-4.9790000000000001</v>
      </c>
    </row>
    <row r="216" spans="1:11">
      <c r="A216" s="1" t="s">
        <v>115</v>
      </c>
      <c r="B216" s="1" t="s">
        <v>116</v>
      </c>
      <c r="C216" s="1">
        <v>446.2</v>
      </c>
      <c r="G216" s="1">
        <v>4930</v>
      </c>
      <c r="H216" s="1">
        <v>5754</v>
      </c>
      <c r="I216" s="1">
        <v>90.76</v>
      </c>
      <c r="K216" s="1">
        <v>0</v>
      </c>
    </row>
    <row r="217" spans="1:11">
      <c r="A217" s="1" t="s">
        <v>115</v>
      </c>
      <c r="B217" s="1" t="s">
        <v>116</v>
      </c>
      <c r="C217" s="1">
        <v>485.9</v>
      </c>
      <c r="G217" s="1">
        <v>4932</v>
      </c>
      <c r="H217" s="1">
        <v>5755</v>
      </c>
      <c r="I217" s="1">
        <v>91.552999999999997</v>
      </c>
      <c r="K217" s="1">
        <v>-8.5000000000000006E-2</v>
      </c>
    </row>
    <row r="218" spans="1:11">
      <c r="A218" s="1" t="s">
        <v>117</v>
      </c>
      <c r="B218" s="1" t="s">
        <v>118</v>
      </c>
      <c r="C218" s="1">
        <v>47.4</v>
      </c>
      <c r="D218" s="1">
        <v>2530</v>
      </c>
      <c r="E218" s="1">
        <v>1851</v>
      </c>
      <c r="F218" s="1">
        <v>47.465000000000003</v>
      </c>
      <c r="J218" s="1">
        <v>-1.9E-2</v>
      </c>
    </row>
    <row r="219" spans="1:11">
      <c r="A219" s="1" t="s">
        <v>117</v>
      </c>
      <c r="B219" s="1" t="s">
        <v>118</v>
      </c>
      <c r="C219" s="1">
        <v>87.4</v>
      </c>
      <c r="D219" s="1">
        <v>2529</v>
      </c>
      <c r="E219" s="1">
        <v>1851</v>
      </c>
      <c r="F219" s="1">
        <v>47.466999999999999</v>
      </c>
      <c r="J219" s="1">
        <v>0</v>
      </c>
    </row>
    <row r="220" spans="1:11">
      <c r="A220" s="1" t="s">
        <v>117</v>
      </c>
      <c r="B220" s="1" t="s">
        <v>118</v>
      </c>
      <c r="C220" s="1">
        <v>155.9</v>
      </c>
      <c r="D220" s="1">
        <v>680</v>
      </c>
      <c r="E220" s="1">
        <v>498</v>
      </c>
      <c r="F220" s="1">
        <v>20.548999999999999</v>
      </c>
      <c r="J220" s="1">
        <v>-2.4870000000000001</v>
      </c>
    </row>
    <row r="221" spans="1:11">
      <c r="A221" s="1" t="s">
        <v>117</v>
      </c>
      <c r="B221" s="1" t="s">
        <v>118</v>
      </c>
      <c r="C221" s="1">
        <v>287.60000000000002</v>
      </c>
      <c r="G221" s="1">
        <v>3528</v>
      </c>
      <c r="H221" s="1">
        <v>4106</v>
      </c>
      <c r="I221" s="1">
        <v>96.509</v>
      </c>
      <c r="K221" s="1">
        <v>-4.2439999999999998</v>
      </c>
    </row>
    <row r="222" spans="1:11">
      <c r="A222" s="1" t="s">
        <v>117</v>
      </c>
      <c r="B222" s="1" t="s">
        <v>118</v>
      </c>
      <c r="C222" s="1">
        <v>446.2</v>
      </c>
      <c r="G222" s="1">
        <v>4932</v>
      </c>
      <c r="H222" s="1">
        <v>5756</v>
      </c>
      <c r="I222" s="1">
        <v>90.646000000000001</v>
      </c>
      <c r="K222" s="1">
        <v>0</v>
      </c>
    </row>
    <row r="223" spans="1:11">
      <c r="A223" s="1" t="s">
        <v>117</v>
      </c>
      <c r="B223" s="1" t="s">
        <v>118</v>
      </c>
      <c r="C223" s="1">
        <v>485.9</v>
      </c>
      <c r="G223" s="1">
        <v>4940</v>
      </c>
      <c r="H223" s="1">
        <v>5764</v>
      </c>
      <c r="I223" s="1">
        <v>91.692999999999998</v>
      </c>
      <c r="K223" s="1">
        <v>-7.5999999999999998E-2</v>
      </c>
    </row>
    <row r="224" spans="1:11">
      <c r="A224" s="1" t="s">
        <v>119</v>
      </c>
      <c r="B224" s="1" t="s">
        <v>120</v>
      </c>
      <c r="C224" s="1">
        <v>47.7</v>
      </c>
      <c r="D224" s="1">
        <v>2528</v>
      </c>
      <c r="E224" s="1">
        <v>1850</v>
      </c>
      <c r="F224" s="1">
        <v>47.548999999999999</v>
      </c>
      <c r="J224" s="1">
        <v>6.0000000000000001E-3</v>
      </c>
    </row>
    <row r="225" spans="1:11">
      <c r="A225" s="1" t="s">
        <v>119</v>
      </c>
      <c r="B225" s="1" t="s">
        <v>120</v>
      </c>
      <c r="C225" s="1">
        <v>87.6</v>
      </c>
      <c r="D225" s="1">
        <v>2530</v>
      </c>
      <c r="E225" s="1">
        <v>1851</v>
      </c>
      <c r="F225" s="1">
        <v>47.561</v>
      </c>
      <c r="J225" s="1">
        <v>0</v>
      </c>
    </row>
    <row r="226" spans="1:11">
      <c r="A226" s="1" t="s">
        <v>119</v>
      </c>
      <c r="B226" s="1" t="s">
        <v>120</v>
      </c>
      <c r="C226" s="1">
        <v>156.1</v>
      </c>
      <c r="D226" s="1">
        <v>525</v>
      </c>
      <c r="E226" s="1">
        <v>384</v>
      </c>
      <c r="F226" s="1">
        <v>15.932</v>
      </c>
      <c r="J226" s="1">
        <v>-2.3559999999999999</v>
      </c>
    </row>
    <row r="227" spans="1:11">
      <c r="A227" s="1" t="s">
        <v>119</v>
      </c>
      <c r="B227" s="1" t="s">
        <v>120</v>
      </c>
      <c r="C227" s="1">
        <v>288.39999999999998</v>
      </c>
      <c r="G227" s="1">
        <v>2712</v>
      </c>
      <c r="H227" s="1">
        <v>3156</v>
      </c>
      <c r="I227" s="1">
        <v>71.915000000000006</v>
      </c>
      <c r="K227" s="1">
        <v>-3.9460000000000002</v>
      </c>
    </row>
    <row r="228" spans="1:11">
      <c r="A228" s="1" t="s">
        <v>119</v>
      </c>
      <c r="B228" s="1" t="s">
        <v>120</v>
      </c>
      <c r="C228" s="1">
        <v>446.2</v>
      </c>
      <c r="G228" s="1">
        <v>4933</v>
      </c>
      <c r="H228" s="1">
        <v>5757</v>
      </c>
      <c r="I228" s="1">
        <v>90.87</v>
      </c>
      <c r="K228" s="1">
        <v>0</v>
      </c>
    </row>
    <row r="229" spans="1:11">
      <c r="A229" s="1" t="s">
        <v>119</v>
      </c>
      <c r="B229" s="1" t="s">
        <v>120</v>
      </c>
      <c r="C229" s="1">
        <v>485.9</v>
      </c>
      <c r="G229" s="1">
        <v>4939</v>
      </c>
      <c r="H229" s="1">
        <v>5764</v>
      </c>
      <c r="I229" s="1">
        <v>91.59</v>
      </c>
      <c r="K229" s="1">
        <v>-0.105</v>
      </c>
    </row>
    <row r="230" spans="1:11">
      <c r="A230" s="1" t="s">
        <v>121</v>
      </c>
      <c r="B230" s="1" t="s">
        <v>122</v>
      </c>
      <c r="C230" s="1">
        <v>47.4</v>
      </c>
      <c r="D230" s="1">
        <v>2533</v>
      </c>
      <c r="E230" s="1">
        <v>1853</v>
      </c>
      <c r="F230" s="1">
        <v>47.563000000000002</v>
      </c>
      <c r="J230" s="1">
        <v>2.8000000000000001E-2</v>
      </c>
    </row>
    <row r="231" spans="1:11">
      <c r="A231" s="1" t="s">
        <v>121</v>
      </c>
      <c r="B231" s="1" t="s">
        <v>122</v>
      </c>
      <c r="C231" s="1">
        <v>87.6</v>
      </c>
      <c r="D231" s="1">
        <v>2531</v>
      </c>
      <c r="E231" s="1">
        <v>1852</v>
      </c>
      <c r="F231" s="1">
        <v>47.56</v>
      </c>
      <c r="J231" s="1">
        <v>0</v>
      </c>
    </row>
    <row r="232" spans="1:11">
      <c r="A232" s="1" t="s">
        <v>121</v>
      </c>
      <c r="B232" s="1" t="s">
        <v>122</v>
      </c>
      <c r="C232" s="1">
        <v>156.30000000000001</v>
      </c>
      <c r="D232" s="1">
        <v>396</v>
      </c>
      <c r="E232" s="1">
        <v>290</v>
      </c>
      <c r="F232" s="1">
        <v>12.523999999999999</v>
      </c>
      <c r="J232" s="1">
        <v>-3.056</v>
      </c>
    </row>
    <row r="233" spans="1:11">
      <c r="A233" s="1" t="s">
        <v>121</v>
      </c>
      <c r="B233" s="1" t="s">
        <v>122</v>
      </c>
      <c r="C233" s="1">
        <v>288.60000000000002</v>
      </c>
      <c r="G233" s="1">
        <v>2211</v>
      </c>
      <c r="H233" s="1">
        <v>2572</v>
      </c>
      <c r="I233" s="1">
        <v>58.122</v>
      </c>
      <c r="K233" s="1">
        <v>-4.1269999999999998</v>
      </c>
    </row>
    <row r="234" spans="1:11">
      <c r="A234" s="1" t="s">
        <v>121</v>
      </c>
      <c r="B234" s="1" t="s">
        <v>122</v>
      </c>
      <c r="C234" s="1">
        <v>446.2</v>
      </c>
      <c r="G234" s="1">
        <v>4942</v>
      </c>
      <c r="H234" s="1">
        <v>5769</v>
      </c>
      <c r="I234" s="1">
        <v>90.846000000000004</v>
      </c>
      <c r="K234" s="1">
        <v>0</v>
      </c>
    </row>
    <row r="235" spans="1:11">
      <c r="A235" s="1" t="s">
        <v>121</v>
      </c>
      <c r="B235" s="1" t="s">
        <v>122</v>
      </c>
      <c r="C235" s="1">
        <v>485.9</v>
      </c>
      <c r="G235" s="1">
        <v>4946</v>
      </c>
      <c r="H235" s="1">
        <v>5772</v>
      </c>
      <c r="I235" s="1">
        <v>91.817999999999998</v>
      </c>
      <c r="K235" s="1">
        <v>-0.106</v>
      </c>
    </row>
    <row r="236" spans="1:11">
      <c r="A236" s="1" t="s">
        <v>123</v>
      </c>
      <c r="B236" s="1" t="s">
        <v>124</v>
      </c>
      <c r="C236" s="1">
        <v>47.4</v>
      </c>
      <c r="D236" s="1">
        <v>2532</v>
      </c>
      <c r="E236" s="1">
        <v>1852</v>
      </c>
      <c r="F236" s="1">
        <v>47.573</v>
      </c>
      <c r="J236" s="1">
        <v>1.2E-2</v>
      </c>
    </row>
    <row r="237" spans="1:11">
      <c r="A237" s="1" t="s">
        <v>123</v>
      </c>
      <c r="B237" s="1" t="s">
        <v>124</v>
      </c>
      <c r="C237" s="1">
        <v>87.4</v>
      </c>
      <c r="D237" s="1">
        <v>2531</v>
      </c>
      <c r="E237" s="1">
        <v>1852</v>
      </c>
      <c r="F237" s="1">
        <v>47.55</v>
      </c>
      <c r="J237" s="1">
        <v>0</v>
      </c>
    </row>
    <row r="238" spans="1:11">
      <c r="A238" s="1" t="s">
        <v>123</v>
      </c>
      <c r="B238" s="1" t="s">
        <v>124</v>
      </c>
      <c r="C238" s="1">
        <v>156.80000000000001</v>
      </c>
      <c r="D238" s="1">
        <v>594</v>
      </c>
      <c r="E238" s="1">
        <v>435</v>
      </c>
      <c r="F238" s="1">
        <v>17.98</v>
      </c>
      <c r="J238" s="1">
        <v>-2.2290000000000001</v>
      </c>
    </row>
    <row r="239" spans="1:11">
      <c r="A239" s="1" t="s">
        <v>123</v>
      </c>
      <c r="B239" s="1" t="s">
        <v>124</v>
      </c>
      <c r="C239" s="1">
        <v>288.39999999999998</v>
      </c>
      <c r="G239" s="1">
        <v>3036</v>
      </c>
      <c r="H239" s="1">
        <v>3532</v>
      </c>
      <c r="I239" s="1">
        <v>80.293000000000006</v>
      </c>
      <c r="K239" s="1">
        <v>-4.5019999999999998</v>
      </c>
    </row>
    <row r="240" spans="1:11">
      <c r="A240" s="1" t="s">
        <v>123</v>
      </c>
      <c r="B240" s="1" t="s">
        <v>124</v>
      </c>
      <c r="C240" s="1">
        <v>446.2</v>
      </c>
      <c r="G240" s="1">
        <v>4940</v>
      </c>
      <c r="H240" s="1">
        <v>5765</v>
      </c>
      <c r="I240" s="1">
        <v>90.915000000000006</v>
      </c>
      <c r="K240" s="1">
        <v>0</v>
      </c>
    </row>
    <row r="241" spans="1:11">
      <c r="A241" s="1" t="s">
        <v>123</v>
      </c>
      <c r="B241" s="1" t="s">
        <v>124</v>
      </c>
      <c r="C241" s="1">
        <v>485.9</v>
      </c>
      <c r="G241" s="1">
        <v>4948</v>
      </c>
      <c r="H241" s="1">
        <v>5774</v>
      </c>
      <c r="I241" s="1">
        <v>91.823999999999998</v>
      </c>
      <c r="K241" s="1">
        <v>-9.6000000000000002E-2</v>
      </c>
    </row>
    <row r="242" spans="1:11">
      <c r="A242" s="1" t="s">
        <v>125</v>
      </c>
      <c r="B242" s="1" t="s">
        <v>126</v>
      </c>
      <c r="C242" s="1">
        <v>46.8</v>
      </c>
      <c r="D242">
        <v>2532</v>
      </c>
      <c r="E242">
        <v>1853</v>
      </c>
      <c r="F242">
        <v>47.622</v>
      </c>
      <c r="J242">
        <v>1.7000000000000001E-2</v>
      </c>
    </row>
    <row r="243" spans="1:11">
      <c r="A243" s="1" t="s">
        <v>125</v>
      </c>
      <c r="B243" s="1" t="s">
        <v>126</v>
      </c>
      <c r="C243" s="1">
        <v>87.6</v>
      </c>
      <c r="D243">
        <v>2534</v>
      </c>
      <c r="E243">
        <v>1854</v>
      </c>
      <c r="F243">
        <v>47.600999999999999</v>
      </c>
      <c r="J243">
        <v>0</v>
      </c>
    </row>
    <row r="244" spans="1:11">
      <c r="A244" s="1" t="s">
        <v>125</v>
      </c>
      <c r="B244" s="1" t="s">
        <v>126</v>
      </c>
      <c r="C244" s="1">
        <v>156.30000000000001</v>
      </c>
      <c r="D244">
        <v>244</v>
      </c>
      <c r="E244">
        <v>179</v>
      </c>
      <c r="F244">
        <v>9.2949999999999999</v>
      </c>
      <c r="J244">
        <v>-3.964</v>
      </c>
    </row>
    <row r="245" spans="1:11">
      <c r="A245" s="1" t="s">
        <v>125</v>
      </c>
      <c r="B245" s="1" t="s">
        <v>126</v>
      </c>
      <c r="C245" s="1">
        <v>289.3</v>
      </c>
      <c r="G245">
        <v>1313</v>
      </c>
      <c r="H245">
        <v>1527</v>
      </c>
      <c r="I245">
        <v>34.426000000000002</v>
      </c>
      <c r="K245">
        <v>-4.8570000000000002</v>
      </c>
    </row>
    <row r="246" spans="1:11">
      <c r="A246" s="1" t="s">
        <v>125</v>
      </c>
      <c r="B246" s="1" t="s">
        <v>126</v>
      </c>
      <c r="C246" s="1">
        <v>446.2</v>
      </c>
      <c r="G246">
        <v>4939</v>
      </c>
      <c r="H246">
        <v>5764</v>
      </c>
      <c r="I246">
        <v>90.784000000000006</v>
      </c>
      <c r="K246">
        <v>0</v>
      </c>
    </row>
    <row r="247" spans="1:11">
      <c r="A247" s="1" t="s">
        <v>125</v>
      </c>
      <c r="B247" s="1" t="s">
        <v>126</v>
      </c>
      <c r="C247" s="1">
        <v>485.9</v>
      </c>
      <c r="G247">
        <v>4952</v>
      </c>
      <c r="H247">
        <v>5779</v>
      </c>
      <c r="I247">
        <v>91.757000000000005</v>
      </c>
      <c r="K247">
        <v>-9.4E-2</v>
      </c>
    </row>
    <row r="248" spans="1:11">
      <c r="A248" s="1" t="s">
        <v>127</v>
      </c>
      <c r="B248" s="1" t="s">
        <v>128</v>
      </c>
      <c r="C248" s="1">
        <v>47.4</v>
      </c>
      <c r="D248">
        <v>2535</v>
      </c>
      <c r="E248">
        <v>1855</v>
      </c>
      <c r="F248">
        <v>47.704999999999998</v>
      </c>
      <c r="J248">
        <v>3.2000000000000001E-2</v>
      </c>
    </row>
    <row r="249" spans="1:11">
      <c r="A249" s="1" t="s">
        <v>127</v>
      </c>
      <c r="B249" s="1" t="s">
        <v>128</v>
      </c>
      <c r="C249" s="1">
        <v>87.4</v>
      </c>
      <c r="D249">
        <v>2536</v>
      </c>
      <c r="E249">
        <v>1856</v>
      </c>
      <c r="F249">
        <v>47.725000000000001</v>
      </c>
      <c r="J249">
        <v>0</v>
      </c>
    </row>
    <row r="250" spans="1:11">
      <c r="A250" s="1" t="s">
        <v>127</v>
      </c>
      <c r="B250" s="1" t="s">
        <v>128</v>
      </c>
      <c r="C250" s="1">
        <v>156.80000000000001</v>
      </c>
      <c r="D250">
        <v>428</v>
      </c>
      <c r="E250">
        <v>313</v>
      </c>
      <c r="F250">
        <v>14.132</v>
      </c>
      <c r="J250">
        <v>-2.3740000000000001</v>
      </c>
    </row>
    <row r="251" spans="1:11">
      <c r="A251" s="1" t="s">
        <v>127</v>
      </c>
      <c r="B251" s="1" t="s">
        <v>128</v>
      </c>
      <c r="C251" s="1">
        <v>288.8</v>
      </c>
      <c r="G251">
        <v>2118</v>
      </c>
      <c r="H251">
        <v>2464</v>
      </c>
      <c r="I251">
        <v>55.451000000000001</v>
      </c>
      <c r="K251">
        <v>-4.4279999999999999</v>
      </c>
    </row>
    <row r="252" spans="1:11">
      <c r="A252" s="1" t="s">
        <v>127</v>
      </c>
      <c r="B252" s="1" t="s">
        <v>128</v>
      </c>
      <c r="C252" s="1">
        <v>446.2</v>
      </c>
      <c r="G252">
        <v>4944</v>
      </c>
      <c r="H252">
        <v>5770</v>
      </c>
      <c r="I252">
        <v>90.73</v>
      </c>
      <c r="K252">
        <v>0</v>
      </c>
    </row>
    <row r="253" spans="1:11">
      <c r="A253" s="1" t="s">
        <v>127</v>
      </c>
      <c r="B253" s="1" t="s">
        <v>128</v>
      </c>
      <c r="C253" s="1">
        <v>485.9</v>
      </c>
      <c r="G253">
        <v>4949</v>
      </c>
      <c r="H253">
        <v>5775</v>
      </c>
      <c r="I253">
        <v>91.908000000000001</v>
      </c>
      <c r="K253">
        <v>-8.3000000000000004E-2</v>
      </c>
    </row>
    <row r="254" spans="1:11">
      <c r="A254" s="1" t="s">
        <v>129</v>
      </c>
      <c r="B254" s="1" t="s">
        <v>85</v>
      </c>
      <c r="C254" s="1">
        <v>47.7</v>
      </c>
      <c r="D254">
        <v>2538</v>
      </c>
      <c r="E254">
        <v>1858</v>
      </c>
      <c r="F254">
        <v>47.674999999999997</v>
      </c>
      <c r="J254">
        <v>7.0000000000000001E-3</v>
      </c>
    </row>
    <row r="255" spans="1:11">
      <c r="A255" s="1" t="s">
        <v>129</v>
      </c>
      <c r="B255" s="1" t="s">
        <v>85</v>
      </c>
      <c r="C255" s="1">
        <v>86.9</v>
      </c>
      <c r="D255">
        <v>2536</v>
      </c>
      <c r="E255">
        <v>1856</v>
      </c>
      <c r="F255">
        <v>47.64</v>
      </c>
      <c r="J255">
        <v>0</v>
      </c>
    </row>
    <row r="256" spans="1:11">
      <c r="A256" s="1" t="s">
        <v>129</v>
      </c>
      <c r="B256" s="1" t="s">
        <v>85</v>
      </c>
      <c r="C256" s="1">
        <v>156.5</v>
      </c>
      <c r="D256">
        <v>595</v>
      </c>
      <c r="E256">
        <v>435</v>
      </c>
      <c r="F256">
        <v>17.98</v>
      </c>
      <c r="J256">
        <v>-2.367</v>
      </c>
    </row>
    <row r="257" spans="1:11">
      <c r="A257" s="1" t="s">
        <v>129</v>
      </c>
      <c r="B257" s="1" t="s">
        <v>85</v>
      </c>
      <c r="C257" s="1">
        <v>288.2</v>
      </c>
      <c r="G257">
        <v>3328</v>
      </c>
      <c r="H257">
        <v>3873</v>
      </c>
      <c r="I257">
        <v>88.037999999999997</v>
      </c>
      <c r="K257">
        <v>-4.1349999999999998</v>
      </c>
    </row>
    <row r="258" spans="1:11">
      <c r="A258" s="1" t="s">
        <v>129</v>
      </c>
      <c r="B258" s="1" t="s">
        <v>85</v>
      </c>
      <c r="C258" s="1">
        <v>446.2</v>
      </c>
      <c r="G258">
        <v>4949</v>
      </c>
      <c r="H258">
        <v>5776</v>
      </c>
      <c r="I258">
        <v>90.998999999999995</v>
      </c>
      <c r="K258">
        <v>0</v>
      </c>
    </row>
    <row r="259" spans="1:11">
      <c r="A259" s="1" t="s">
        <v>129</v>
      </c>
      <c r="B259" s="1" t="s">
        <v>85</v>
      </c>
      <c r="C259" s="1">
        <v>485.9</v>
      </c>
      <c r="G259">
        <v>4950</v>
      </c>
      <c r="H259">
        <v>5776</v>
      </c>
      <c r="I259">
        <v>91.828999999999994</v>
      </c>
      <c r="K259">
        <v>-9.1999999999999998E-2</v>
      </c>
    </row>
    <row r="260" spans="1:11">
      <c r="A260" s="1" t="s">
        <v>130</v>
      </c>
      <c r="B260" s="1" t="s">
        <v>60</v>
      </c>
      <c r="C260" s="1">
        <v>47.7</v>
      </c>
      <c r="D260">
        <v>2538</v>
      </c>
      <c r="E260">
        <v>1857</v>
      </c>
      <c r="F260">
        <v>47.686999999999998</v>
      </c>
      <c r="J260">
        <v>-1.2999999999999999E-2</v>
      </c>
    </row>
    <row r="261" spans="1:11">
      <c r="A261" s="1" t="s">
        <v>130</v>
      </c>
      <c r="B261" s="1" t="s">
        <v>60</v>
      </c>
      <c r="C261" s="1">
        <v>87.6</v>
      </c>
      <c r="D261">
        <v>2538</v>
      </c>
      <c r="E261">
        <v>1857</v>
      </c>
      <c r="F261">
        <v>47.694000000000003</v>
      </c>
      <c r="J261">
        <v>0</v>
      </c>
    </row>
    <row r="262" spans="1:11">
      <c r="A262" s="1" t="s">
        <v>130</v>
      </c>
      <c r="B262" s="1" t="s">
        <v>60</v>
      </c>
      <c r="C262" s="1">
        <v>156.80000000000001</v>
      </c>
      <c r="D262">
        <v>1636</v>
      </c>
      <c r="E262">
        <v>1204</v>
      </c>
      <c r="F262">
        <v>45.982999999999997</v>
      </c>
      <c r="J262">
        <v>4.1669999999999998</v>
      </c>
    </row>
    <row r="263" spans="1:11">
      <c r="A263" s="1" t="s">
        <v>130</v>
      </c>
      <c r="B263" s="1" t="s">
        <v>60</v>
      </c>
      <c r="C263" s="1">
        <v>285.10000000000002</v>
      </c>
      <c r="G263">
        <v>8683</v>
      </c>
      <c r="H263">
        <v>10115</v>
      </c>
      <c r="I263">
        <v>245.87200000000001</v>
      </c>
      <c r="K263">
        <v>-4.1790000000000003</v>
      </c>
    </row>
    <row r="264" spans="1:11">
      <c r="A264" s="1" t="s">
        <v>130</v>
      </c>
      <c r="B264" s="1" t="s">
        <v>60</v>
      </c>
      <c r="C264" s="1">
        <v>446.2</v>
      </c>
      <c r="G264">
        <v>4956</v>
      </c>
      <c r="H264">
        <v>5784</v>
      </c>
      <c r="I264">
        <v>91.382999999999996</v>
      </c>
      <c r="K264">
        <v>0</v>
      </c>
    </row>
    <row r="265" spans="1:11">
      <c r="A265" s="1" t="s">
        <v>130</v>
      </c>
      <c r="B265" s="1" t="s">
        <v>60</v>
      </c>
      <c r="C265" s="1">
        <v>485.9</v>
      </c>
      <c r="G265">
        <v>4955</v>
      </c>
      <c r="H265">
        <v>5782</v>
      </c>
      <c r="I265">
        <v>92.064999999999998</v>
      </c>
      <c r="K265">
        <v>-5.6000000000000001E-2</v>
      </c>
    </row>
    <row r="266" spans="1:11">
      <c r="A266" s="1" t="s">
        <v>131</v>
      </c>
      <c r="B266" s="1" t="s">
        <v>62</v>
      </c>
      <c r="C266" s="1">
        <v>47.7</v>
      </c>
      <c r="D266">
        <v>2541</v>
      </c>
      <c r="E266">
        <v>1860</v>
      </c>
      <c r="F266">
        <v>47.798000000000002</v>
      </c>
      <c r="J266">
        <v>0.111</v>
      </c>
    </row>
    <row r="267" spans="1:11">
      <c r="A267" s="1" t="s">
        <v>131</v>
      </c>
      <c r="B267" s="1" t="s">
        <v>62</v>
      </c>
      <c r="C267" s="1">
        <v>87.6</v>
      </c>
      <c r="D267">
        <v>2543</v>
      </c>
      <c r="E267">
        <v>1861</v>
      </c>
      <c r="F267">
        <v>47.78</v>
      </c>
      <c r="J267">
        <v>0</v>
      </c>
    </row>
    <row r="268" spans="1:11">
      <c r="A268" s="1" t="s">
        <v>131</v>
      </c>
      <c r="B268" s="1" t="s">
        <v>62</v>
      </c>
      <c r="C268" s="1">
        <v>157</v>
      </c>
      <c r="D268">
        <v>377</v>
      </c>
      <c r="E268">
        <v>278</v>
      </c>
      <c r="F268">
        <v>13.705</v>
      </c>
      <c r="J268">
        <v>-0.71399999999999997</v>
      </c>
    </row>
    <row r="269" spans="1:11">
      <c r="A269" s="1" t="s">
        <v>131</v>
      </c>
      <c r="B269" s="1" t="s">
        <v>62</v>
      </c>
      <c r="C269" s="1">
        <v>289.89999999999998</v>
      </c>
      <c r="G269">
        <v>2022</v>
      </c>
      <c r="H269">
        <v>2349</v>
      </c>
      <c r="I269">
        <v>54.377000000000002</v>
      </c>
      <c r="K269">
        <v>-6.8150000000000004</v>
      </c>
    </row>
    <row r="270" spans="1:11">
      <c r="A270" s="1" t="s">
        <v>131</v>
      </c>
      <c r="B270" s="1" t="s">
        <v>62</v>
      </c>
      <c r="C270" s="1">
        <v>446.2</v>
      </c>
      <c r="G270">
        <v>4957</v>
      </c>
      <c r="H270">
        <v>5785</v>
      </c>
      <c r="I270">
        <v>91.186999999999998</v>
      </c>
      <c r="K270">
        <v>0</v>
      </c>
    </row>
    <row r="271" spans="1:11">
      <c r="A271" s="1" t="s">
        <v>131</v>
      </c>
      <c r="B271" s="1" t="s">
        <v>62</v>
      </c>
      <c r="C271" s="1">
        <v>485.9</v>
      </c>
      <c r="G271">
        <v>4959</v>
      </c>
      <c r="H271">
        <v>5786</v>
      </c>
      <c r="I271">
        <v>92.021000000000001</v>
      </c>
      <c r="K271">
        <v>-6.3E-2</v>
      </c>
    </row>
    <row r="272" spans="1:11">
      <c r="A272" s="1" t="s">
        <v>132</v>
      </c>
      <c r="B272" s="1" t="s">
        <v>60</v>
      </c>
      <c r="C272" s="1">
        <v>47.7</v>
      </c>
      <c r="D272">
        <v>2543</v>
      </c>
      <c r="E272">
        <v>1861</v>
      </c>
      <c r="F272">
        <v>47.710999999999999</v>
      </c>
      <c r="J272">
        <v>2.1000000000000001E-2</v>
      </c>
    </row>
    <row r="273" spans="1:11">
      <c r="A273" s="1" t="s">
        <v>132</v>
      </c>
      <c r="B273" s="1" t="s">
        <v>60</v>
      </c>
      <c r="C273" s="1">
        <v>87.6</v>
      </c>
      <c r="D273">
        <v>2541</v>
      </c>
      <c r="E273">
        <v>1859</v>
      </c>
      <c r="F273">
        <v>47.762</v>
      </c>
      <c r="J273">
        <v>0</v>
      </c>
    </row>
    <row r="274" spans="1:11">
      <c r="A274" s="1" t="s">
        <v>132</v>
      </c>
      <c r="B274" s="1" t="s">
        <v>60</v>
      </c>
      <c r="C274" s="1">
        <v>156.80000000000001</v>
      </c>
      <c r="D274">
        <v>1632</v>
      </c>
      <c r="E274">
        <v>1202</v>
      </c>
      <c r="F274">
        <v>44.920999999999999</v>
      </c>
      <c r="J274">
        <v>4.3680000000000003</v>
      </c>
    </row>
    <row r="275" spans="1:11">
      <c r="A275" s="1" t="s">
        <v>132</v>
      </c>
      <c r="B275" s="1" t="s">
        <v>60</v>
      </c>
      <c r="C275" s="1">
        <v>285.3</v>
      </c>
      <c r="G275">
        <v>8771</v>
      </c>
      <c r="H275">
        <v>10217</v>
      </c>
      <c r="I275">
        <v>248.23</v>
      </c>
      <c r="K275">
        <v>-4.0910000000000002</v>
      </c>
    </row>
    <row r="276" spans="1:11">
      <c r="A276" s="1" t="s">
        <v>132</v>
      </c>
      <c r="B276" s="1" t="s">
        <v>60</v>
      </c>
      <c r="C276" s="1">
        <v>446.2</v>
      </c>
      <c r="G276">
        <v>4954</v>
      </c>
      <c r="H276">
        <v>5781</v>
      </c>
      <c r="I276">
        <v>91.433000000000007</v>
      </c>
      <c r="K276">
        <v>0</v>
      </c>
    </row>
    <row r="277" spans="1:11">
      <c r="A277" s="1" t="s">
        <v>132</v>
      </c>
      <c r="B277" s="1" t="s">
        <v>60</v>
      </c>
      <c r="C277" s="1">
        <v>486.1</v>
      </c>
      <c r="G277">
        <v>4960</v>
      </c>
      <c r="H277">
        <v>5788</v>
      </c>
      <c r="I277">
        <v>92.28</v>
      </c>
      <c r="K277">
        <v>-6.3E-2</v>
      </c>
    </row>
    <row r="278" spans="1:11">
      <c r="A278" s="1" t="s">
        <v>133</v>
      </c>
      <c r="B278" s="1" t="s">
        <v>62</v>
      </c>
      <c r="C278" s="1">
        <v>47.7</v>
      </c>
      <c r="D278">
        <v>2544</v>
      </c>
      <c r="E278">
        <v>1862</v>
      </c>
      <c r="F278">
        <v>47.805999999999997</v>
      </c>
      <c r="J278">
        <v>0.01</v>
      </c>
    </row>
    <row r="279" spans="1:11">
      <c r="A279" s="1" t="s">
        <v>133</v>
      </c>
      <c r="B279" s="1" t="s">
        <v>62</v>
      </c>
      <c r="C279" s="1">
        <v>87.6</v>
      </c>
      <c r="D279">
        <v>2543</v>
      </c>
      <c r="E279">
        <v>1861</v>
      </c>
      <c r="F279">
        <v>47.747999999999998</v>
      </c>
      <c r="J279">
        <v>0</v>
      </c>
    </row>
    <row r="280" spans="1:11">
      <c r="A280" s="1" t="s">
        <v>133</v>
      </c>
      <c r="B280" s="1" t="s">
        <v>62</v>
      </c>
      <c r="C280" s="1">
        <v>157.19999999999999</v>
      </c>
      <c r="D280">
        <v>435</v>
      </c>
      <c r="E280">
        <v>320</v>
      </c>
      <c r="F280">
        <v>13.351000000000001</v>
      </c>
      <c r="J280">
        <v>1.405</v>
      </c>
    </row>
    <row r="281" spans="1:11">
      <c r="A281" s="1" t="s">
        <v>133</v>
      </c>
      <c r="B281" s="1" t="s">
        <v>62</v>
      </c>
      <c r="C281" s="1">
        <v>289.89999999999998</v>
      </c>
      <c r="G281">
        <v>2395</v>
      </c>
      <c r="H281">
        <v>2783</v>
      </c>
      <c r="I281">
        <v>66.004999999999995</v>
      </c>
      <c r="K281">
        <v>-7.7039999999999997</v>
      </c>
    </row>
    <row r="282" spans="1:11">
      <c r="A282" s="1" t="s">
        <v>133</v>
      </c>
      <c r="B282" s="1" t="s">
        <v>62</v>
      </c>
      <c r="C282" s="1">
        <v>446.2</v>
      </c>
      <c r="G282">
        <v>4967</v>
      </c>
      <c r="H282">
        <v>5796</v>
      </c>
      <c r="I282">
        <v>91.364000000000004</v>
      </c>
      <c r="K282">
        <v>0</v>
      </c>
    </row>
    <row r="283" spans="1:11">
      <c r="A283" s="1" t="s">
        <v>133</v>
      </c>
      <c r="B283" s="1" t="s">
        <v>62</v>
      </c>
      <c r="C283" s="1">
        <v>485.9</v>
      </c>
      <c r="G283">
        <v>4962</v>
      </c>
      <c r="H283">
        <v>5790</v>
      </c>
      <c r="I283">
        <v>92.137</v>
      </c>
      <c r="K283">
        <v>-7.6999999999999999E-2</v>
      </c>
    </row>
  </sheetData>
  <pageMargins left="0.7" right="0.7" top="0.75" bottom="0.75" header="0.5" footer="0.5"/>
  <headerFooter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L35"/>
  <sheetViews>
    <sheetView workbookViewId="0">
      <selection activeCell="J2" sqref="J2"/>
    </sheetView>
  </sheetViews>
  <sheetFormatPr baseColWidth="10" defaultColWidth="8.796875" defaultRowHeight="16"/>
  <cols>
    <col min="1" max="1" width="9.796875" style="2" bestFit="1" customWidth="1"/>
    <col min="2" max="2" width="26" style="2" bestFit="1" customWidth="1"/>
    <col min="3" max="4" width="26" style="2" customWidth="1"/>
    <col min="5" max="5" width="7.3984375" style="2" bestFit="1" customWidth="1"/>
    <col min="6" max="7" width="10.3984375" style="2" bestFit="1" customWidth="1"/>
    <col min="8" max="8" width="9" style="2" bestFit="1" customWidth="1"/>
    <col min="9" max="9" width="14.59765625" style="2" bestFit="1" customWidth="1"/>
    <col min="10" max="10" width="19" style="6" bestFit="1" customWidth="1"/>
    <col min="11" max="11" width="19.796875" style="2" customWidth="1"/>
    <col min="12" max="12" width="13" style="2" bestFit="1" customWidth="1"/>
    <col min="13" max="13" width="18.796875" style="2" bestFit="1" customWidth="1"/>
    <col min="14" max="14" width="12.59765625" style="2" bestFit="1" customWidth="1"/>
    <col min="15" max="16384" width="8.796875" style="2"/>
  </cols>
  <sheetData>
    <row r="1" spans="1:376" s="4" customFormat="1" ht="51">
      <c r="A1" s="3" t="s">
        <v>40</v>
      </c>
      <c r="B1" s="3" t="s">
        <v>41</v>
      </c>
      <c r="C1" s="3" t="s">
        <v>18</v>
      </c>
      <c r="D1" s="3" t="s">
        <v>3</v>
      </c>
      <c r="E1" s="3" t="s">
        <v>42</v>
      </c>
      <c r="F1" s="3" t="s">
        <v>46</v>
      </c>
      <c r="G1" s="3" t="s">
        <v>47</v>
      </c>
      <c r="H1" s="3" t="s">
        <v>48</v>
      </c>
      <c r="I1" s="3" t="s">
        <v>8</v>
      </c>
      <c r="J1" s="14" t="s">
        <v>147</v>
      </c>
      <c r="K1" s="17" t="s">
        <v>148</v>
      </c>
      <c r="L1" s="18" t="s">
        <v>149</v>
      </c>
      <c r="M1" s="4" t="s">
        <v>134</v>
      </c>
      <c r="N1" s="24" t="s">
        <v>135</v>
      </c>
    </row>
    <row r="2" spans="1:376">
      <c r="A2" s="5" t="s">
        <v>100</v>
      </c>
      <c r="B2" s="5" t="s">
        <v>101</v>
      </c>
      <c r="C2" s="5">
        <v>1.4499999999999999E-3</v>
      </c>
      <c r="D2" s="5">
        <v>100</v>
      </c>
      <c r="E2" s="5">
        <v>289</v>
      </c>
      <c r="F2" s="5">
        <v>2344</v>
      </c>
      <c r="G2" s="5">
        <v>2725</v>
      </c>
      <c r="H2" s="5">
        <v>62.965000000000003</v>
      </c>
      <c r="I2" s="5">
        <v>-4.7910000000000004</v>
      </c>
      <c r="J2" s="15">
        <f>'CO2 Stds'!$I$2*'CO2 Samples'!I2+'CO2 Stds'!$J$2</f>
        <v>-27.032196610076824</v>
      </c>
      <c r="K2" s="9">
        <f>H2*'CO2 Stds'!$M$4+'CO2 Stds'!$N$4</f>
        <v>0.26556825305439941</v>
      </c>
      <c r="L2" s="19">
        <f t="shared" ref="L2:L22" si="0">J2+K2</f>
        <v>-26.766628357022423</v>
      </c>
      <c r="M2" s="2">
        <f>(H2*'CO2 Stds'!$R$2)+'CO2 Stds'!$S$2</f>
        <v>1.1130009320927215E-4</v>
      </c>
      <c r="N2" s="25">
        <f t="shared" ref="N2:N22" si="1">(M2/C2)*100</f>
        <v>7.6758684971911837</v>
      </c>
    </row>
    <row r="3" spans="1:376">
      <c r="A3" s="5" t="s">
        <v>115</v>
      </c>
      <c r="B3" s="5" t="s">
        <v>116</v>
      </c>
      <c r="C3" s="5">
        <v>1.48E-3</v>
      </c>
      <c r="D3" s="5">
        <v>100.5</v>
      </c>
      <c r="E3" s="5">
        <v>288.8</v>
      </c>
      <c r="F3" s="5">
        <v>2322</v>
      </c>
      <c r="G3" s="5">
        <v>2699</v>
      </c>
      <c r="H3" s="5">
        <v>61.301000000000002</v>
      </c>
      <c r="I3" s="5">
        <v>-4.9790000000000001</v>
      </c>
      <c r="J3" s="15">
        <f>'CO2 Stds'!$I$2*'CO2 Samples'!I3+'CO2 Stds'!$J$2</f>
        <v>-27.219354212823937</v>
      </c>
      <c r="K3" s="9">
        <f>H3*'CO2 Stds'!$M$4+'CO2 Stds'!$N$4</f>
        <v>0.27055351605595551</v>
      </c>
      <c r="L3" s="19">
        <f t="shared" si="0"/>
        <v>-26.948800696767982</v>
      </c>
      <c r="M3" s="2">
        <f>(H3*'CO2 Stds'!$R$2)+'CO2 Stds'!$S$2</f>
        <v>1.0871731535487735E-4</v>
      </c>
      <c r="N3" s="25">
        <f t="shared" si="1"/>
        <v>7.3457645510052263</v>
      </c>
    </row>
    <row r="4" spans="1:376">
      <c r="A4" s="5" t="s">
        <v>72</v>
      </c>
      <c r="B4" s="5" t="s">
        <v>1</v>
      </c>
      <c r="C4" s="5">
        <v>1.3799999999999999E-3</v>
      </c>
      <c r="D4" s="5">
        <v>101</v>
      </c>
      <c r="E4" s="5">
        <v>289</v>
      </c>
      <c r="F4" s="5">
        <v>2157</v>
      </c>
      <c r="G4" s="5">
        <v>2508</v>
      </c>
      <c r="H4" s="5">
        <v>56.887</v>
      </c>
      <c r="I4" s="5">
        <v>-5.0830000000000002</v>
      </c>
      <c r="J4" s="15">
        <f>'CO2 Stds'!$I$2*'CO2 Samples'!I4+'CO2 Stds'!$J$2</f>
        <v>-27.322888205832975</v>
      </c>
      <c r="K4" s="9">
        <f>H4*'CO2 Stds'!$M$4+'CO2 Stds'!$N$4</f>
        <v>0.28377764519590065</v>
      </c>
      <c r="L4" s="19">
        <f t="shared" si="0"/>
        <v>-27.039110560637074</v>
      </c>
      <c r="M4" s="2">
        <f>(H4*'CO2 Stds'!$R$2)+'CO2 Stds'!$S$2</f>
        <v>1.0186612458005849E-4</v>
      </c>
      <c r="N4" s="25">
        <f t="shared" si="1"/>
        <v>7.3816032304390209</v>
      </c>
    </row>
    <row r="5" spans="1:376">
      <c r="A5" s="5" t="s">
        <v>106</v>
      </c>
      <c r="B5" s="5" t="s">
        <v>107</v>
      </c>
      <c r="C5" s="5">
        <v>1.0499999999999999E-3</v>
      </c>
      <c r="D5" s="5">
        <v>101.5</v>
      </c>
      <c r="E5" s="5">
        <v>289</v>
      </c>
      <c r="F5" s="5">
        <v>1709</v>
      </c>
      <c r="G5" s="5">
        <v>1986</v>
      </c>
      <c r="H5" s="5">
        <v>45.085999999999999</v>
      </c>
      <c r="I5" s="5">
        <v>-5.4050000000000002</v>
      </c>
      <c r="J5" s="15">
        <f>'CO2 Stds'!$I$2*'CO2 Samples'!I5+'CO2 Stds'!$J$2</f>
        <v>-27.643445376495578</v>
      </c>
      <c r="K5" s="9">
        <f>H5*'CO2 Stds'!$M$4+'CO2 Stds'!$N$4</f>
        <v>0.31913286675922004</v>
      </c>
      <c r="L5" s="19">
        <f t="shared" si="0"/>
        <v>-27.324312509736359</v>
      </c>
      <c r="M5" s="2">
        <f>(H5*'CO2 Stds'!$R$2)+'CO2 Stds'!$S$2</f>
        <v>8.354920062590411E-5</v>
      </c>
      <c r="N5" s="25">
        <f t="shared" si="1"/>
        <v>7.9570667262765822</v>
      </c>
    </row>
    <row r="6" spans="1:376">
      <c r="A6" s="5" t="s">
        <v>102</v>
      </c>
      <c r="B6" s="5" t="s">
        <v>103</v>
      </c>
      <c r="C6" s="5">
        <v>1.97E-3</v>
      </c>
      <c r="D6" s="5">
        <v>102</v>
      </c>
      <c r="E6" s="5">
        <v>289</v>
      </c>
      <c r="F6" s="5">
        <v>1690</v>
      </c>
      <c r="G6" s="5">
        <v>1966</v>
      </c>
      <c r="H6" s="5">
        <v>44.453000000000003</v>
      </c>
      <c r="I6" s="5">
        <v>-4.7530000000000001</v>
      </c>
      <c r="J6" s="15">
        <f>'CO2 Stds'!$I$2*'CO2 Samples'!I6+'CO2 Stds'!$J$2</f>
        <v>-26.994366881861986</v>
      </c>
      <c r="K6" s="9">
        <f>H6*'CO2 Stds'!$M$4+'CO2 Stds'!$N$4</f>
        <v>0.32102930394671103</v>
      </c>
      <c r="L6" s="19">
        <f t="shared" si="0"/>
        <v>-26.673337577915273</v>
      </c>
      <c r="M6" s="2">
        <f>(H6*'CO2 Stds'!$R$2)+'CO2 Stds'!$S$2</f>
        <v>8.2566689579130148E-5</v>
      </c>
      <c r="N6" s="25">
        <f t="shared" si="1"/>
        <v>4.1912025167071141</v>
      </c>
    </row>
    <row r="7" spans="1:376" s="8" customFormat="1">
      <c r="A7" s="23" t="s">
        <v>80</v>
      </c>
      <c r="B7" s="23" t="s">
        <v>81</v>
      </c>
      <c r="C7" s="23">
        <v>1.17E-3</v>
      </c>
      <c r="D7" s="23">
        <v>102.5</v>
      </c>
      <c r="E7" s="23">
        <v>288.8</v>
      </c>
      <c r="F7" s="23">
        <v>1721</v>
      </c>
      <c r="G7" s="23">
        <v>2002</v>
      </c>
      <c r="H7" s="23">
        <v>45.128</v>
      </c>
      <c r="I7" s="23">
        <v>-4.9349999999999996</v>
      </c>
      <c r="J7" s="15">
        <f>'CO2 Stds'!$I$2*'CO2 Samples'!I7+'CO2 Stds'!$J$2</f>
        <v>-27.175551369627804</v>
      </c>
      <c r="K7" s="9">
        <f>H7*'CO2 Stds'!$M$4+'CO2 Stds'!$N$4</f>
        <v>0.31900703680365194</v>
      </c>
      <c r="L7" s="19">
        <f t="shared" si="0"/>
        <v>-26.856544332824154</v>
      </c>
      <c r="M7" s="2">
        <f>(H7*'CO2 Stds'!$R$2)+'CO2 Stds'!$S$2</f>
        <v>8.3614390932325143E-5</v>
      </c>
      <c r="N7" s="25">
        <f t="shared" si="1"/>
        <v>7.1465291395149695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</row>
    <row r="8" spans="1:376" s="8" customFormat="1">
      <c r="A8" s="23" t="s">
        <v>86</v>
      </c>
      <c r="B8" s="23" t="s">
        <v>81</v>
      </c>
      <c r="C8" s="23">
        <v>1.42E-3</v>
      </c>
      <c r="D8" s="8">
        <v>102.5</v>
      </c>
      <c r="E8" s="23">
        <v>289</v>
      </c>
      <c r="F8" s="23">
        <v>2184</v>
      </c>
      <c r="G8" s="23">
        <v>2542</v>
      </c>
      <c r="H8" s="23">
        <v>57.518000000000001</v>
      </c>
      <c r="I8" s="23">
        <v>-4.6680000000000001</v>
      </c>
      <c r="J8" s="15">
        <f>'CO2 Stds'!$I$2*'CO2 Samples'!I8+'CO2 Stds'!$J$2</f>
        <v>-26.909747752960364</v>
      </c>
      <c r="K8" s="9">
        <f>H8*'CO2 Stds'!$M$4+'CO2 Stds'!$N$4</f>
        <v>0.28188719991105571</v>
      </c>
      <c r="L8" s="19">
        <f t="shared" si="0"/>
        <v>-26.62786055304931</v>
      </c>
      <c r="M8" s="2">
        <f>(H8*'CO2 Stds'!$R$2)+'CO2 Stds'!$S$2</f>
        <v>1.028455313265267E-4</v>
      </c>
      <c r="N8" s="25">
        <f t="shared" si="1"/>
        <v>7.242643051163852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</row>
    <row r="9" spans="1:376">
      <c r="A9" s="5" t="s">
        <v>78</v>
      </c>
      <c r="B9" s="5" t="s">
        <v>79</v>
      </c>
      <c r="C9" s="5">
        <v>1.56E-3</v>
      </c>
      <c r="D9" s="5">
        <v>103</v>
      </c>
      <c r="E9" s="5">
        <v>288.8</v>
      </c>
      <c r="F9" s="5">
        <v>2776</v>
      </c>
      <c r="G9" s="5">
        <v>3229</v>
      </c>
      <c r="H9" s="5">
        <v>73.742999999999995</v>
      </c>
      <c r="I9" s="5">
        <v>-4.5220000000000002</v>
      </c>
      <c r="J9" s="15">
        <f>'CO2 Stds'!$I$2*'CO2 Samples'!I9+'CO2 Stds'!$J$2</f>
        <v>-26.764401955082292</v>
      </c>
      <c r="K9" s="9">
        <f>H9*'CO2 Stds'!$M$4+'CO2 Stds'!$N$4</f>
        <v>0.2332778896945607</v>
      </c>
      <c r="L9" s="19">
        <f t="shared" si="0"/>
        <v>-26.531124065387733</v>
      </c>
      <c r="M9" s="2">
        <f>(H9*'CO2 Stds'!$R$2)+'CO2 Stds'!$S$2</f>
        <v>1.2802916755702873E-4</v>
      </c>
      <c r="N9" s="25">
        <f t="shared" si="1"/>
        <v>8.2069979203223546</v>
      </c>
    </row>
    <row r="10" spans="1:376">
      <c r="A10" s="5" t="s">
        <v>127</v>
      </c>
      <c r="B10" s="5" t="s">
        <v>128</v>
      </c>
      <c r="C10" s="5">
        <v>1.23E-3</v>
      </c>
      <c r="D10" s="5">
        <v>103.5</v>
      </c>
      <c r="E10" s="5">
        <v>288.8</v>
      </c>
      <c r="F10" s="2">
        <v>2118</v>
      </c>
      <c r="G10" s="2">
        <v>2464</v>
      </c>
      <c r="H10" s="2">
        <v>55.451000000000001</v>
      </c>
      <c r="I10" s="2">
        <v>-4.4279999999999999</v>
      </c>
      <c r="J10" s="15">
        <f>'CO2 Stds'!$I$2*'CO2 Samples'!I10+'CO2 Stds'!$J$2</f>
        <v>-26.670823153708735</v>
      </c>
      <c r="K10" s="9">
        <f>H10*'CO2 Stds'!$M$4+'CO2 Stds'!$N$4</f>
        <v>0.28807983129580117</v>
      </c>
      <c r="L10" s="19">
        <f t="shared" si="0"/>
        <v>-26.382743322412935</v>
      </c>
      <c r="M10" s="2">
        <f>(H10*'CO2 Stds'!$R$2)+'CO2 Stds'!$S$2</f>
        <v>9.9637236960520685E-5</v>
      </c>
      <c r="N10" s="25">
        <f t="shared" si="1"/>
        <v>8.1005883707740391</v>
      </c>
    </row>
    <row r="11" spans="1:376">
      <c r="A11" s="5" t="s">
        <v>90</v>
      </c>
      <c r="B11" s="5" t="s">
        <v>91</v>
      </c>
      <c r="C11" s="5">
        <v>8.9999999999999998E-4</v>
      </c>
      <c r="D11" s="5">
        <v>104</v>
      </c>
      <c r="E11" s="5">
        <v>289.3</v>
      </c>
      <c r="F11" s="5">
        <v>1593</v>
      </c>
      <c r="G11" s="5">
        <v>1853</v>
      </c>
      <c r="H11" s="5">
        <v>42.237000000000002</v>
      </c>
      <c r="I11" s="5">
        <v>-5.0750000000000002</v>
      </c>
      <c r="J11" s="15">
        <f>'CO2 Stds'!$I$2*'CO2 Samples'!I11+'CO2 Stds'!$J$2</f>
        <v>-27.314924052524589</v>
      </c>
      <c r="K11" s="9">
        <f>H11*'CO2 Stds'!$M$4+'CO2 Stds'!$N$4</f>
        <v>0.32766833207859103</v>
      </c>
      <c r="L11" s="19">
        <f t="shared" si="0"/>
        <v>-26.987255720445997</v>
      </c>
      <c r="M11" s="2">
        <f>(H11*'CO2 Stds'!$R$2)+'CO2 Stds'!$S$2</f>
        <v>7.9127124840344771E-5</v>
      </c>
      <c r="N11" s="25">
        <f t="shared" si="1"/>
        <v>8.7919027600383082</v>
      </c>
    </row>
    <row r="12" spans="1:376">
      <c r="A12" s="5" t="s">
        <v>108</v>
      </c>
      <c r="B12" s="5" t="s">
        <v>109</v>
      </c>
      <c r="C12" s="5">
        <v>1.5200000000000001E-3</v>
      </c>
      <c r="D12" s="5">
        <v>104.5</v>
      </c>
      <c r="E12" s="5">
        <v>288</v>
      </c>
      <c r="F12" s="5">
        <v>2721</v>
      </c>
      <c r="G12" s="5">
        <v>3166</v>
      </c>
      <c r="H12" s="5">
        <v>71.912000000000006</v>
      </c>
      <c r="I12" s="5">
        <v>-4.6070000000000002</v>
      </c>
      <c r="J12" s="15">
        <f>'CO2 Stds'!$I$2*'CO2 Samples'!I12+'CO2 Stds'!$J$2</f>
        <v>-26.84902108398391</v>
      </c>
      <c r="K12" s="9">
        <f>H12*'CO2 Stds'!$M$4+'CO2 Stds'!$N$4</f>
        <v>0.2387634765670662</v>
      </c>
      <c r="L12" s="19">
        <f t="shared" si="0"/>
        <v>-26.610257607416845</v>
      </c>
      <c r="M12" s="2">
        <f>(H12*'CO2 Stds'!$R$2)+'CO2 Stds'!$S$2</f>
        <v>1.2518718062710276E-4</v>
      </c>
      <c r="N12" s="25">
        <f t="shared" si="1"/>
        <v>8.2359987254672866</v>
      </c>
    </row>
    <row r="13" spans="1:376">
      <c r="A13" s="5" t="s">
        <v>94</v>
      </c>
      <c r="B13" s="5" t="s">
        <v>95</v>
      </c>
      <c r="C13" s="5">
        <v>1.4E-3</v>
      </c>
      <c r="D13" s="5">
        <v>105</v>
      </c>
      <c r="E13" s="5">
        <v>288.2</v>
      </c>
      <c r="F13" s="5">
        <v>2552</v>
      </c>
      <c r="G13" s="5">
        <v>2969</v>
      </c>
      <c r="H13" s="5">
        <v>68.254000000000005</v>
      </c>
      <c r="I13" s="5">
        <v>-4.3339999999999996</v>
      </c>
      <c r="J13" s="15">
        <f>'CO2 Stds'!$I$2*'CO2 Samples'!I13+'CO2 Stds'!$J$2</f>
        <v>-26.577244352335178</v>
      </c>
      <c r="K13" s="9">
        <f>H13*'CO2 Stds'!$M$4+'CO2 Stds'!$N$4</f>
        <v>0.2497226665067851</v>
      </c>
      <c r="L13" s="19">
        <f t="shared" si="0"/>
        <v>-26.327521685828394</v>
      </c>
      <c r="M13" s="2">
        <f>(H13*'CO2 Stds'!$R$2)+'CO2 Stds'!$S$2</f>
        <v>1.1950941536786231E-4</v>
      </c>
      <c r="N13" s="25">
        <f t="shared" si="1"/>
        <v>8.536386811990166</v>
      </c>
    </row>
    <row r="14" spans="1:376">
      <c r="A14" s="5" t="s">
        <v>70</v>
      </c>
      <c r="B14" s="5" t="s">
        <v>71</v>
      </c>
      <c r="C14" s="5">
        <v>1.0399999999999999E-3</v>
      </c>
      <c r="D14" s="5">
        <v>105.5</v>
      </c>
      <c r="E14" s="5">
        <v>288.8</v>
      </c>
      <c r="F14" s="5">
        <v>1841</v>
      </c>
      <c r="G14" s="5">
        <v>2143</v>
      </c>
      <c r="H14" s="5">
        <v>48.332000000000001</v>
      </c>
      <c r="I14" s="5">
        <v>-4.585</v>
      </c>
      <c r="J14" s="15">
        <f>'CO2 Stds'!$I$2*'CO2 Samples'!I14+'CO2 Stds'!$J$2</f>
        <v>-26.827119662385844</v>
      </c>
      <c r="K14" s="9">
        <f>H14*'CO2 Stds'!$M$4+'CO2 Stds'!$N$4</f>
        <v>0.30940800876459801</v>
      </c>
      <c r="L14" s="19">
        <f t="shared" si="0"/>
        <v>-26.517711653621244</v>
      </c>
      <c r="M14" s="2">
        <f>(H14*'CO2 Stds'!$R$2)+'CO2 Stds'!$S$2</f>
        <v>8.858748002215741E-5</v>
      </c>
      <c r="N14" s="25">
        <f t="shared" si="1"/>
        <v>8.5180269252074439</v>
      </c>
    </row>
    <row r="15" spans="1:376">
      <c r="A15" s="5" t="s">
        <v>98</v>
      </c>
      <c r="B15" s="5" t="s">
        <v>99</v>
      </c>
      <c r="C15" s="5">
        <v>1.73E-3</v>
      </c>
      <c r="D15" s="5">
        <v>106</v>
      </c>
      <c r="E15" s="5">
        <v>287.8</v>
      </c>
      <c r="F15" s="5">
        <v>3302</v>
      </c>
      <c r="G15" s="5">
        <v>3844</v>
      </c>
      <c r="H15" s="5">
        <v>88.265000000000001</v>
      </c>
      <c r="I15" s="5">
        <v>-4.0890000000000004</v>
      </c>
      <c r="J15" s="15">
        <f>'CO2 Stds'!$I$2*'CO2 Samples'!I15+'CO2 Stds'!$J$2</f>
        <v>-26.333342157265808</v>
      </c>
      <c r="K15" s="9">
        <f>H15*'CO2 Stds'!$M$4+'CO2 Stds'!$N$4</f>
        <v>0.18977068458122071</v>
      </c>
      <c r="L15" s="19">
        <f t="shared" si="0"/>
        <v>-26.143571472684588</v>
      </c>
      <c r="M15" s="2">
        <f>(H15*'CO2 Stds'!$R$2)+'CO2 Stds'!$S$2</f>
        <v>1.5056949207717363E-4</v>
      </c>
      <c r="N15" s="25">
        <f t="shared" si="1"/>
        <v>8.7034388483915404</v>
      </c>
    </row>
    <row r="16" spans="1:376">
      <c r="A16" s="5" t="s">
        <v>84</v>
      </c>
      <c r="B16" s="5" t="s">
        <v>15</v>
      </c>
      <c r="C16" s="5">
        <v>1.41E-3</v>
      </c>
      <c r="D16" s="5">
        <v>106.5</v>
      </c>
      <c r="E16" s="5">
        <v>288.60000000000002</v>
      </c>
      <c r="F16" s="5">
        <v>2721</v>
      </c>
      <c r="G16" s="5">
        <v>3167</v>
      </c>
      <c r="H16" s="5">
        <v>71.941000000000003</v>
      </c>
      <c r="I16" s="5">
        <v>-4.3710000000000004</v>
      </c>
      <c r="J16" s="15">
        <f>'CO2 Stds'!$I$2*'CO2 Samples'!I16+'CO2 Stds'!$J$2</f>
        <v>-26.614078561386474</v>
      </c>
      <c r="K16" s="9">
        <f>H16*'CO2 Stds'!$M$4+'CO2 Stds'!$N$4</f>
        <v>0.23867659397869775</v>
      </c>
      <c r="L16" s="19">
        <f t="shared" si="0"/>
        <v>-26.375401967407775</v>
      </c>
      <c r="M16" s="2">
        <f>(H16*'CO2 Stds'!$R$2)+'CO2 Stds'!$S$2</f>
        <v>1.2523219298153632E-4</v>
      </c>
      <c r="N16" s="25">
        <f t="shared" si="1"/>
        <v>8.8817158142933561</v>
      </c>
    </row>
    <row r="17" spans="1:14">
      <c r="A17" s="5" t="s">
        <v>129</v>
      </c>
      <c r="B17" s="5" t="s">
        <v>85</v>
      </c>
      <c r="C17" s="5">
        <v>1.6999999999999999E-3</v>
      </c>
      <c r="D17" s="5">
        <v>107</v>
      </c>
      <c r="E17" s="5">
        <v>288.2</v>
      </c>
      <c r="F17" s="2">
        <v>3328</v>
      </c>
      <c r="G17" s="2">
        <v>3873</v>
      </c>
      <c r="H17" s="2">
        <v>88.037999999999997</v>
      </c>
      <c r="I17" s="2">
        <v>-4.1349999999999998</v>
      </c>
      <c r="J17" s="15">
        <f>'CO2 Stds'!$I$2*'CO2 Samples'!I17+'CO2 Stds'!$J$2</f>
        <v>-26.379136038789035</v>
      </c>
      <c r="K17" s="9">
        <f>H17*'CO2 Stds'!$M$4+'CO2 Stds'!$N$4</f>
        <v>0.19045076553155321</v>
      </c>
      <c r="L17" s="19">
        <f t="shared" si="0"/>
        <v>-26.18868527325748</v>
      </c>
      <c r="M17" s="2">
        <f>(H17*'CO2 Stds'!$R$2)+'CO2 Stds'!$S$2</f>
        <v>1.5021715399246953E-4</v>
      </c>
      <c r="N17" s="25">
        <f t="shared" si="1"/>
        <v>8.8363031760276201</v>
      </c>
    </row>
    <row r="18" spans="1:14">
      <c r="A18" s="5" t="s">
        <v>104</v>
      </c>
      <c r="B18" s="5" t="s">
        <v>105</v>
      </c>
      <c r="C18" s="5">
        <v>1.74E-3</v>
      </c>
      <c r="D18" s="5">
        <v>107.5</v>
      </c>
      <c r="E18" s="5">
        <v>287.39999999999998</v>
      </c>
      <c r="F18" s="5">
        <v>3488</v>
      </c>
      <c r="G18" s="5">
        <v>4059</v>
      </c>
      <c r="H18" s="5">
        <v>93.201999999999998</v>
      </c>
      <c r="I18" s="5">
        <v>-4.3</v>
      </c>
      <c r="J18" s="15">
        <f>'CO2 Stds'!$I$2*'CO2 Samples'!I18+'CO2 Stds'!$J$2</f>
        <v>-26.543396700774533</v>
      </c>
      <c r="K18" s="9">
        <f>H18*'CO2 Stds'!$M$4+'CO2 Stds'!$N$4</f>
        <v>0.1749796728993202</v>
      </c>
      <c r="L18" s="19">
        <f t="shared" si="0"/>
        <v>-26.368417027875214</v>
      </c>
      <c r="M18" s="2">
        <f>(H18*'CO2 Stds'!$R$2)+'CO2 Stds'!$S$2</f>
        <v>1.5823245738194952E-4</v>
      </c>
      <c r="N18" s="25">
        <f t="shared" si="1"/>
        <v>9.0938193897672139</v>
      </c>
    </row>
    <row r="19" spans="1:14">
      <c r="A19" s="5" t="s">
        <v>92</v>
      </c>
      <c r="B19" s="5" t="s">
        <v>93</v>
      </c>
      <c r="C19" s="5">
        <v>1.3600000000000001E-3</v>
      </c>
      <c r="D19" s="5">
        <v>108</v>
      </c>
      <c r="E19" s="5">
        <v>288.8</v>
      </c>
      <c r="F19" s="5">
        <v>2729</v>
      </c>
      <c r="G19" s="5">
        <v>3176</v>
      </c>
      <c r="H19" s="5">
        <v>72.323999999999998</v>
      </c>
      <c r="I19" s="5">
        <v>-4.4960000000000004</v>
      </c>
      <c r="J19" s="15">
        <f>'CO2 Stds'!$I$2*'CO2 Samples'!I19+'CO2 Stds'!$J$2</f>
        <v>-26.738518456830029</v>
      </c>
      <c r="K19" s="9">
        <f>H19*'CO2 Stds'!$M$4+'CO2 Stds'!$N$4</f>
        <v>0.23752914462196942</v>
      </c>
      <c r="L19" s="19">
        <f t="shared" si="0"/>
        <v>-26.500989312208059</v>
      </c>
      <c r="M19" s="2">
        <f>(H19*'CO2 Stds'!$R$2)+'CO2 Stds'!$S$2</f>
        <v>1.2582666649008995E-4</v>
      </c>
      <c r="N19" s="25">
        <f t="shared" si="1"/>
        <v>9.2519607713301415</v>
      </c>
    </row>
    <row r="20" spans="1:14">
      <c r="A20" s="5" t="s">
        <v>82</v>
      </c>
      <c r="B20" s="5" t="s">
        <v>83</v>
      </c>
      <c r="C20" s="5">
        <v>1.23E-3</v>
      </c>
      <c r="D20" s="5">
        <v>108.5</v>
      </c>
      <c r="E20" s="5">
        <v>288.8</v>
      </c>
      <c r="F20" s="5">
        <v>2271</v>
      </c>
      <c r="G20" s="5">
        <v>2642</v>
      </c>
      <c r="H20" s="5">
        <v>59.734000000000002</v>
      </c>
      <c r="I20" s="5">
        <v>-4.9260000000000002</v>
      </c>
      <c r="J20" s="15">
        <f>'CO2 Stds'!$I$2*'CO2 Samples'!I20+'CO2 Stds'!$J$2</f>
        <v>-27.166591697155866</v>
      </c>
      <c r="K20" s="9">
        <f>H20*'CO2 Stds'!$M$4+'CO2 Stds'!$N$4</f>
        <v>0.27524817177917571</v>
      </c>
      <c r="L20" s="19">
        <f t="shared" si="0"/>
        <v>-26.891343525376691</v>
      </c>
      <c r="M20" s="2">
        <f>(H20*'CO2 Stds'!$R$2)+'CO2 Stds'!$S$2</f>
        <v>1.0628509606531207E-4</v>
      </c>
      <c r="N20" s="25">
        <f t="shared" si="1"/>
        <v>8.641064720757079</v>
      </c>
    </row>
    <row r="21" spans="1:14">
      <c r="A21" s="5" t="s">
        <v>76</v>
      </c>
      <c r="B21" s="5" t="s">
        <v>77</v>
      </c>
      <c r="C21" s="5">
        <v>1.1000000000000001E-3</v>
      </c>
      <c r="D21" s="5">
        <v>109</v>
      </c>
      <c r="E21" s="5">
        <v>288.2</v>
      </c>
      <c r="F21" s="5">
        <v>2321</v>
      </c>
      <c r="G21" s="5">
        <v>2700</v>
      </c>
      <c r="H21" s="5">
        <v>61.140999999999998</v>
      </c>
      <c r="I21" s="5">
        <v>-4.7039999999999997</v>
      </c>
      <c r="J21" s="15">
        <f>'CO2 Stds'!$I$2*'CO2 Samples'!I21+'CO2 Stds'!$J$2</f>
        <v>-26.945586442848111</v>
      </c>
      <c r="K21" s="9">
        <f>H21*'CO2 Stds'!$M$4+'CO2 Stds'!$N$4</f>
        <v>0.27103286826764361</v>
      </c>
      <c r="L21" s="19">
        <f t="shared" si="0"/>
        <v>-26.674553574580468</v>
      </c>
      <c r="M21" s="2">
        <f>(H21*'CO2 Stds'!$R$2)+'CO2 Stds'!$S$2</f>
        <v>1.0846897133041632E-4</v>
      </c>
      <c r="N21" s="25">
        <f t="shared" si="1"/>
        <v>9.8608155754923921</v>
      </c>
    </row>
    <row r="22" spans="1:14">
      <c r="A22" s="5" t="s">
        <v>96</v>
      </c>
      <c r="B22" s="5" t="s">
        <v>97</v>
      </c>
      <c r="C22" s="5">
        <v>9.8999999999999999E-4</v>
      </c>
      <c r="D22" s="5">
        <v>109.5</v>
      </c>
      <c r="E22" s="5">
        <v>288.60000000000002</v>
      </c>
      <c r="F22" s="5">
        <v>1843</v>
      </c>
      <c r="G22" s="5">
        <v>2143</v>
      </c>
      <c r="H22" s="5">
        <v>48.276000000000003</v>
      </c>
      <c r="I22" s="5">
        <v>-4.9539999999999997</v>
      </c>
      <c r="J22" s="15">
        <f>'CO2 Stds'!$I$2*'CO2 Samples'!I22+'CO2 Stds'!$J$2</f>
        <v>-27.194466233735223</v>
      </c>
      <c r="K22" s="9">
        <f>H22*'CO2 Stds'!$M$4+'CO2 Stds'!$N$4</f>
        <v>0.30957578203868885</v>
      </c>
      <c r="L22" s="19">
        <f t="shared" si="0"/>
        <v>-26.884890451696535</v>
      </c>
      <c r="M22" s="2">
        <f>(H22*'CO2 Stds'!$R$2)+'CO2 Stds'!$S$2</f>
        <v>8.8500559613596046E-5</v>
      </c>
      <c r="N22" s="25">
        <f t="shared" si="1"/>
        <v>8.9394504660198013</v>
      </c>
    </row>
    <row r="23" spans="1:14">
      <c r="A23" s="5"/>
      <c r="B23" s="5"/>
      <c r="C23" s="5"/>
      <c r="D23" s="5"/>
      <c r="E23" s="5"/>
      <c r="F23" s="5"/>
      <c r="G23" s="5"/>
      <c r="H23" s="5"/>
      <c r="I23" s="5"/>
      <c r="J23" s="15"/>
      <c r="K23" s="9"/>
      <c r="L23" s="19"/>
      <c r="N23" s="25"/>
    </row>
    <row r="24" spans="1:14">
      <c r="A24" s="5"/>
      <c r="B24" s="5"/>
      <c r="C24" s="5"/>
      <c r="D24" s="5"/>
      <c r="E24" s="5"/>
      <c r="F24" s="5"/>
      <c r="G24" s="5"/>
      <c r="H24" s="5"/>
      <c r="I24" s="5"/>
      <c r="J24" s="15"/>
      <c r="K24" s="9"/>
      <c r="L24" s="19"/>
      <c r="N24" s="25"/>
    </row>
    <row r="25" spans="1:14">
      <c r="A25" s="5" t="s">
        <v>117</v>
      </c>
      <c r="B25" s="5" t="s">
        <v>150</v>
      </c>
      <c r="C25" s="5">
        <v>1.75E-3</v>
      </c>
      <c r="D25" s="5">
        <v>97</v>
      </c>
      <c r="E25" s="5">
        <v>287.60000000000002</v>
      </c>
      <c r="F25" s="5">
        <v>3528</v>
      </c>
      <c r="G25" s="5">
        <v>4106</v>
      </c>
      <c r="H25" s="5">
        <v>96.509</v>
      </c>
      <c r="I25" s="5">
        <v>-4.2439999999999998</v>
      </c>
      <c r="J25" s="15">
        <f>'CO2 Stds'!$I$2*'CO2 Samples'!I25+'CO2 Stds'!$J$2</f>
        <v>-26.487647627615818</v>
      </c>
      <c r="K25" s="9">
        <f>H25*'CO2 Stds'!$M$4+'CO2 Stds'!$N$4</f>
        <v>0.16507206187399204</v>
      </c>
      <c r="L25" s="19">
        <f t="shared" ref="L25:L32" si="2">J25+K25</f>
        <v>-26.322575565741825</v>
      </c>
      <c r="M25" s="2">
        <f>(H25*'CO2 Stds'!$R$2)+'CO2 Stds'!$S$2</f>
        <v>1.6336541793752858E-4</v>
      </c>
      <c r="N25" s="25">
        <f t="shared" ref="N25:N32" si="3">(M25/C25)*100</f>
        <v>9.335166739287347</v>
      </c>
    </row>
    <row r="26" spans="1:14">
      <c r="A26" s="5" t="s">
        <v>68</v>
      </c>
      <c r="B26" s="5" t="s">
        <v>0</v>
      </c>
      <c r="C26" s="5">
        <v>1.8600000000000001E-3</v>
      </c>
      <c r="D26" s="5">
        <v>99</v>
      </c>
      <c r="E26" s="5">
        <v>288</v>
      </c>
      <c r="F26" s="5">
        <v>3700</v>
      </c>
      <c r="G26" s="5">
        <v>4306</v>
      </c>
      <c r="H26" s="5">
        <v>99.677999999999997</v>
      </c>
      <c r="I26" s="5">
        <v>-4.3150000000000004</v>
      </c>
      <c r="J26" s="15">
        <f>'CO2 Stds'!$I$2*'CO2 Samples'!I26+'CO2 Stds'!$J$2</f>
        <v>-26.558329488227759</v>
      </c>
      <c r="K26" s="9">
        <f>H26*'CO2 Stds'!$M$4+'CO2 Stds'!$N$4</f>
        <v>0.1555778921312449</v>
      </c>
      <c r="L26" s="19">
        <f t="shared" si="2"/>
        <v>-26.402751596096515</v>
      </c>
      <c r="M26" s="2">
        <f>(H26*'CO2 Stds'!$R$2)+'CO2 Stds'!$S$2</f>
        <v>1.6828418177201E-4</v>
      </c>
      <c r="N26" s="25">
        <f t="shared" si="3"/>
        <v>9.0475366544091393</v>
      </c>
    </row>
    <row r="27" spans="1:14">
      <c r="A27" s="5" t="s">
        <v>74</v>
      </c>
      <c r="B27" s="5" t="s">
        <v>2</v>
      </c>
      <c r="C27" s="5">
        <v>1.5299999999999999E-3</v>
      </c>
      <c r="D27" s="5">
        <v>101</v>
      </c>
      <c r="E27" s="5">
        <v>288.2</v>
      </c>
      <c r="F27" s="5">
        <v>2738</v>
      </c>
      <c r="G27" s="5">
        <v>3187</v>
      </c>
      <c r="H27" s="5">
        <v>72.525000000000006</v>
      </c>
      <c r="I27" s="5">
        <v>-4.5350000000000001</v>
      </c>
      <c r="J27" s="15">
        <f>'CO2 Stds'!$I$2*'CO2 Samples'!I27+'CO2 Stds'!$J$2</f>
        <v>-26.77734370420842</v>
      </c>
      <c r="K27" s="9">
        <f>H27*'CO2 Stds'!$M$4+'CO2 Stds'!$N$4</f>
        <v>0.23692695840603623</v>
      </c>
      <c r="L27" s="19">
        <f t="shared" si="2"/>
        <v>-26.540416745802382</v>
      </c>
      <c r="M27" s="2">
        <f>(H27*'CO2 Stds'!$R$2)+'CO2 Stds'!$S$2</f>
        <v>1.2613864867081913E-4</v>
      </c>
      <c r="N27" s="25">
        <f t="shared" si="3"/>
        <v>8.2443561222757609</v>
      </c>
    </row>
    <row r="28" spans="1:14">
      <c r="A28" s="5" t="s">
        <v>125</v>
      </c>
      <c r="B28" s="5" t="s">
        <v>126</v>
      </c>
      <c r="C28" s="5">
        <v>1.2199999999999999E-3</v>
      </c>
      <c r="D28" s="5">
        <v>103</v>
      </c>
      <c r="E28" s="5">
        <v>289.3</v>
      </c>
      <c r="F28" s="2">
        <v>1313</v>
      </c>
      <c r="G28" s="2">
        <v>1527</v>
      </c>
      <c r="H28" s="2">
        <v>34.426000000000002</v>
      </c>
      <c r="I28" s="2">
        <v>-4.8570000000000002</v>
      </c>
      <c r="J28" s="15">
        <f>'CO2 Stds'!$I$2*'CO2 Samples'!I28+'CO2 Stds'!$J$2</f>
        <v>-27.097900874871023</v>
      </c>
      <c r="K28" s="9">
        <f>H28*'CO2 Stds'!$M$4+'CO2 Stds'!$N$4</f>
        <v>0.35106970786293884</v>
      </c>
      <c r="L28" s="19">
        <f t="shared" si="2"/>
        <v>-26.746831167008082</v>
      </c>
      <c r="M28" s="2">
        <f>(H28*'CO2 Stds'!$R$2)+'CO2 Stds'!$S$2</f>
        <v>6.7003279996187526E-5</v>
      </c>
      <c r="N28" s="25">
        <f t="shared" si="3"/>
        <v>5.4920721308350435</v>
      </c>
    </row>
    <row r="29" spans="1:14">
      <c r="A29" s="5" t="s">
        <v>119</v>
      </c>
      <c r="B29" s="5" t="s">
        <v>120</v>
      </c>
      <c r="C29" s="5">
        <v>1.5E-3</v>
      </c>
      <c r="D29" s="5">
        <v>105</v>
      </c>
      <c r="E29" s="5">
        <v>288.39999999999998</v>
      </c>
      <c r="F29" s="5">
        <v>2712</v>
      </c>
      <c r="G29" s="5">
        <v>3156</v>
      </c>
      <c r="H29" s="5">
        <v>71.915000000000006</v>
      </c>
      <c r="I29" s="5">
        <v>-3.9460000000000002</v>
      </c>
      <c r="J29" s="15">
        <f>'CO2 Stds'!$I$2*'CO2 Samples'!I29+'CO2 Stds'!$J$2</f>
        <v>-26.190982916878379</v>
      </c>
      <c r="K29" s="9">
        <f>H29*'CO2 Stds'!$M$4+'CO2 Stds'!$N$4</f>
        <v>0.23875448871309704</v>
      </c>
      <c r="L29" s="19">
        <f t="shared" si="2"/>
        <v>-25.952228428165281</v>
      </c>
      <c r="M29" s="2">
        <f>(H29*'CO2 Stds'!$R$2)+'CO2 Stds'!$S$2</f>
        <v>1.2519183707756143E-4</v>
      </c>
      <c r="N29" s="25">
        <f t="shared" si="3"/>
        <v>8.3461224718374272</v>
      </c>
    </row>
    <row r="30" spans="1:14">
      <c r="A30" s="5" t="s">
        <v>121</v>
      </c>
      <c r="B30" s="5" t="s">
        <v>122</v>
      </c>
      <c r="C30" s="5">
        <v>1.1299999999999999E-3</v>
      </c>
      <c r="D30" s="5">
        <v>106.5</v>
      </c>
      <c r="E30" s="5">
        <v>288.60000000000002</v>
      </c>
      <c r="F30" s="5">
        <v>2211</v>
      </c>
      <c r="G30" s="5">
        <v>2572</v>
      </c>
      <c r="H30" s="5">
        <v>58.122</v>
      </c>
      <c r="I30" s="5">
        <v>-4.1269999999999998</v>
      </c>
      <c r="J30" s="15">
        <f>'CO2 Stds'!$I$2*'CO2 Samples'!I30+'CO2 Stds'!$J$2</f>
        <v>-26.371171885480649</v>
      </c>
      <c r="K30" s="9">
        <f>H30*'CO2 Stds'!$M$4+'CO2 Stds'!$N$4</f>
        <v>0.28007764531193319</v>
      </c>
      <c r="L30" s="19">
        <f t="shared" si="2"/>
        <v>-26.091094240168715</v>
      </c>
      <c r="M30" s="2">
        <f>(H30*'CO2 Stds'!$R$2)+'CO2 Stds'!$S$2</f>
        <v>1.0378303001886712E-4</v>
      </c>
      <c r="N30" s="25">
        <f t="shared" si="3"/>
        <v>9.1843389397227533</v>
      </c>
    </row>
    <row r="31" spans="1:14">
      <c r="A31" s="5" t="s">
        <v>113</v>
      </c>
      <c r="B31" s="5" t="s">
        <v>114</v>
      </c>
      <c r="C31" s="5">
        <v>1.57E-3</v>
      </c>
      <c r="D31" s="5">
        <v>107</v>
      </c>
      <c r="E31" s="5">
        <v>289</v>
      </c>
      <c r="F31" s="5">
        <v>2984</v>
      </c>
      <c r="G31" s="5">
        <v>3473</v>
      </c>
      <c r="H31" s="5">
        <v>82.034999999999997</v>
      </c>
      <c r="I31" s="5">
        <v>-4.1059999999999999</v>
      </c>
      <c r="J31" s="15">
        <f>'CO2 Stds'!$I$2*'CO2 Samples'!I31+'CO2 Stds'!$J$2</f>
        <v>-26.350265983046132</v>
      </c>
      <c r="K31" s="9">
        <f>H31*'CO2 Stds'!$M$4+'CO2 Stds'!$N$4</f>
        <v>0.20843546132382559</v>
      </c>
      <c r="L31" s="19">
        <f t="shared" si="2"/>
        <v>-26.141830521722305</v>
      </c>
      <c r="M31" s="2">
        <f>(H31*'CO2 Stds'!$R$2)+'CO2 Stds'!$S$2</f>
        <v>1.4089959662472201E-4</v>
      </c>
      <c r="N31" s="25">
        <f t="shared" si="3"/>
        <v>8.974496600300764</v>
      </c>
    </row>
    <row r="32" spans="1:14">
      <c r="A32" s="5" t="s">
        <v>123</v>
      </c>
      <c r="B32" s="5" t="s">
        <v>124</v>
      </c>
      <c r="C32" s="5">
        <v>1.6000000000000001E-3</v>
      </c>
      <c r="D32" s="5">
        <v>109</v>
      </c>
      <c r="E32" s="5">
        <v>288.39999999999998</v>
      </c>
      <c r="F32" s="5">
        <v>3036</v>
      </c>
      <c r="G32" s="5">
        <v>3532</v>
      </c>
      <c r="H32" s="5">
        <v>80.293000000000006</v>
      </c>
      <c r="I32" s="5">
        <v>-4.5019999999999998</v>
      </c>
      <c r="J32" s="15">
        <f>'CO2 Stds'!$I$2*'CO2 Samples'!I32+'CO2 Stds'!$J$2</f>
        <v>-26.74449157181132</v>
      </c>
      <c r="K32" s="9">
        <f>H32*'CO2 Stds'!$M$4+'CO2 Stds'!$N$4</f>
        <v>0.21365440852857961</v>
      </c>
      <c r="L32" s="19">
        <f t="shared" si="2"/>
        <v>-26.53083716328274</v>
      </c>
      <c r="M32" s="2">
        <f>(H32*'CO2 Stds'!$R$2)+'CO2 Stds'!$S$2</f>
        <v>1.3819575105840248E-4</v>
      </c>
      <c r="N32" s="25">
        <f t="shared" si="3"/>
        <v>8.637234441150154</v>
      </c>
    </row>
    <row r="34" spans="7:8">
      <c r="G34" s="2" t="s">
        <v>6</v>
      </c>
      <c r="H34" s="16">
        <f>MIN(H2:H32)</f>
        <v>34.426000000000002</v>
      </c>
    </row>
    <row r="35" spans="7:8">
      <c r="G35" s="2" t="s">
        <v>7</v>
      </c>
      <c r="H35" s="16">
        <f>MAX(H2:H32)</f>
        <v>99.677999999999997</v>
      </c>
    </row>
  </sheetData>
  <sortState xmlns:xlrd2="http://schemas.microsoft.com/office/spreadsheetml/2017/richdata2" ref="A25:N32">
    <sortCondition ref="D25:D32"/>
  </sortState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"/>
  <sheetViews>
    <sheetView tabSelected="1" workbookViewId="0">
      <selection activeCell="I2" sqref="I2"/>
    </sheetView>
  </sheetViews>
  <sheetFormatPr baseColWidth="10" defaultColWidth="8.796875" defaultRowHeight="16"/>
  <cols>
    <col min="1" max="1" width="8.796875" style="2" bestFit="1" customWidth="1"/>
    <col min="2" max="2" width="16.19921875" style="2" bestFit="1" customWidth="1"/>
    <col min="3" max="5" width="7.3984375" style="2" bestFit="1" customWidth="1"/>
    <col min="6" max="6" width="9.796875" style="2" bestFit="1" customWidth="1"/>
    <col min="7" max="7" width="15.796875" style="2" bestFit="1" customWidth="1"/>
    <col min="8" max="8" width="14.59765625" style="2" bestFit="1" customWidth="1"/>
    <col min="9" max="10" width="10.3984375" style="6" bestFit="1" customWidth="1"/>
    <col min="11" max="11" width="21.59765625" style="2" bestFit="1" customWidth="1"/>
    <col min="12" max="12" width="17.19921875" style="2" bestFit="1" customWidth="1"/>
    <col min="13" max="13" width="17.19921875" style="2" customWidth="1"/>
    <col min="14" max="14" width="19.59765625" style="2" bestFit="1" customWidth="1"/>
    <col min="15" max="15" width="6.3984375" style="2" bestFit="1" customWidth="1"/>
    <col min="16" max="16" width="7.3984375" style="2" bestFit="1" customWidth="1"/>
    <col min="17" max="17" width="8.796875" style="2" bestFit="1" customWidth="1"/>
    <col min="18" max="18" width="13.59765625" style="2" bestFit="1" customWidth="1"/>
    <col min="19" max="19" width="12.3984375" style="2" bestFit="1" customWidth="1"/>
    <col min="20" max="16384" width="8.796875" style="2"/>
  </cols>
  <sheetData>
    <row r="1" spans="1:22" s="4" customFormat="1" ht="119">
      <c r="A1" s="3" t="s">
        <v>40</v>
      </c>
      <c r="B1" s="3" t="s">
        <v>41</v>
      </c>
      <c r="C1" s="3" t="s">
        <v>42</v>
      </c>
      <c r="D1" s="3" t="s">
        <v>46</v>
      </c>
      <c r="E1" s="3" t="s">
        <v>47</v>
      </c>
      <c r="F1" s="3" t="s">
        <v>48</v>
      </c>
      <c r="G1" s="3" t="s">
        <v>143</v>
      </c>
      <c r="H1" s="4" t="s">
        <v>139</v>
      </c>
      <c r="I1" s="14" t="s">
        <v>141</v>
      </c>
      <c r="J1" s="14" t="s">
        <v>142</v>
      </c>
      <c r="K1" s="4" t="s">
        <v>140</v>
      </c>
      <c r="L1" s="18" t="s">
        <v>144</v>
      </c>
      <c r="M1" s="4" t="s">
        <v>145</v>
      </c>
      <c r="N1" s="4" t="s">
        <v>146</v>
      </c>
      <c r="O1" s="4" t="s">
        <v>136</v>
      </c>
      <c r="P1" s="4" t="s">
        <v>137</v>
      </c>
      <c r="Q1" s="4" t="s">
        <v>138</v>
      </c>
      <c r="R1" s="4" t="s">
        <v>16</v>
      </c>
      <c r="S1" s="4" t="s">
        <v>17</v>
      </c>
      <c r="T1" s="4" t="s">
        <v>37</v>
      </c>
      <c r="U1" s="4" t="s">
        <v>36</v>
      </c>
      <c r="V1" s="4" t="s">
        <v>35</v>
      </c>
    </row>
    <row r="2" spans="1:22" ht="17" thickBot="1">
      <c r="A2" s="5" t="s">
        <v>110</v>
      </c>
      <c r="B2" s="5" t="s">
        <v>111</v>
      </c>
      <c r="C2" s="5">
        <v>284.2</v>
      </c>
      <c r="D2" s="5">
        <v>6735</v>
      </c>
      <c r="E2" s="5">
        <v>7832</v>
      </c>
      <c r="F2" s="5">
        <v>180.482</v>
      </c>
      <c r="G2" s="5">
        <v>-6.0279999999999996</v>
      </c>
      <c r="H2" s="2">
        <v>-29.5</v>
      </c>
      <c r="I2" s="15">
        <f>SLOPE(H$12:H$15,G$12:G$15)</f>
        <v>0.99551916354845782</v>
      </c>
      <c r="J2" s="15">
        <f>INTERCEPT(H$12:H$15,G$12:G$15)</f>
        <v>-22.262664297516164</v>
      </c>
      <c r="K2" s="6">
        <f>G2*I2+J2</f>
        <v>-28.263653815386267</v>
      </c>
      <c r="L2" s="6">
        <f>H2-K2</f>
        <v>-1.2363461846137334</v>
      </c>
      <c r="M2" s="6"/>
      <c r="O2" s="2">
        <v>3.2000000000000003E-4</v>
      </c>
      <c r="P2" s="2">
        <v>71.09</v>
      </c>
      <c r="Q2" s="2">
        <f>O2*(P2/100)</f>
        <v>2.2748800000000006E-4</v>
      </c>
      <c r="R2" s="2">
        <f>SLOPE(Q2:Q15,F2:F15)</f>
        <v>1.5521501528814824E-6</v>
      </c>
      <c r="S2" s="2">
        <f>INTERCEPT(Q2:Q15,F2:F15)</f>
        <v>1.3568958833089603E-5</v>
      </c>
      <c r="T2" s="2">
        <f>F2*$R$2+$S$2</f>
        <v>2.9370412272544525E-4</v>
      </c>
      <c r="U2" s="2">
        <f>T2/O2*100</f>
        <v>91.782538351701632</v>
      </c>
      <c r="V2" s="2">
        <f>P2-U2</f>
        <v>-20.692538351701629</v>
      </c>
    </row>
    <row r="3" spans="1:22" ht="17" thickBot="1">
      <c r="A3" s="5" t="s">
        <v>112</v>
      </c>
      <c r="B3" s="5" t="s">
        <v>111</v>
      </c>
      <c r="C3" s="5">
        <v>281.3</v>
      </c>
      <c r="D3" s="5">
        <v>10722</v>
      </c>
      <c r="E3" s="5">
        <v>12474</v>
      </c>
      <c r="F3" s="5">
        <v>290.53800000000001</v>
      </c>
      <c r="G3" s="5">
        <v>-6.0259999999999998</v>
      </c>
      <c r="H3" s="2">
        <v>-29.5</v>
      </c>
      <c r="I3" s="15">
        <f t="shared" ref="I3:I15" si="0">SLOPE(H$12:H$15,G$12:G$15)</f>
        <v>0.99551916354845782</v>
      </c>
      <c r="J3" s="15">
        <f t="shared" ref="J3:J15" si="1">INTERCEPT(H$12:H$15,G$12:G$15)</f>
        <v>-22.262664297516164</v>
      </c>
      <c r="K3" s="6">
        <f t="shared" ref="K3:K15" si="2">G3*I3+J3</f>
        <v>-28.261662777059172</v>
      </c>
      <c r="L3" s="6">
        <f>H3-K3</f>
        <v>-1.238337222940828</v>
      </c>
      <c r="M3" s="12" t="s">
        <v>5</v>
      </c>
      <c r="N3" s="13" t="s">
        <v>5</v>
      </c>
      <c r="O3" s="2">
        <v>5.9999999999999995E-4</v>
      </c>
      <c r="P3" s="2">
        <v>71.09</v>
      </c>
      <c r="Q3" s="2">
        <f t="shared" ref="Q3:Q15" si="3">O3*(P3/100)</f>
        <v>4.2653999999999999E-4</v>
      </c>
      <c r="T3" s="2">
        <f t="shared" ref="T3:T15" si="4">F3*$R$2+$S$2</f>
        <v>4.6452755995096977E-4</v>
      </c>
      <c r="U3" s="2">
        <f t="shared" ref="U3:U15" si="5">T3/O3*100</f>
        <v>77.421259991828308</v>
      </c>
      <c r="V3" s="2">
        <f t="shared" ref="V3:V15" si="6">P3-U3</f>
        <v>-6.3312599918283041</v>
      </c>
    </row>
    <row r="4" spans="1:22">
      <c r="A4" s="5" t="s">
        <v>59</v>
      </c>
      <c r="B4" s="5" t="s">
        <v>60</v>
      </c>
      <c r="C4" s="5">
        <v>286.5</v>
      </c>
      <c r="D4" s="5">
        <v>6739</v>
      </c>
      <c r="E4" s="5">
        <v>7850</v>
      </c>
      <c r="F4" s="5">
        <v>193.81399999999999</v>
      </c>
      <c r="G4" s="5">
        <v>-4.3019999999999996</v>
      </c>
      <c r="H4" s="2">
        <v>-26.66</v>
      </c>
      <c r="I4" s="15">
        <f t="shared" si="0"/>
        <v>0.99551916354845782</v>
      </c>
      <c r="J4" s="15">
        <f t="shared" si="1"/>
        <v>-22.262664297516164</v>
      </c>
      <c r="K4" s="6">
        <f t="shared" si="2"/>
        <v>-26.545387739101628</v>
      </c>
      <c r="L4" s="19">
        <f t="shared" ref="L3:L15" si="7">H4-K4</f>
        <v>-0.1146122608983724</v>
      </c>
      <c r="M4" s="7">
        <f>SLOPE(L$4:L$7,F$4:F$7)</f>
        <v>-2.9959513230505418E-3</v>
      </c>
      <c r="N4" s="7">
        <f>INTERCEPT(L$4:L$7,F$4:F$7)</f>
        <v>0.45420832811027678</v>
      </c>
      <c r="O4" s="2">
        <v>2.1319999999999999E-2</v>
      </c>
      <c r="P4" s="2">
        <v>1.61</v>
      </c>
      <c r="Q4" s="2">
        <f t="shared" si="3"/>
        <v>3.43252E-4</v>
      </c>
      <c r="T4" s="2">
        <f t="shared" si="4"/>
        <v>3.1439738856366118E-4</v>
      </c>
      <c r="U4" s="2">
        <f t="shared" si="5"/>
        <v>1.4746594210303059</v>
      </c>
      <c r="V4" s="2">
        <f t="shared" si="6"/>
        <v>0.1353405789696942</v>
      </c>
    </row>
    <row r="5" spans="1:22">
      <c r="A5" s="5" t="s">
        <v>63</v>
      </c>
      <c r="B5" s="5" t="s">
        <v>60</v>
      </c>
      <c r="C5" s="5">
        <v>286.5</v>
      </c>
      <c r="D5" s="5">
        <v>7388</v>
      </c>
      <c r="E5" s="5">
        <v>8604</v>
      </c>
      <c r="F5" s="5">
        <v>214.08799999999999</v>
      </c>
      <c r="G5" s="5">
        <v>-4.2069999999999999</v>
      </c>
      <c r="H5" s="2">
        <v>-26.66</v>
      </c>
      <c r="I5" s="15">
        <f t="shared" si="0"/>
        <v>0.99551916354845782</v>
      </c>
      <c r="J5" s="15">
        <f t="shared" si="1"/>
        <v>-22.262664297516164</v>
      </c>
      <c r="K5" s="6">
        <f t="shared" si="2"/>
        <v>-26.450813418564525</v>
      </c>
      <c r="L5" s="19">
        <f t="shared" si="7"/>
        <v>-0.20918658143547475</v>
      </c>
      <c r="M5" s="7">
        <f t="shared" ref="M5:M7" si="8">SLOPE(L$4:L$7,F$4:F$7)</f>
        <v>-2.9959513230505418E-3</v>
      </c>
      <c r="N5" s="7">
        <f t="shared" ref="N5:N7" si="9">INTERCEPT(L$4:L$7,F$4:F$7)</f>
        <v>0.45420832811027678</v>
      </c>
      <c r="O5" s="2">
        <v>2.3230000000000001E-2</v>
      </c>
      <c r="P5" s="2">
        <v>1.61</v>
      </c>
      <c r="Q5" s="2">
        <f t="shared" si="3"/>
        <v>3.7400300000000003E-4</v>
      </c>
      <c r="T5" s="2">
        <f t="shared" si="4"/>
        <v>3.4586568076318042E-4</v>
      </c>
      <c r="U5" s="2">
        <f t="shared" si="5"/>
        <v>1.4888750786189426</v>
      </c>
      <c r="V5" s="2">
        <f t="shared" si="6"/>
        <v>0.12112492138105746</v>
      </c>
    </row>
    <row r="6" spans="1:22">
      <c r="A6" s="5" t="s">
        <v>130</v>
      </c>
      <c r="B6" s="5" t="s">
        <v>60</v>
      </c>
      <c r="C6" s="5">
        <v>285.10000000000002</v>
      </c>
      <c r="D6" s="2">
        <v>8683</v>
      </c>
      <c r="E6" s="2">
        <v>10115</v>
      </c>
      <c r="F6" s="2">
        <v>245.87200000000001</v>
      </c>
      <c r="G6" s="2">
        <v>-4.1790000000000003</v>
      </c>
      <c r="H6" s="2">
        <v>-26.66</v>
      </c>
      <c r="I6" s="15">
        <f t="shared" si="0"/>
        <v>0.99551916354845782</v>
      </c>
      <c r="J6" s="15">
        <f t="shared" si="1"/>
        <v>-22.262664297516164</v>
      </c>
      <c r="K6" s="6">
        <f t="shared" si="2"/>
        <v>-26.422938881985168</v>
      </c>
      <c r="L6" s="19">
        <f t="shared" si="7"/>
        <v>-0.23706111801483232</v>
      </c>
      <c r="M6" s="7">
        <f t="shared" si="8"/>
        <v>-2.9959513230505418E-3</v>
      </c>
      <c r="N6" s="7">
        <f t="shared" si="9"/>
        <v>0.45420832811027678</v>
      </c>
      <c r="O6" s="2">
        <v>2.613E-2</v>
      </c>
      <c r="P6" s="2">
        <v>1.61</v>
      </c>
      <c r="Q6" s="2">
        <f t="shared" si="3"/>
        <v>4.2069299999999998E-4</v>
      </c>
      <c r="T6" s="2">
        <f t="shared" si="4"/>
        <v>3.9519922122236545E-4</v>
      </c>
      <c r="U6" s="2">
        <f t="shared" si="5"/>
        <v>1.5124348305486623</v>
      </c>
      <c r="V6" s="2">
        <f t="shared" si="6"/>
        <v>9.7565169451337752E-2</v>
      </c>
    </row>
    <row r="7" spans="1:22">
      <c r="A7" s="5" t="s">
        <v>132</v>
      </c>
      <c r="B7" s="5" t="s">
        <v>60</v>
      </c>
      <c r="C7" s="5">
        <v>285.3</v>
      </c>
      <c r="D7" s="2">
        <v>8771</v>
      </c>
      <c r="E7" s="2">
        <v>10217</v>
      </c>
      <c r="F7" s="2">
        <v>248.23</v>
      </c>
      <c r="G7" s="2">
        <v>-4.0910000000000002</v>
      </c>
      <c r="H7" s="2">
        <v>-26.66</v>
      </c>
      <c r="I7" s="15">
        <f t="shared" si="0"/>
        <v>0.99551916354845782</v>
      </c>
      <c r="J7" s="15">
        <f t="shared" si="1"/>
        <v>-22.262664297516164</v>
      </c>
      <c r="K7" s="6">
        <f t="shared" si="2"/>
        <v>-26.335333195592906</v>
      </c>
      <c r="L7" s="19">
        <f t="shared" si="7"/>
        <v>-0.32466680440709439</v>
      </c>
      <c r="M7" s="7">
        <f t="shared" si="8"/>
        <v>-2.9959513230505418E-3</v>
      </c>
      <c r="N7" s="7">
        <f t="shared" si="9"/>
        <v>0.45420832811027678</v>
      </c>
      <c r="O7" s="2">
        <v>2.5590000000000002E-2</v>
      </c>
      <c r="P7" s="2">
        <v>1.61</v>
      </c>
      <c r="Q7" s="2">
        <f t="shared" si="3"/>
        <v>4.1199900000000002E-4</v>
      </c>
      <c r="T7" s="2">
        <f t="shared" si="4"/>
        <v>3.9885919128285999E-4</v>
      </c>
      <c r="U7" s="2">
        <f t="shared" si="5"/>
        <v>1.5586525646067213</v>
      </c>
      <c r="V7" s="2">
        <f t="shared" si="6"/>
        <v>5.1347435393278795E-2</v>
      </c>
    </row>
    <row r="8" spans="1:22">
      <c r="A8" s="5" t="s">
        <v>61</v>
      </c>
      <c r="B8" s="5" t="s">
        <v>62</v>
      </c>
      <c r="C8" s="5">
        <v>289.3</v>
      </c>
      <c r="D8" s="5">
        <v>1579</v>
      </c>
      <c r="E8" s="5">
        <v>1835</v>
      </c>
      <c r="F8" s="5">
        <v>43.573999999999998</v>
      </c>
      <c r="G8" s="5">
        <v>-6.5350000000000001</v>
      </c>
      <c r="H8" s="2">
        <v>-26.66</v>
      </c>
      <c r="I8" s="15">
        <f t="shared" si="0"/>
        <v>0.99551916354845782</v>
      </c>
      <c r="J8" s="15">
        <f t="shared" si="1"/>
        <v>-22.262664297516164</v>
      </c>
      <c r="K8" s="6">
        <f t="shared" si="2"/>
        <v>-28.768382031305336</v>
      </c>
      <c r="L8" s="6">
        <f t="shared" si="7"/>
        <v>2.1083820313053359</v>
      </c>
      <c r="M8" s="9">
        <f>SLOPE(L$8:L$11,F$8:F$11)</f>
        <v>5.5267837944061142E-2</v>
      </c>
      <c r="N8" s="9">
        <f>INTERCEPT(L$8:L$11,F$8:F$11)</f>
        <v>-0.45091700864667805</v>
      </c>
      <c r="O8" s="2">
        <v>5.0299999999999997E-3</v>
      </c>
      <c r="P8" s="2">
        <v>1.61</v>
      </c>
      <c r="Q8" s="2">
        <f t="shared" si="3"/>
        <v>8.0982999999999994E-5</v>
      </c>
      <c r="T8" s="2">
        <f t="shared" si="4"/>
        <v>8.1202349594747315E-5</v>
      </c>
      <c r="U8" s="2">
        <f t="shared" si="5"/>
        <v>1.6143608269333463</v>
      </c>
      <c r="V8" s="2">
        <f t="shared" si="6"/>
        <v>-4.3608269333461624E-3</v>
      </c>
    </row>
    <row r="9" spans="1:22">
      <c r="A9" s="5" t="s">
        <v>64</v>
      </c>
      <c r="B9" s="5" t="s">
        <v>62</v>
      </c>
      <c r="C9" s="5">
        <v>290.3</v>
      </c>
      <c r="D9" s="5">
        <v>1537</v>
      </c>
      <c r="E9" s="5">
        <v>1787</v>
      </c>
      <c r="F9" s="5">
        <v>41.500999999999998</v>
      </c>
      <c r="G9" s="5">
        <v>-6.2089999999999996</v>
      </c>
      <c r="H9" s="2">
        <v>-26.66</v>
      </c>
      <c r="I9" s="15">
        <f t="shared" si="0"/>
        <v>0.99551916354845782</v>
      </c>
      <c r="J9" s="15">
        <f t="shared" si="1"/>
        <v>-22.262664297516164</v>
      </c>
      <c r="K9" s="6">
        <f t="shared" si="2"/>
        <v>-28.443842783988536</v>
      </c>
      <c r="L9" s="6">
        <f t="shared" si="7"/>
        <v>1.7838427839885362</v>
      </c>
      <c r="M9" s="9">
        <f t="shared" ref="M9:M11" si="10">SLOPE(L$8:L$11,F$8:F$11)</f>
        <v>5.5267837944061142E-2</v>
      </c>
      <c r="N9" s="9">
        <f t="shared" ref="N9:N11" si="11">INTERCEPT(L$8:L$11,F$8:F$11)</f>
        <v>-0.45091700864667805</v>
      </c>
      <c r="O9" s="2">
        <v>4.4299999999999999E-3</v>
      </c>
      <c r="P9" s="2">
        <v>1.61</v>
      </c>
      <c r="Q9" s="2">
        <f t="shared" si="3"/>
        <v>7.1322999999999995E-5</v>
      </c>
      <c r="T9" s="2">
        <f t="shared" si="4"/>
        <v>7.7984742327823998E-5</v>
      </c>
      <c r="U9" s="2">
        <f t="shared" si="5"/>
        <v>1.7603779306506546</v>
      </c>
      <c r="V9" s="2">
        <f t="shared" si="6"/>
        <v>-0.15037793065065452</v>
      </c>
    </row>
    <row r="10" spans="1:22">
      <c r="A10" s="5" t="s">
        <v>131</v>
      </c>
      <c r="B10" s="5" t="s">
        <v>62</v>
      </c>
      <c r="C10" s="5">
        <v>289.89999999999998</v>
      </c>
      <c r="D10" s="2">
        <v>2022</v>
      </c>
      <c r="E10" s="2">
        <v>2349</v>
      </c>
      <c r="F10" s="2">
        <v>54.377000000000002</v>
      </c>
      <c r="G10" s="2">
        <v>-6.8150000000000004</v>
      </c>
      <c r="H10" s="2">
        <v>-26.66</v>
      </c>
      <c r="I10" s="15">
        <f t="shared" si="0"/>
        <v>0.99551916354845782</v>
      </c>
      <c r="J10" s="15">
        <f t="shared" si="1"/>
        <v>-22.262664297516164</v>
      </c>
      <c r="K10" s="6">
        <f t="shared" si="2"/>
        <v>-29.047127397098905</v>
      </c>
      <c r="L10" s="6">
        <f t="shared" si="7"/>
        <v>2.3871273970989044</v>
      </c>
      <c r="M10" s="9">
        <f t="shared" si="10"/>
        <v>5.5267837944061142E-2</v>
      </c>
      <c r="N10" s="9">
        <f t="shared" si="11"/>
        <v>-0.45091700864667805</v>
      </c>
      <c r="O10" s="2">
        <v>5.8399999999999997E-3</v>
      </c>
      <c r="P10" s="2">
        <v>1.61</v>
      </c>
      <c r="Q10" s="2">
        <f t="shared" si="3"/>
        <v>9.4023999999999993E-5</v>
      </c>
      <c r="T10" s="2">
        <f t="shared" si="4"/>
        <v>9.7970227696325972E-5</v>
      </c>
      <c r="U10" s="2">
        <f t="shared" si="5"/>
        <v>1.6775723920603762</v>
      </c>
      <c r="V10" s="2">
        <f t="shared" si="6"/>
        <v>-6.757239206037613E-2</v>
      </c>
    </row>
    <row r="11" spans="1:22" ht="17" thickBot="1">
      <c r="A11" s="5" t="s">
        <v>133</v>
      </c>
      <c r="B11" s="5" t="s">
        <v>62</v>
      </c>
      <c r="C11" s="5">
        <v>289.89999999999998</v>
      </c>
      <c r="D11" s="2">
        <v>2395</v>
      </c>
      <c r="E11" s="2">
        <v>2783</v>
      </c>
      <c r="F11" s="2">
        <v>66.004999999999995</v>
      </c>
      <c r="G11" s="2">
        <v>-7.7039999999999997</v>
      </c>
      <c r="H11" s="2">
        <v>-26.66</v>
      </c>
      <c r="I11" s="15">
        <f t="shared" si="0"/>
        <v>0.99551916354845782</v>
      </c>
      <c r="J11" s="15">
        <f t="shared" si="1"/>
        <v>-22.262664297516164</v>
      </c>
      <c r="K11" s="6">
        <f t="shared" si="2"/>
        <v>-29.932143933493482</v>
      </c>
      <c r="L11" s="6">
        <f t="shared" si="7"/>
        <v>3.2721439334934814</v>
      </c>
      <c r="M11" s="9">
        <f t="shared" si="10"/>
        <v>5.5267837944061142E-2</v>
      </c>
      <c r="N11" s="9">
        <f t="shared" si="11"/>
        <v>-0.45091700864667805</v>
      </c>
      <c r="O11" s="2">
        <v>6.8300000000000001E-3</v>
      </c>
      <c r="P11" s="2">
        <v>1.61</v>
      </c>
      <c r="Q11" s="2">
        <f t="shared" si="3"/>
        <v>1.09963E-4</v>
      </c>
      <c r="T11" s="2">
        <f t="shared" si="4"/>
        <v>1.1601862967403184E-4</v>
      </c>
      <c r="U11" s="2">
        <f t="shared" si="5"/>
        <v>1.6986622207032482</v>
      </c>
      <c r="V11" s="2">
        <f t="shared" si="6"/>
        <v>-8.866222070324814E-2</v>
      </c>
    </row>
    <row r="12" spans="1:22" ht="17" thickBot="1">
      <c r="A12" s="5" t="s">
        <v>65</v>
      </c>
      <c r="B12" s="5" t="s">
        <v>66</v>
      </c>
      <c r="C12" s="5">
        <v>285.89999999999998</v>
      </c>
      <c r="D12" s="5">
        <v>4876</v>
      </c>
      <c r="E12" s="5">
        <v>5747</v>
      </c>
      <c r="F12" s="5">
        <v>130.19900000000001</v>
      </c>
      <c r="G12" s="5">
        <v>8.6210000000000004</v>
      </c>
      <c r="H12" s="2">
        <v>-13.78</v>
      </c>
      <c r="I12" s="15">
        <f>SLOPE(H$12:H$15,G$12:G$15)</f>
        <v>0.99551916354845782</v>
      </c>
      <c r="J12" s="15">
        <f t="shared" si="1"/>
        <v>-22.262664297516164</v>
      </c>
      <c r="K12" s="6">
        <f t="shared" si="2"/>
        <v>-13.680293588564908</v>
      </c>
      <c r="L12" s="6">
        <f t="shared" si="7"/>
        <v>-9.9706411435091624E-2</v>
      </c>
      <c r="M12" s="10" t="s">
        <v>4</v>
      </c>
      <c r="N12" s="11" t="s">
        <v>4</v>
      </c>
      <c r="O12" s="2">
        <v>6.4999999999999997E-4</v>
      </c>
      <c r="P12" s="2">
        <v>41.26</v>
      </c>
      <c r="Q12" s="2">
        <f t="shared" si="3"/>
        <v>2.6818999999999996E-4</v>
      </c>
      <c r="T12" s="2">
        <f t="shared" si="4"/>
        <v>2.1565735658810574E-4</v>
      </c>
      <c r="U12" s="2">
        <f t="shared" si="5"/>
        <v>33.178054859708581</v>
      </c>
      <c r="V12" s="2">
        <f t="shared" si="6"/>
        <v>8.0819451402914169</v>
      </c>
    </row>
    <row r="13" spans="1:22">
      <c r="A13" s="5" t="s">
        <v>67</v>
      </c>
      <c r="B13" s="5" t="s">
        <v>66</v>
      </c>
      <c r="C13" s="5">
        <v>285.5</v>
      </c>
      <c r="D13" s="5">
        <v>5295</v>
      </c>
      <c r="E13" s="5">
        <v>6238</v>
      </c>
      <c r="F13" s="5">
        <v>141.553</v>
      </c>
      <c r="G13" s="5">
        <v>8.42</v>
      </c>
      <c r="H13" s="2">
        <v>-13.78</v>
      </c>
      <c r="I13" s="15">
        <f t="shared" si="0"/>
        <v>0.99551916354845782</v>
      </c>
      <c r="J13" s="15">
        <f t="shared" si="1"/>
        <v>-22.262664297516164</v>
      </c>
      <c r="K13" s="6">
        <f t="shared" si="2"/>
        <v>-13.880392940438149</v>
      </c>
      <c r="L13" s="6">
        <f t="shared" si="7"/>
        <v>0.10039294043814984</v>
      </c>
      <c r="M13" s="6"/>
      <c r="O13" s="2">
        <v>5.2999999999999998E-4</v>
      </c>
      <c r="P13" s="2">
        <v>41.26</v>
      </c>
      <c r="Q13" s="2">
        <f t="shared" si="3"/>
        <v>2.1867799999999998E-4</v>
      </c>
      <c r="T13" s="2">
        <f t="shared" si="4"/>
        <v>2.3328046942392206E-4</v>
      </c>
      <c r="U13" s="2">
        <f t="shared" si="5"/>
        <v>44.015182910173976</v>
      </c>
      <c r="V13" s="2">
        <f t="shared" si="6"/>
        <v>-2.7551829101739784</v>
      </c>
    </row>
    <row r="14" spans="1:22">
      <c r="A14" s="5" t="s">
        <v>87</v>
      </c>
      <c r="B14" s="5" t="s">
        <v>88</v>
      </c>
      <c r="C14" s="5">
        <v>284.39999999999998</v>
      </c>
      <c r="D14" s="5">
        <v>6094</v>
      </c>
      <c r="E14" s="5">
        <v>6987</v>
      </c>
      <c r="F14" s="5">
        <v>161.20699999999999</v>
      </c>
      <c r="G14" s="5">
        <v>-21.102</v>
      </c>
      <c r="H14" s="2">
        <v>-43.26</v>
      </c>
      <c r="I14" s="15">
        <f t="shared" si="0"/>
        <v>0.99551916354845782</v>
      </c>
      <c r="J14" s="15">
        <f t="shared" si="1"/>
        <v>-22.262664297516164</v>
      </c>
      <c r="K14" s="6">
        <f t="shared" si="2"/>
        <v>-43.27010968671572</v>
      </c>
      <c r="L14" s="6">
        <f t="shared" si="7"/>
        <v>1.0109686715722432E-2</v>
      </c>
      <c r="M14" s="6"/>
      <c r="O14" s="2">
        <v>1.2800000000000001E-3</v>
      </c>
      <c r="P14" s="2">
        <v>20</v>
      </c>
      <c r="Q14" s="2">
        <f t="shared" si="3"/>
        <v>2.5600000000000004E-4</v>
      </c>
      <c r="T14" s="2">
        <f t="shared" si="4"/>
        <v>2.6378642852865474E-4</v>
      </c>
      <c r="U14" s="2">
        <f t="shared" si="5"/>
        <v>20.608314728801151</v>
      </c>
      <c r="V14" s="2">
        <f t="shared" si="6"/>
        <v>-0.60831472880115101</v>
      </c>
    </row>
    <row r="15" spans="1:22">
      <c r="A15" s="5" t="s">
        <v>89</v>
      </c>
      <c r="B15" s="5" t="s">
        <v>88</v>
      </c>
      <c r="C15" s="5">
        <v>284.89999999999998</v>
      </c>
      <c r="D15" s="5">
        <v>6249</v>
      </c>
      <c r="E15" s="5">
        <v>7163</v>
      </c>
      <c r="F15" s="5">
        <v>165.65</v>
      </c>
      <c r="G15" s="5">
        <v>-21.081</v>
      </c>
      <c r="H15" s="2">
        <v>-43.26</v>
      </c>
      <c r="I15" s="15">
        <f t="shared" si="0"/>
        <v>0.99551916354845782</v>
      </c>
      <c r="J15" s="15">
        <f t="shared" si="1"/>
        <v>-22.262664297516164</v>
      </c>
      <c r="K15" s="6">
        <f t="shared" si="2"/>
        <v>-43.249203784281207</v>
      </c>
      <c r="L15" s="6">
        <f t="shared" si="7"/>
        <v>-1.0796215718791302E-2</v>
      </c>
      <c r="M15" s="6"/>
      <c r="O15" s="2">
        <v>1.33E-3</v>
      </c>
      <c r="P15" s="2">
        <v>20</v>
      </c>
      <c r="Q15" s="2">
        <f t="shared" si="3"/>
        <v>2.6600000000000001E-4</v>
      </c>
      <c r="T15" s="2">
        <f t="shared" si="4"/>
        <v>2.7068263165790714E-4</v>
      </c>
      <c r="U15" s="2">
        <f t="shared" si="5"/>
        <v>20.352077568263695</v>
      </c>
      <c r="V15" s="2">
        <f t="shared" si="6"/>
        <v>-0.35207756826369518</v>
      </c>
    </row>
  </sheetData>
  <sortState xmlns:xlrd2="http://schemas.microsoft.com/office/spreadsheetml/2017/richdata2" ref="A2:M15">
    <sortCondition ref="B2:B15"/>
  </sortState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B16" workbookViewId="0">
      <selection activeCell="Q25" sqref="Q25:Q32"/>
    </sheetView>
  </sheetViews>
  <sheetFormatPr baseColWidth="10" defaultColWidth="8.796875" defaultRowHeight="16"/>
  <cols>
    <col min="1" max="1" width="8.796875" style="21"/>
    <col min="2" max="4" width="20.19921875" style="21" customWidth="1"/>
    <col min="5" max="15" width="9" style="21" bestFit="1" customWidth="1"/>
    <col min="16" max="16" width="13.59765625" style="21" bestFit="1" customWidth="1"/>
    <col min="17" max="17" width="9" style="21" bestFit="1" customWidth="1"/>
  </cols>
  <sheetData>
    <row r="1" spans="1:17" ht="85">
      <c r="A1" s="20" t="s">
        <v>40</v>
      </c>
      <c r="B1" s="20" t="s">
        <v>41</v>
      </c>
      <c r="C1" s="3" t="s">
        <v>18</v>
      </c>
      <c r="D1" s="20" t="s">
        <v>3</v>
      </c>
      <c r="E1" s="20" t="s">
        <v>42</v>
      </c>
      <c r="F1" s="20" t="s">
        <v>43</v>
      </c>
      <c r="G1" s="20" t="s">
        <v>44</v>
      </c>
      <c r="H1" s="20" t="s">
        <v>45</v>
      </c>
      <c r="I1" s="20" t="s">
        <v>49</v>
      </c>
      <c r="J1" s="14" t="s">
        <v>23</v>
      </c>
      <c r="K1" s="17" t="s">
        <v>24</v>
      </c>
      <c r="L1" s="18" t="s">
        <v>25</v>
      </c>
      <c r="M1" s="22" t="s">
        <v>26</v>
      </c>
      <c r="N1" s="17" t="s">
        <v>24</v>
      </c>
      <c r="O1" s="18" t="s">
        <v>25</v>
      </c>
      <c r="P1" s="21" t="s">
        <v>21</v>
      </c>
      <c r="Q1" s="26" t="s">
        <v>22</v>
      </c>
    </row>
    <row r="2" spans="1:17">
      <c r="A2" s="20" t="s">
        <v>100</v>
      </c>
      <c r="B2" s="20" t="s">
        <v>101</v>
      </c>
      <c r="C2" s="5">
        <v>1.4499999999999999E-3</v>
      </c>
      <c r="D2" s="20">
        <v>100</v>
      </c>
      <c r="E2" s="20">
        <v>156.5</v>
      </c>
      <c r="F2" s="20">
        <v>475</v>
      </c>
      <c r="G2" s="20">
        <v>348</v>
      </c>
      <c r="H2" s="20">
        <v>12.53</v>
      </c>
      <c r="I2" s="20">
        <v>-1.4259999999999999</v>
      </c>
      <c r="J2" s="15">
        <f>'N2 Stds'!$I$2*'N2 Samples'!I17+'N2 Stds'!$J$2</f>
        <v>1.8608179847679078</v>
      </c>
      <c r="K2" s="9">
        <f>H2*'N2 Stds'!$M$4+'N2 Stds'!$N$4</f>
        <v>-0.85066850840086761</v>
      </c>
      <c r="L2" s="19">
        <f t="shared" ref="L2:L22" si="0">J2+K2</f>
        <v>1.0101494763670402</v>
      </c>
      <c r="M2" s="7">
        <f>'N2 Stds'!$O$2*'N2 Samples'!I17+'N2 Stds'!$P$2</f>
        <v>-0.64081630000000001</v>
      </c>
      <c r="N2" s="9">
        <f>H2*'N2 Stds'!$M$8+'N2 Stds'!$N$8</f>
        <v>3.0245072080096489</v>
      </c>
      <c r="O2" s="19">
        <f t="shared" ref="O2:O22" si="1">M2+N2</f>
        <v>2.3836909080096489</v>
      </c>
      <c r="P2" s="21">
        <f>(H2*'N2 Stds'!$V$2)+'N2 Stds'!$W$2</f>
        <v>9.9710335571886711E-6</v>
      </c>
      <c r="Q2" s="26">
        <f t="shared" ref="Q2:Q22" si="2">(P2/C2)*100</f>
        <v>0.68765748670266702</v>
      </c>
    </row>
    <row r="3" spans="1:17">
      <c r="A3" s="20" t="s">
        <v>115</v>
      </c>
      <c r="B3" s="20" t="s">
        <v>116</v>
      </c>
      <c r="C3" s="5">
        <v>1.48E-3</v>
      </c>
      <c r="D3" s="20">
        <v>100.5</v>
      </c>
      <c r="E3" s="20">
        <v>156.5</v>
      </c>
      <c r="F3" s="20">
        <v>482</v>
      </c>
      <c r="G3" s="20">
        <v>353</v>
      </c>
      <c r="H3" s="20">
        <v>15.989000000000001</v>
      </c>
      <c r="I3" s="20">
        <v>-3.1219999999999999</v>
      </c>
      <c r="J3" s="15">
        <f>'N2 Stds'!$I$2*'N2 Samples'!I25+'N2 Stds'!$J$2</f>
        <v>1.7655605924295203</v>
      </c>
      <c r="K3" s="9">
        <f>H3*'N2 Stds'!$M$4+'N2 Stds'!$N$4</f>
        <v>-0.7444695642554493</v>
      </c>
      <c r="L3" s="19">
        <f t="shared" si="0"/>
        <v>1.021091028174071</v>
      </c>
      <c r="M3" s="7">
        <f>'N2 Stds'!$O$2*'N2 Samples'!I25+'N2 Stds'!$P$2</f>
        <v>-0.77988429999999997</v>
      </c>
      <c r="N3" s="9">
        <f>H3*'N2 Stds'!$M$8+'N2 Stds'!$N$8</f>
        <v>3.8464498687518871</v>
      </c>
      <c r="O3" s="19">
        <f t="shared" si="1"/>
        <v>3.0665655687518871</v>
      </c>
      <c r="P3" s="21">
        <f>(H3*'N2 Stds'!$V$2)+'N2 Stds'!$W$2</f>
        <v>1.2381881214012261E-5</v>
      </c>
      <c r="Q3" s="26">
        <f t="shared" si="2"/>
        <v>0.83661359554136916</v>
      </c>
    </row>
    <row r="4" spans="1:17">
      <c r="A4" s="20" t="s">
        <v>72</v>
      </c>
      <c r="B4" s="20" t="s">
        <v>1</v>
      </c>
      <c r="C4" s="5">
        <v>1.3799999999999999E-3</v>
      </c>
      <c r="D4" s="20">
        <v>101</v>
      </c>
      <c r="E4" s="20">
        <v>156.80000000000001</v>
      </c>
      <c r="F4" s="20">
        <v>434</v>
      </c>
      <c r="G4" s="20">
        <v>318</v>
      </c>
      <c r="H4" s="20">
        <v>11.521000000000001</v>
      </c>
      <c r="I4" s="20">
        <v>-1.0169999999999999</v>
      </c>
      <c r="J4" s="15">
        <f>'N2 Stds'!$I$2*'N2 Samples'!I4+'N2 Stds'!$J$2</f>
        <v>2.9324636485747657</v>
      </c>
      <c r="K4" s="9">
        <f>H4*'N2 Stds'!$M$4+'N2 Stds'!$N$4</f>
        <v>-0.88164703821952251</v>
      </c>
      <c r="L4" s="19">
        <f t="shared" si="0"/>
        <v>2.050816610355243</v>
      </c>
      <c r="M4" s="7">
        <f>'N2 Stds'!$O$2*'N2 Samples'!I4+'N2 Stds'!$P$2</f>
        <v>0.92369870000000009</v>
      </c>
      <c r="N4" s="9">
        <f>H4*'N2 Stds'!$M$8+'N2 Stds'!$N$8</f>
        <v>2.7847442289148479</v>
      </c>
      <c r="O4" s="19">
        <f t="shared" si="1"/>
        <v>3.7084429289148479</v>
      </c>
      <c r="P4" s="21">
        <f>(H4*'N2 Stds'!$V$2)+'N2 Stds'!$W$2</f>
        <v>9.2677825350045141E-6</v>
      </c>
      <c r="Q4" s="26">
        <f t="shared" si="2"/>
        <v>0.67157844456554461</v>
      </c>
    </row>
    <row r="5" spans="1:17">
      <c r="A5" s="20" t="s">
        <v>106</v>
      </c>
      <c r="B5" s="20" t="s">
        <v>107</v>
      </c>
      <c r="C5" s="5">
        <v>1.0499999999999999E-3</v>
      </c>
      <c r="D5" s="20">
        <v>101.5</v>
      </c>
      <c r="E5" s="20">
        <v>156.1</v>
      </c>
      <c r="F5" s="20">
        <v>344</v>
      </c>
      <c r="G5" s="20">
        <v>252</v>
      </c>
      <c r="H5" s="20">
        <v>9.8350000000000009</v>
      </c>
      <c r="I5" s="20">
        <v>-1.821</v>
      </c>
      <c r="J5" s="15">
        <f>'N2 Stds'!$I$2*'N2 Samples'!I20+'N2 Stds'!$J$2</f>
        <v>3.0023190696229163</v>
      </c>
      <c r="K5" s="9">
        <f>H5*'N2 Stds'!$M$4+'N2 Stds'!$N$4</f>
        <v>-0.93341096416030744</v>
      </c>
      <c r="L5" s="19">
        <f t="shared" si="0"/>
        <v>2.0689081054626088</v>
      </c>
      <c r="M5" s="7">
        <f>'N2 Stds'!$O$2*'N2 Samples'!I20+'N2 Stds'!$P$2</f>
        <v>1.0256818999999999</v>
      </c>
      <c r="N5" s="9">
        <f>H5*'N2 Stds'!$M$8+'N2 Stds'!$N$8</f>
        <v>2.3841095581974692</v>
      </c>
      <c r="O5" s="19">
        <f t="shared" si="1"/>
        <v>3.4097914581974691</v>
      </c>
      <c r="P5" s="21">
        <f>(H5*'N2 Stds'!$V$2)+'N2 Stds'!$W$2</f>
        <v>8.0926772590852965E-6</v>
      </c>
      <c r="Q5" s="26">
        <f t="shared" si="2"/>
        <v>0.77073116753193305</v>
      </c>
    </row>
    <row r="6" spans="1:17">
      <c r="A6" s="20" t="s">
        <v>102</v>
      </c>
      <c r="B6" s="20" t="s">
        <v>103</v>
      </c>
      <c r="C6" s="5">
        <v>1.97E-3</v>
      </c>
      <c r="D6" s="20">
        <v>102</v>
      </c>
      <c r="E6" s="20">
        <v>156.1</v>
      </c>
      <c r="F6" s="20">
        <v>292</v>
      </c>
      <c r="G6" s="20">
        <v>214</v>
      </c>
      <c r="H6" s="20">
        <v>7.7960000000000003</v>
      </c>
      <c r="I6" s="20">
        <v>-0.73199999999999998</v>
      </c>
      <c r="J6" s="15">
        <f>'N2 Stds'!$I$2*'N2 Samples'!I18+'N2 Stds'!$J$2</f>
        <v>2.3601254829416218</v>
      </c>
      <c r="K6" s="9">
        <f>H6*'N2 Stds'!$M$4+'N2 Stds'!$N$4</f>
        <v>-0.99601277020613233</v>
      </c>
      <c r="L6" s="19">
        <f t="shared" si="0"/>
        <v>1.3641127127354895</v>
      </c>
      <c r="M6" s="7">
        <f>'N2 Stds'!$O$2*'N2 Samples'!I18+'N2 Stds'!$P$2</f>
        <v>8.8131800000000204E-2</v>
      </c>
      <c r="N6" s="9">
        <f>H6*'N2 Stds'!$M$8+'N2 Stds'!$N$8</f>
        <v>1.899593488450888</v>
      </c>
      <c r="O6" s="19">
        <f t="shared" si="1"/>
        <v>1.9877252884508883</v>
      </c>
      <c r="P6" s="21">
        <f>(H6*'N2 Stds'!$V$2)+'N2 Stds'!$W$2</f>
        <v>6.6715386721343581E-6</v>
      </c>
      <c r="Q6" s="26">
        <f t="shared" si="2"/>
        <v>0.33865678538753086</v>
      </c>
    </row>
    <row r="7" spans="1:17">
      <c r="A7" s="27" t="s">
        <v>80</v>
      </c>
      <c r="B7" s="27" t="s">
        <v>81</v>
      </c>
      <c r="C7" s="23">
        <v>1.17E-3</v>
      </c>
      <c r="D7" s="27">
        <v>102.5</v>
      </c>
      <c r="E7" s="27">
        <v>156.1</v>
      </c>
      <c r="F7" s="27">
        <v>335</v>
      </c>
      <c r="G7" s="27">
        <v>246</v>
      </c>
      <c r="H7" s="27">
        <v>8.7949999999999999</v>
      </c>
      <c r="I7" s="27">
        <v>-1.0509999999999999</v>
      </c>
      <c r="J7" s="15">
        <f>'N2 Stds'!$I$2*'N2 Samples'!I8+'N2 Stds'!$J$2</f>
        <v>3.0340715337357125</v>
      </c>
      <c r="K7" s="9">
        <f>H7*'N2 Stds'!$M$4+'N2 Stds'!$N$4</f>
        <v>-0.96534126248677032</v>
      </c>
      <c r="L7" s="19">
        <f t="shared" si="0"/>
        <v>2.0687302712489419</v>
      </c>
      <c r="M7" s="7">
        <f>'N2 Stds'!$O$2*'N2 Samples'!I8+'N2 Stds'!$P$2</f>
        <v>1.0720379</v>
      </c>
      <c r="N7" s="9">
        <f>H7*'N2 Stds'!$M$8+'N2 Stds'!$N$8</f>
        <v>2.1369802239471283</v>
      </c>
      <c r="O7" s="19">
        <f t="shared" si="1"/>
        <v>3.2090181239471285</v>
      </c>
      <c r="P7" s="21">
        <f>(H7*'N2 Stds'!$V$2)+'N2 Stds'!$W$2</f>
        <v>7.3678199121363141E-6</v>
      </c>
      <c r="Q7" s="26">
        <f t="shared" si="2"/>
        <v>0.62972819761848842</v>
      </c>
    </row>
    <row r="8" spans="1:17">
      <c r="A8" s="27" t="s">
        <v>86</v>
      </c>
      <c r="B8" s="27" t="s">
        <v>81</v>
      </c>
      <c r="C8" s="23">
        <v>1.42E-3</v>
      </c>
      <c r="D8" s="27">
        <v>102.5</v>
      </c>
      <c r="E8" s="27">
        <v>156.80000000000001</v>
      </c>
      <c r="F8" s="27">
        <v>420</v>
      </c>
      <c r="G8" s="27">
        <v>307</v>
      </c>
      <c r="H8" s="27">
        <v>10.984</v>
      </c>
      <c r="I8" s="27">
        <v>-0.88900000000000001</v>
      </c>
      <c r="J8" s="15">
        <f>'N2 Stds'!$I$2*'N2 Samples'!I11+'N2 Stds'!$J$2</f>
        <v>3.0793187950964462</v>
      </c>
      <c r="K8" s="9">
        <f>H8*'N2 Stds'!$M$4+'N2 Stds'!$N$4</f>
        <v>-0.89813412495155187</v>
      </c>
      <c r="L8" s="19">
        <f t="shared" si="0"/>
        <v>2.1811846701448943</v>
      </c>
      <c r="M8" s="7">
        <f>'N2 Stds'!$O$2*'N2 Samples'!I11+'N2 Stds'!$P$2</f>
        <v>1.1380952</v>
      </c>
      <c r="N8" s="9">
        <f>H8*'N2 Stds'!$M$8+'N2 Stds'!$N$8</f>
        <v>2.6571399476721238</v>
      </c>
      <c r="O8" s="19">
        <f t="shared" si="1"/>
        <v>3.7952351476721238</v>
      </c>
      <c r="P8" s="21">
        <f>(H8*'N2 Stds'!$V$2)+'N2 Stds'!$W$2</f>
        <v>8.8935052318202791E-6</v>
      </c>
      <c r="Q8" s="26">
        <f t="shared" si="2"/>
        <v>0.62630318533945628</v>
      </c>
    </row>
    <row r="9" spans="1:17">
      <c r="A9" s="20" t="s">
        <v>78</v>
      </c>
      <c r="B9" s="20" t="s">
        <v>79</v>
      </c>
      <c r="C9" s="5">
        <v>1.56E-3</v>
      </c>
      <c r="D9" s="20">
        <v>103</v>
      </c>
      <c r="E9" s="20">
        <v>156.80000000000001</v>
      </c>
      <c r="F9" s="20">
        <v>573</v>
      </c>
      <c r="G9" s="20">
        <v>420</v>
      </c>
      <c r="H9" s="20">
        <v>15.004</v>
      </c>
      <c r="I9" s="20">
        <v>-0.55400000000000005</v>
      </c>
      <c r="J9" s="15">
        <f>'N2 Stds'!$I$2*'N2 Samples'!I7+'N2 Stds'!$J$2</f>
        <v>2.9054740540788897</v>
      </c>
      <c r="K9" s="9">
        <f>H9*'N2 Stds'!$M$4+'N2 Stds'!$N$4</f>
        <v>-0.77471124103580125</v>
      </c>
      <c r="L9" s="19">
        <f t="shared" si="0"/>
        <v>2.1307628130430887</v>
      </c>
      <c r="M9" s="7">
        <f>'N2 Stds'!$O$2*'N2 Samples'!I7+'N2 Stds'!$P$2</f>
        <v>0.88429610000000003</v>
      </c>
      <c r="N9" s="9">
        <f>H9*'N2 Stds'!$M$8+'N2 Stds'!$N$8</f>
        <v>3.6123898742936316</v>
      </c>
      <c r="O9" s="19">
        <f t="shared" si="1"/>
        <v>4.4966859742936318</v>
      </c>
      <c r="P9" s="21">
        <f>(H9*'N2 Stds'!$V$2)+'N2 Stds'!$W$2</f>
        <v>1.1695357669065388E-5</v>
      </c>
      <c r="Q9" s="26">
        <f t="shared" si="2"/>
        <v>0.74970241468367871</v>
      </c>
    </row>
    <row r="10" spans="1:17">
      <c r="A10" s="20" t="s">
        <v>127</v>
      </c>
      <c r="B10" s="20" t="s">
        <v>128</v>
      </c>
      <c r="C10" s="5">
        <v>1.23E-3</v>
      </c>
      <c r="D10" s="20">
        <v>103.5</v>
      </c>
      <c r="E10" s="20">
        <v>156.80000000000001</v>
      </c>
      <c r="F10" s="21">
        <v>428</v>
      </c>
      <c r="G10" s="21">
        <v>313</v>
      </c>
      <c r="H10" s="21">
        <v>14.132</v>
      </c>
      <c r="I10" s="21">
        <v>-2.3740000000000001</v>
      </c>
      <c r="J10" s="15">
        <f>'N2 Stds'!$I$2*'N2 Samples'!I31+'N2 Stds'!$J$2</f>
        <v>1.687767055353171</v>
      </c>
      <c r="K10" s="9">
        <f>H10*'N2 Stds'!$M$4+'N2 Stds'!$N$4</f>
        <v>-0.80148356809414312</v>
      </c>
      <c r="L10" s="19">
        <f t="shared" si="0"/>
        <v>0.88628348725902784</v>
      </c>
      <c r="M10" s="7">
        <f>'N2 Stds'!$O$2*'N2 Samples'!I31+'N2 Stds'!$P$2</f>
        <v>-0.8934565000000001</v>
      </c>
      <c r="N10" s="9">
        <f>H10*'N2 Stds'!$M$8+'N2 Stds'!$N$8</f>
        <v>3.4051814324991154</v>
      </c>
      <c r="O10" s="19">
        <f t="shared" si="1"/>
        <v>2.5117249324991153</v>
      </c>
      <c r="P10" s="21">
        <f>(H10*'N2 Stds'!$V$2)+'N2 Stds'!$W$2</f>
        <v>1.1087592662777394E-5</v>
      </c>
      <c r="Q10" s="26">
        <f t="shared" si="2"/>
        <v>0.90143029778678008</v>
      </c>
    </row>
    <row r="11" spans="1:17">
      <c r="A11" s="20" t="s">
        <v>90</v>
      </c>
      <c r="B11" s="20" t="s">
        <v>91</v>
      </c>
      <c r="C11" s="5">
        <v>8.9999999999999998E-4</v>
      </c>
      <c r="D11" s="20">
        <v>104</v>
      </c>
      <c r="E11" s="20">
        <v>156.5</v>
      </c>
      <c r="F11" s="20">
        <v>325</v>
      </c>
      <c r="G11" s="20">
        <v>238</v>
      </c>
      <c r="H11" s="20">
        <v>8.5459999999999994</v>
      </c>
      <c r="I11" s="20">
        <v>-0.83199999999999996</v>
      </c>
      <c r="J11" s="15">
        <f>'N2 Stds'!$I$2*'N2 Samples'!I12+'N2 Stds'!$J$2</f>
        <v>2.2466104237383764</v>
      </c>
      <c r="K11" s="9">
        <f>H11*'N2 Stds'!$M$4+'N2 Stds'!$N$4</f>
        <v>-0.97298611275916391</v>
      </c>
      <c r="L11" s="19">
        <f t="shared" si="0"/>
        <v>1.2736243109792125</v>
      </c>
      <c r="M11" s="7">
        <f>'N2 Stds'!$O$2*'N2 Samples'!I12+'N2 Stds'!$P$2</f>
        <v>-7.7590900000000129E-2</v>
      </c>
      <c r="N11" s="9">
        <f>H11*'N2 Stds'!$M$8+'N2 Stds'!$N$8</f>
        <v>2.0778117583429605</v>
      </c>
      <c r="O11" s="19">
        <f t="shared" si="1"/>
        <v>2.0002208583429604</v>
      </c>
      <c r="P11" s="21">
        <f>(H11*'N2 Stds'!$V$2)+'N2 Stds'!$W$2</f>
        <v>7.1942723357994898E-6</v>
      </c>
      <c r="Q11" s="26">
        <f t="shared" si="2"/>
        <v>0.79936359286660996</v>
      </c>
    </row>
    <row r="12" spans="1:17">
      <c r="A12" s="20" t="s">
        <v>108</v>
      </c>
      <c r="B12" s="20" t="s">
        <v>109</v>
      </c>
      <c r="C12" s="5">
        <v>1.5200000000000001E-3</v>
      </c>
      <c r="D12" s="20">
        <v>104.5</v>
      </c>
      <c r="E12" s="20">
        <v>156.1</v>
      </c>
      <c r="F12" s="20">
        <v>530</v>
      </c>
      <c r="G12" s="20">
        <v>388</v>
      </c>
      <c r="H12" s="20">
        <v>14.968999999999999</v>
      </c>
      <c r="I12" s="20">
        <v>-1.881</v>
      </c>
      <c r="J12" s="15">
        <f>'N2 Stds'!$I$2*'N2 Samples'!I21+'N2 Stds'!$J$2</f>
        <v>3.1626690133925353</v>
      </c>
      <c r="K12" s="9">
        <f>H12*'N2 Stds'!$M$4+'N2 Stds'!$N$4</f>
        <v>-0.77578581838332639</v>
      </c>
      <c r="L12" s="19">
        <f t="shared" si="0"/>
        <v>2.3868831950092089</v>
      </c>
      <c r="M12" s="7">
        <f>'N2 Stds'!$O$2*'N2 Samples'!I21+'N2 Stds'!$P$2</f>
        <v>1.2597797000000002</v>
      </c>
      <c r="N12" s="9">
        <f>H12*'N2 Stds'!$M$8+'N2 Stds'!$N$8</f>
        <v>3.6040730216986683</v>
      </c>
      <c r="O12" s="19">
        <f t="shared" si="1"/>
        <v>4.8638527216986684</v>
      </c>
      <c r="P12" s="21">
        <f>(H12*'N2 Stds'!$V$2)+'N2 Stds'!$W$2</f>
        <v>1.1670963431427681E-5</v>
      </c>
      <c r="Q12" s="26">
        <f t="shared" si="2"/>
        <v>0.76782654154129482</v>
      </c>
    </row>
    <row r="13" spans="1:17">
      <c r="A13" s="20" t="s">
        <v>94</v>
      </c>
      <c r="B13" s="20" t="s">
        <v>95</v>
      </c>
      <c r="C13" s="5">
        <v>1.4E-3</v>
      </c>
      <c r="D13" s="20">
        <v>105</v>
      </c>
      <c r="E13" s="20">
        <v>156.1</v>
      </c>
      <c r="F13" s="20">
        <v>467</v>
      </c>
      <c r="G13" s="20">
        <v>342</v>
      </c>
      <c r="H13" s="20">
        <v>12.23</v>
      </c>
      <c r="I13" s="20">
        <v>-1.216</v>
      </c>
      <c r="J13" s="15">
        <f>'N2 Stds'!$I$2*'N2 Samples'!I14+'N2 Stds'!$J$2</f>
        <v>1.8092202305846148</v>
      </c>
      <c r="K13" s="9">
        <f>H13*'N2 Stds'!$M$4+'N2 Stds'!$N$4</f>
        <v>-0.85987917137965497</v>
      </c>
      <c r="L13" s="19">
        <f t="shared" si="0"/>
        <v>0.94934105920495981</v>
      </c>
      <c r="M13" s="7">
        <f>'N2 Stds'!$O$2*'N2 Samples'!I14+'N2 Stds'!$P$2</f>
        <v>-0.71614479999999991</v>
      </c>
      <c r="N13" s="9">
        <f>H13*'N2 Stds'!$M$8+'N2 Stds'!$N$8</f>
        <v>2.9532199000528201</v>
      </c>
      <c r="O13" s="19">
        <f t="shared" si="1"/>
        <v>2.2370751000528202</v>
      </c>
      <c r="P13" s="21">
        <f>(H13*'N2 Stds'!$V$2)+'N2 Stds'!$W$2</f>
        <v>9.7619400917226194E-6</v>
      </c>
      <c r="Q13" s="26">
        <f t="shared" si="2"/>
        <v>0.69728143512304419</v>
      </c>
    </row>
    <row r="14" spans="1:17">
      <c r="A14" s="20" t="s">
        <v>70</v>
      </c>
      <c r="B14" s="20" t="s">
        <v>71</v>
      </c>
      <c r="C14" s="5">
        <v>1.0399999999999999E-3</v>
      </c>
      <c r="D14" s="20">
        <v>105.5</v>
      </c>
      <c r="E14" s="20">
        <v>156.30000000000001</v>
      </c>
      <c r="F14" s="20">
        <v>343</v>
      </c>
      <c r="G14" s="20">
        <v>251</v>
      </c>
      <c r="H14" s="20">
        <v>9.0530000000000008</v>
      </c>
      <c r="I14" s="20">
        <v>-2.4319999999999999</v>
      </c>
      <c r="J14" s="15">
        <f>'N2 Stds'!$I$2*'N2 Samples'!I3+'N2 Stds'!$J$2</f>
        <v>1.2614902246388873</v>
      </c>
      <c r="K14" s="9">
        <f>H14*'N2 Stds'!$M$4+'N2 Stds'!$N$4</f>
        <v>-0.95742009232501313</v>
      </c>
      <c r="L14" s="19">
        <f t="shared" si="0"/>
        <v>0.30407013231387414</v>
      </c>
      <c r="M14" s="7">
        <f>'N2 Stds'!$O$2*'N2 Samples'!I3+'N2 Stds'!$P$2</f>
        <v>-1.5157857999999997</v>
      </c>
      <c r="N14" s="9">
        <f>H14*'N2 Stds'!$M$8+'N2 Stds'!$N$8</f>
        <v>2.1982873087900017</v>
      </c>
      <c r="O14" s="19">
        <f t="shared" si="1"/>
        <v>0.68250150879000193</v>
      </c>
      <c r="P14" s="21">
        <f>(H14*'N2 Stds'!$V$2)+'N2 Stds'!$W$2</f>
        <v>7.5476402924371194E-6</v>
      </c>
      <c r="Q14" s="26">
        <f t="shared" si="2"/>
        <v>0.7257346435035692</v>
      </c>
    </row>
    <row r="15" spans="1:17">
      <c r="A15" s="20" t="s">
        <v>98</v>
      </c>
      <c r="B15" s="20" t="s">
        <v>99</v>
      </c>
      <c r="C15" s="5">
        <v>1.73E-3</v>
      </c>
      <c r="D15" s="20">
        <v>106</v>
      </c>
      <c r="E15" s="20">
        <v>155.9</v>
      </c>
      <c r="F15" s="20">
        <v>608</v>
      </c>
      <c r="G15" s="20">
        <v>445</v>
      </c>
      <c r="H15" s="20">
        <v>15.855</v>
      </c>
      <c r="I15" s="20">
        <v>-1.4039999999999999</v>
      </c>
      <c r="J15" s="15">
        <f>'N2 Stds'!$I$2*'N2 Samples'!I16+'N2 Stds'!$J$2</f>
        <v>2.8546701114984163</v>
      </c>
      <c r="K15" s="9">
        <f>H15*'N2 Stds'!$M$4+'N2 Stds'!$N$4</f>
        <v>-0.74858366038597435</v>
      </c>
      <c r="L15" s="19">
        <f t="shared" si="0"/>
        <v>2.106086451112442</v>
      </c>
      <c r="M15" s="7">
        <f>'N2 Stds'!$O$2*'N2 Samples'!I16+'N2 Stds'!$P$2</f>
        <v>0.81012649999999997</v>
      </c>
      <c r="N15" s="9">
        <f>H15*'N2 Stds'!$M$8+'N2 Stds'!$N$8</f>
        <v>3.81460820453117</v>
      </c>
      <c r="O15" s="19">
        <f t="shared" si="1"/>
        <v>4.6247347045311695</v>
      </c>
      <c r="P15" s="21">
        <f>(H15*'N2 Stds'!$V$2)+'N2 Stds'!$W$2</f>
        <v>1.2288486132770759E-5</v>
      </c>
      <c r="Q15" s="26">
        <f t="shared" si="2"/>
        <v>0.71031711750119986</v>
      </c>
    </row>
    <row r="16" spans="1:17">
      <c r="A16" s="20" t="s">
        <v>84</v>
      </c>
      <c r="B16" s="20" t="s">
        <v>15</v>
      </c>
      <c r="C16" s="5">
        <v>1.41E-3</v>
      </c>
      <c r="D16" s="20">
        <v>106.5</v>
      </c>
      <c r="E16" s="20">
        <v>157</v>
      </c>
      <c r="F16" s="20">
        <v>477</v>
      </c>
      <c r="G16" s="20">
        <v>349</v>
      </c>
      <c r="H16" s="20">
        <v>12.468999999999999</v>
      </c>
      <c r="I16" s="20">
        <v>-1.115</v>
      </c>
      <c r="J16" s="15">
        <f>'N2 Stds'!$I$2*'N2 Samples'!I10+'N2 Stds'!$J$2</f>
        <v>1.8552613035481684</v>
      </c>
      <c r="K16" s="9">
        <f>H16*'N2 Stds'!$M$4+'N2 Stds'!$N$4</f>
        <v>-0.8525413432065545</v>
      </c>
      <c r="L16" s="19">
        <f t="shared" si="0"/>
        <v>1.0027199603416139</v>
      </c>
      <c r="M16" s="7">
        <f>'N2 Stds'!$O$2*'N2 Samples'!I10+'N2 Stds'!$P$2</f>
        <v>-0.64892860000000008</v>
      </c>
      <c r="N16" s="9">
        <f>H16*'N2 Stds'!$M$8+'N2 Stds'!$N$8</f>
        <v>3.0100121220584271</v>
      </c>
      <c r="O16" s="19">
        <f t="shared" si="1"/>
        <v>2.361083522058427</v>
      </c>
      <c r="P16" s="21">
        <f>(H16*'N2 Stds'!$V$2)+'N2 Stds'!$W$2</f>
        <v>9.928517885877241E-6</v>
      </c>
      <c r="Q16" s="26">
        <f t="shared" si="2"/>
        <v>0.70415020467214473</v>
      </c>
    </row>
    <row r="17" spans="1:17">
      <c r="A17" s="20" t="s">
        <v>129</v>
      </c>
      <c r="B17" s="20" t="s">
        <v>85</v>
      </c>
      <c r="C17" s="5">
        <v>1.6999999999999999E-3</v>
      </c>
      <c r="D17" s="20">
        <v>107</v>
      </c>
      <c r="E17" s="20">
        <v>156.5</v>
      </c>
      <c r="F17" s="21">
        <v>595</v>
      </c>
      <c r="G17" s="21">
        <v>435</v>
      </c>
      <c r="H17" s="21">
        <v>17.98</v>
      </c>
      <c r="I17" s="21">
        <v>-2.367</v>
      </c>
      <c r="J17" s="15">
        <f>'N2 Stds'!$I$2*'N2 Samples'!I32+'N2 Stds'!$J$2</f>
        <v>1.9703639859570532</v>
      </c>
      <c r="K17" s="9">
        <f>H17*'N2 Stds'!$M$4+'N2 Stds'!$N$4</f>
        <v>-0.68334146428623044</v>
      </c>
      <c r="L17" s="19">
        <f t="shared" si="0"/>
        <v>1.2870225216708229</v>
      </c>
      <c r="M17" s="7">
        <f>'N2 Stds'!$O$2*'N2 Samples'!I32+'N2 Stds'!$P$2</f>
        <v>-0.48088810000000004</v>
      </c>
      <c r="N17" s="9">
        <f>H17*'N2 Stds'!$M$8+'N2 Stds'!$N$8</f>
        <v>4.3195599692253754</v>
      </c>
      <c r="O17" s="19">
        <f t="shared" si="1"/>
        <v>3.8386718692253754</v>
      </c>
      <c r="P17" s="21">
        <f>(H17*'N2 Stds'!$V$2)+'N2 Stds'!$W$2</f>
        <v>1.3769564846488633E-5</v>
      </c>
      <c r="Q17" s="26">
        <f t="shared" si="2"/>
        <v>0.8099744027346254</v>
      </c>
    </row>
    <row r="18" spans="1:17">
      <c r="A18" s="20" t="s">
        <v>104</v>
      </c>
      <c r="B18" s="20" t="s">
        <v>105</v>
      </c>
      <c r="C18" s="5">
        <v>1.74E-3</v>
      </c>
      <c r="D18" s="20">
        <v>107.5</v>
      </c>
      <c r="E18" s="20">
        <v>155.9</v>
      </c>
      <c r="F18" s="20">
        <v>606</v>
      </c>
      <c r="G18" s="20">
        <v>444</v>
      </c>
      <c r="H18" s="20">
        <v>16.439</v>
      </c>
      <c r="I18" s="20">
        <v>-1.738</v>
      </c>
      <c r="J18" s="15">
        <f>'N2 Stds'!$I$2*'N2 Samples'!I19+'N2 Stds'!$J$2</f>
        <v>2.6705058196442009</v>
      </c>
      <c r="K18" s="9">
        <f>H18*'N2 Stds'!$M$4+'N2 Stds'!$N$4</f>
        <v>-0.73065356978726825</v>
      </c>
      <c r="L18" s="19">
        <f t="shared" si="0"/>
        <v>1.9398522498569326</v>
      </c>
      <c r="M18" s="7">
        <f>'N2 Stds'!$O$2*'N2 Samples'!I19+'N2 Stds'!$P$2</f>
        <v>0.54126169999999996</v>
      </c>
      <c r="N18" s="9">
        <f>H18*'N2 Stds'!$M$8+'N2 Stds'!$N$8</f>
        <v>3.9533808306871303</v>
      </c>
      <c r="O18" s="19">
        <f t="shared" si="1"/>
        <v>4.4946425306871305</v>
      </c>
      <c r="P18" s="21">
        <f>(H18*'N2 Stds'!$V$2)+'N2 Stds'!$W$2</f>
        <v>1.269552141221134E-5</v>
      </c>
      <c r="Q18" s="26">
        <f t="shared" si="2"/>
        <v>0.72962766736846785</v>
      </c>
    </row>
    <row r="19" spans="1:17">
      <c r="A19" s="20" t="s">
        <v>92</v>
      </c>
      <c r="B19" s="20" t="s">
        <v>93</v>
      </c>
      <c r="C19" s="5">
        <v>1.3600000000000001E-3</v>
      </c>
      <c r="D19" s="20">
        <v>108</v>
      </c>
      <c r="E19" s="20">
        <v>157</v>
      </c>
      <c r="F19" s="20">
        <v>464</v>
      </c>
      <c r="G19" s="20">
        <v>339</v>
      </c>
      <c r="H19" s="20">
        <v>12.247</v>
      </c>
      <c r="I19" s="20">
        <v>-1.347</v>
      </c>
      <c r="J19" s="15">
        <f>'N2 Stds'!$I$2*'N2 Samples'!I13+'N2 Stds'!$J$2</f>
        <v>2.7744951396136068</v>
      </c>
      <c r="K19" s="9">
        <f>H19*'N2 Stds'!$M$4+'N2 Stds'!$N$4</f>
        <v>-0.85935723381085705</v>
      </c>
      <c r="L19" s="19">
        <f t="shared" si="0"/>
        <v>1.9151379058027498</v>
      </c>
      <c r="M19" s="7">
        <f>'N2 Stds'!$O$2*'N2 Samples'!I13+'N2 Stds'!$P$2</f>
        <v>0.69307760000000007</v>
      </c>
      <c r="N19" s="9">
        <f>H19*'N2 Stds'!$M$8+'N2 Stds'!$N$8</f>
        <v>2.9572595141703735</v>
      </c>
      <c r="O19" s="19">
        <f t="shared" si="1"/>
        <v>3.6503371141703735</v>
      </c>
      <c r="P19" s="21">
        <f>(H19*'N2 Stds'!$V$2)+'N2 Stds'!$W$2</f>
        <v>9.7737887214323624E-6</v>
      </c>
      <c r="Q19" s="26">
        <f t="shared" si="2"/>
        <v>0.71866093539943832</v>
      </c>
    </row>
    <row r="20" spans="1:17">
      <c r="A20" s="20" t="s">
        <v>82</v>
      </c>
      <c r="B20" s="20" t="s">
        <v>83</v>
      </c>
      <c r="C20" s="5">
        <v>1.23E-3</v>
      </c>
      <c r="D20" s="20">
        <v>108.5</v>
      </c>
      <c r="E20" s="20">
        <v>156.80000000000001</v>
      </c>
      <c r="F20" s="20">
        <v>397</v>
      </c>
      <c r="G20" s="20">
        <v>290</v>
      </c>
      <c r="H20" s="20">
        <v>10.379</v>
      </c>
      <c r="I20" s="20">
        <v>-0.92900000000000005</v>
      </c>
      <c r="J20" s="15">
        <f>'N2 Stds'!$I$2*'N2 Samples'!I9+'N2 Stds'!$J$2</f>
        <v>3.2999984206803772</v>
      </c>
      <c r="K20" s="9">
        <f>H20*'N2 Stds'!$M$4+'N2 Stds'!$N$4</f>
        <v>-0.91670896195877316</v>
      </c>
      <c r="L20" s="19">
        <f t="shared" si="0"/>
        <v>2.3832894587216042</v>
      </c>
      <c r="M20" s="7">
        <f>'N2 Stds'!$O$2*'N2 Samples'!I9+'N2 Stds'!$P$2</f>
        <v>1.4602694000000001</v>
      </c>
      <c r="N20" s="9">
        <f>H20*'N2 Stds'!$M$8+'N2 Stds'!$N$8</f>
        <v>2.5133772099591853</v>
      </c>
      <c r="O20" s="19">
        <f t="shared" si="1"/>
        <v>3.9736466099591854</v>
      </c>
      <c r="P20" s="21">
        <f>(H20*'N2 Stds'!$V$2)+'N2 Stds'!$W$2</f>
        <v>8.4718334097970736E-6</v>
      </c>
      <c r="Q20" s="26">
        <f t="shared" si="2"/>
        <v>0.68876694388594095</v>
      </c>
    </row>
    <row r="21" spans="1:17">
      <c r="A21" s="20" t="s">
        <v>76</v>
      </c>
      <c r="B21" s="20" t="s">
        <v>77</v>
      </c>
      <c r="C21" s="5">
        <v>1.1000000000000001E-3</v>
      </c>
      <c r="D21" s="20">
        <v>109</v>
      </c>
      <c r="E21" s="20">
        <v>156.1</v>
      </c>
      <c r="F21" s="20">
        <v>393</v>
      </c>
      <c r="G21" s="20">
        <v>288</v>
      </c>
      <c r="H21" s="20">
        <v>10.276</v>
      </c>
      <c r="I21" s="20">
        <v>-0.72699999999999998</v>
      </c>
      <c r="J21" s="15">
        <f>'N2 Stds'!$I$2*'N2 Samples'!I6+'N2 Stds'!$J$2</f>
        <v>3.1586999553784358</v>
      </c>
      <c r="K21" s="9">
        <f>H21*'N2 Stds'!$M$4+'N2 Stds'!$N$4</f>
        <v>-0.91987128958149</v>
      </c>
      <c r="L21" s="19">
        <f t="shared" si="0"/>
        <v>2.2388286657969458</v>
      </c>
      <c r="M21" s="7">
        <f>'N2 Stds'!$O$2*'N2 Samples'!I6+'N2 Stds'!$P$2</f>
        <v>1.2539852</v>
      </c>
      <c r="N21" s="9">
        <f>H21*'N2 Stds'!$M$8+'N2 Stds'!$N$8</f>
        <v>2.4889019008940072</v>
      </c>
      <c r="O21" s="19">
        <f t="shared" si="1"/>
        <v>3.7428871008940074</v>
      </c>
      <c r="P21" s="21">
        <f>(H21*'N2 Stds'!$V$2)+'N2 Stds'!$W$2</f>
        <v>8.4000446533203946E-6</v>
      </c>
      <c r="Q21" s="26">
        <f t="shared" si="2"/>
        <v>0.76364042302912671</v>
      </c>
    </row>
    <row r="22" spans="1:17">
      <c r="A22" s="20" t="s">
        <v>96</v>
      </c>
      <c r="B22" s="20" t="s">
        <v>97</v>
      </c>
      <c r="C22" s="5">
        <v>9.8999999999999999E-4</v>
      </c>
      <c r="D22" s="20">
        <v>109.5</v>
      </c>
      <c r="E22" s="20">
        <v>156.1</v>
      </c>
      <c r="F22" s="20">
        <v>328</v>
      </c>
      <c r="G22" s="20">
        <v>240</v>
      </c>
      <c r="H22" s="20">
        <v>8.5519999999999996</v>
      </c>
      <c r="I22" s="20">
        <v>-1.1970000000000001</v>
      </c>
      <c r="J22" s="15">
        <f>'N2 Stds'!$I$2*'N2 Samples'!I15+'N2 Stds'!$J$2</f>
        <v>2.6252585582834667</v>
      </c>
      <c r="K22" s="9">
        <f>H22*'N2 Stds'!$M$4+'N2 Stds'!$N$4</f>
        <v>-0.97280189949958817</v>
      </c>
      <c r="L22" s="19">
        <f t="shared" si="0"/>
        <v>1.6524566587838785</v>
      </c>
      <c r="M22" s="7">
        <f>'N2 Stds'!$O$2*'N2 Samples'!I15+'N2 Stds'!$P$2</f>
        <v>0.47520440000000019</v>
      </c>
      <c r="N22" s="9">
        <f>H22*'N2 Stds'!$M$8+'N2 Stds'!$N$8</f>
        <v>2.079237504502097</v>
      </c>
      <c r="O22" s="19">
        <f t="shared" si="1"/>
        <v>2.554441904502097</v>
      </c>
      <c r="P22" s="21">
        <f>(H22*'N2 Stds'!$V$2)+'N2 Stds'!$W$2</f>
        <v>7.1984542051088111E-6</v>
      </c>
      <c r="Q22" s="26">
        <f t="shared" si="2"/>
        <v>0.72711658637462739</v>
      </c>
    </row>
    <row r="23" spans="1:17">
      <c r="A23" s="20"/>
      <c r="B23" s="20"/>
      <c r="C23" s="5"/>
      <c r="D23" s="20"/>
      <c r="E23" s="20"/>
      <c r="F23" s="20"/>
      <c r="G23" s="20"/>
      <c r="H23" s="20"/>
      <c r="I23" s="20"/>
      <c r="J23" s="15"/>
      <c r="K23" s="9"/>
      <c r="L23" s="19"/>
      <c r="M23" s="7"/>
      <c r="N23" s="9"/>
      <c r="O23" s="19"/>
      <c r="Q23" s="26"/>
    </row>
    <row r="24" spans="1:17">
      <c r="A24" s="20"/>
      <c r="B24" s="20"/>
      <c r="C24" s="5"/>
      <c r="D24" s="20"/>
      <c r="E24" s="20"/>
      <c r="F24" s="20"/>
      <c r="G24" s="20"/>
      <c r="H24" s="20"/>
      <c r="I24" s="20"/>
      <c r="J24" s="15"/>
      <c r="K24" s="9"/>
      <c r="L24" s="19"/>
      <c r="M24" s="7"/>
      <c r="N24" s="9"/>
      <c r="O24" s="19"/>
      <c r="Q24" s="26"/>
    </row>
    <row r="25" spans="1:17">
      <c r="A25" s="20" t="s">
        <v>117</v>
      </c>
      <c r="B25" s="20" t="s">
        <v>118</v>
      </c>
      <c r="C25" s="5">
        <v>1.75E-3</v>
      </c>
      <c r="D25" s="20">
        <v>97</v>
      </c>
      <c r="E25" s="20">
        <v>155.9</v>
      </c>
      <c r="F25" s="20">
        <v>680</v>
      </c>
      <c r="G25" s="20">
        <v>498</v>
      </c>
      <c r="H25" s="20">
        <v>20.548999999999999</v>
      </c>
      <c r="I25" s="20">
        <v>-2.4870000000000001</v>
      </c>
      <c r="J25" s="15">
        <f>'N2 Stds'!$I$2*'N2 Samples'!I26+'N2 Stds'!$J$2</f>
        <v>2.8840411408027524</v>
      </c>
      <c r="K25" s="9">
        <f>H25*'N2 Stds'!$M$4+'N2 Stds'!$N$4</f>
        <v>-0.60446748697788133</v>
      </c>
      <c r="L25" s="19">
        <f t="shared" ref="L25:L32" si="3">J25+K25</f>
        <v>2.2795736538248712</v>
      </c>
      <c r="M25" s="7">
        <f>'N2 Stds'!$O$2*'N2 Samples'!I26+'N2 Stds'!$P$2</f>
        <v>0.85300580000000004</v>
      </c>
      <c r="N25" s="9">
        <f>H25*'N2 Stds'!$M$8+'N2 Stds'!$N$8</f>
        <v>4.9300169496956876</v>
      </c>
      <c r="O25" s="19">
        <f t="shared" ref="O25:O32" si="4">M25+N25</f>
        <v>5.7830227496956876</v>
      </c>
      <c r="P25" s="21">
        <f>(H25*'N2 Stds'!$V$2)+'N2 Stds'!$W$2</f>
        <v>1.5560101889096264E-5</v>
      </c>
      <c r="Q25" s="26">
        <f t="shared" ref="Q25:Q32" si="5">(P25/C25)*100</f>
        <v>0.88914867937692943</v>
      </c>
    </row>
    <row r="26" spans="1:17">
      <c r="A26" s="20" t="s">
        <v>68</v>
      </c>
      <c r="B26" s="20" t="s">
        <v>69</v>
      </c>
      <c r="C26" s="5">
        <v>1.8600000000000001E-3</v>
      </c>
      <c r="D26" s="20">
        <v>99</v>
      </c>
      <c r="E26" s="20">
        <v>156.5</v>
      </c>
      <c r="F26" s="20">
        <v>665</v>
      </c>
      <c r="G26" s="20">
        <v>487</v>
      </c>
      <c r="H26" s="20">
        <v>17.54</v>
      </c>
      <c r="I26" s="20">
        <v>-1.0780000000000001</v>
      </c>
      <c r="J26" s="15">
        <f>'N2 Stds'!$I$2*'N2 Samples'!I2+'N2 Stds'!$J$2</f>
        <v>2.6077947030214288</v>
      </c>
      <c r="K26" s="9">
        <f>H26*'N2 Stds'!$M$4+'N2 Stds'!$N$4</f>
        <v>-0.6968504366551187</v>
      </c>
      <c r="L26" s="19">
        <f t="shared" si="3"/>
        <v>1.9109442663663101</v>
      </c>
      <c r="M26" s="7">
        <f>'N2 Stds'!$O$2*'N2 Samples'!I2+'N2 Stds'!$P$2</f>
        <v>0.44970860000000012</v>
      </c>
      <c r="N26" s="9">
        <f>H26*'N2 Stds'!$M$8+'N2 Stds'!$N$8</f>
        <v>4.2150052508886926</v>
      </c>
      <c r="O26" s="19">
        <f t="shared" si="4"/>
        <v>4.6647138508886927</v>
      </c>
      <c r="P26" s="21">
        <f>(H26*'N2 Stds'!$V$2)+'N2 Stds'!$W$2</f>
        <v>1.3462894430471754E-5</v>
      </c>
      <c r="Q26" s="26">
        <f t="shared" si="5"/>
        <v>0.72381152851998665</v>
      </c>
    </row>
    <row r="27" spans="1:17">
      <c r="A27" s="20" t="s">
        <v>74</v>
      </c>
      <c r="B27" s="20" t="s">
        <v>2</v>
      </c>
      <c r="C27" s="5">
        <v>1.5299999999999999E-3</v>
      </c>
      <c r="D27" s="20">
        <v>101</v>
      </c>
      <c r="E27" s="20">
        <v>156.5</v>
      </c>
      <c r="F27" s="20">
        <v>529</v>
      </c>
      <c r="G27" s="20">
        <v>387</v>
      </c>
      <c r="H27" s="20">
        <v>13.829000000000001</v>
      </c>
      <c r="I27" s="20">
        <v>-1.4850000000000001</v>
      </c>
      <c r="J27" s="15">
        <f>'N2 Stds'!$I$2*'N2 Samples'!I5+'N2 Stds'!$J$2</f>
        <v>2.2942391199075702</v>
      </c>
      <c r="K27" s="9">
        <f>H27*'N2 Stds'!$M$4+'N2 Stds'!$N$4</f>
        <v>-0.81078633770271835</v>
      </c>
      <c r="L27" s="19">
        <f t="shared" si="3"/>
        <v>1.4834527822048518</v>
      </c>
      <c r="M27" s="7">
        <f>'N2 Stds'!$O$2*'N2 Samples'!I5+'N2 Stds'!$P$2</f>
        <v>-8.0569000000001445E-3</v>
      </c>
      <c r="N27" s="9">
        <f>H27*'N2 Stds'!$M$8+'N2 Stds'!$N$8</f>
        <v>3.3331812514627184</v>
      </c>
      <c r="O27" s="19">
        <f t="shared" si="4"/>
        <v>3.3251243514627182</v>
      </c>
      <c r="P27" s="21">
        <f>(H27*'N2 Stds'!$V$2)+'N2 Stds'!$W$2</f>
        <v>1.087640826265668E-5</v>
      </c>
      <c r="Q27" s="26">
        <f t="shared" si="5"/>
        <v>0.7108763570363843</v>
      </c>
    </row>
    <row r="28" spans="1:17">
      <c r="A28" s="20" t="s">
        <v>125</v>
      </c>
      <c r="B28" s="20" t="s">
        <v>126</v>
      </c>
      <c r="C28" s="5">
        <v>1.2199999999999999E-3</v>
      </c>
      <c r="D28" s="20">
        <v>103</v>
      </c>
      <c r="E28" s="20">
        <v>156.30000000000001</v>
      </c>
      <c r="F28" s="21">
        <v>244</v>
      </c>
      <c r="G28" s="21">
        <v>179</v>
      </c>
      <c r="H28" s="21">
        <v>9.2949999999999999</v>
      </c>
      <c r="I28" s="21">
        <v>-3.964</v>
      </c>
      <c r="J28" s="15">
        <f>'N2 Stds'!$I$2*'N2 Samples'!I30+'N2 Stds'!$J$2</f>
        <v>1.3138817904250004</v>
      </c>
      <c r="K28" s="9">
        <f>H28*'N2 Stds'!$M$4+'N2 Stds'!$N$4</f>
        <v>-0.94999015752212479</v>
      </c>
      <c r="L28" s="19">
        <f t="shared" si="3"/>
        <v>0.36389163290287563</v>
      </c>
      <c r="M28" s="7">
        <f>'N2 Stds'!$O$2*'N2 Samples'!I30+'N2 Stds'!$P$2</f>
        <v>-1.4392984000000002</v>
      </c>
      <c r="N28" s="9">
        <f>H28*'N2 Stds'!$M$8+'N2 Stds'!$N$8</f>
        <v>2.2557924038751769</v>
      </c>
      <c r="O28" s="19">
        <f t="shared" si="4"/>
        <v>0.81649400387517668</v>
      </c>
      <c r="P28" s="21">
        <f>(H28*'N2 Stds'!$V$2)+'N2 Stds'!$W$2</f>
        <v>7.7163090212464024E-6</v>
      </c>
      <c r="Q28" s="26">
        <f t="shared" si="5"/>
        <v>0.63248434600380343</v>
      </c>
    </row>
    <row r="29" spans="1:17">
      <c r="A29" s="20" t="s">
        <v>119</v>
      </c>
      <c r="B29" s="20" t="s">
        <v>120</v>
      </c>
      <c r="C29" s="5">
        <v>1.5E-3</v>
      </c>
      <c r="D29" s="20">
        <v>105</v>
      </c>
      <c r="E29" s="20">
        <v>156.1</v>
      </c>
      <c r="F29" s="20">
        <v>525</v>
      </c>
      <c r="G29" s="20">
        <v>384</v>
      </c>
      <c r="H29" s="20">
        <v>15.932</v>
      </c>
      <c r="I29" s="20">
        <v>-2.3559999999999999</v>
      </c>
      <c r="J29" s="15">
        <f>'N2 Stds'!$I$2*'N2 Samples'!I27+'N2 Stds'!$J$2</f>
        <v>2.5609598184550553</v>
      </c>
      <c r="K29" s="9">
        <f>H29*'N2 Stds'!$M$4+'N2 Stds'!$N$4</f>
        <v>-0.74621959022141893</v>
      </c>
      <c r="L29" s="19">
        <f t="shared" si="3"/>
        <v>1.8147402282336365</v>
      </c>
      <c r="M29" s="7">
        <f>'N2 Stds'!$O$2*'N2 Samples'!I27+'N2 Stds'!$P$2</f>
        <v>0.38133349999999999</v>
      </c>
      <c r="N29" s="9">
        <f>H29*'N2 Stds'!$M$8+'N2 Stds'!$N$8</f>
        <v>3.8329052802400896</v>
      </c>
      <c r="O29" s="19">
        <f t="shared" si="4"/>
        <v>4.2142387802400894</v>
      </c>
      <c r="P29" s="21">
        <f>(H29*'N2 Stds'!$V$2)+'N2 Stds'!$W$2</f>
        <v>1.2342153455573711E-5</v>
      </c>
      <c r="Q29" s="26">
        <f t="shared" si="5"/>
        <v>0.82281023037158074</v>
      </c>
    </row>
    <row r="30" spans="1:17">
      <c r="A30" s="20" t="s">
        <v>121</v>
      </c>
      <c r="B30" s="20" t="s">
        <v>122</v>
      </c>
      <c r="C30" s="5">
        <v>1.1299999999999999E-3</v>
      </c>
      <c r="D30" s="20">
        <v>106.5</v>
      </c>
      <c r="E30" s="20">
        <v>156.30000000000001</v>
      </c>
      <c r="F30" s="20">
        <v>396</v>
      </c>
      <c r="G30" s="20">
        <v>290</v>
      </c>
      <c r="H30" s="20">
        <v>12.523999999999999</v>
      </c>
      <c r="I30" s="20">
        <v>-3.056</v>
      </c>
      <c r="J30" s="15">
        <f>'N2 Stds'!$I$2*'N2 Samples'!I28+'N2 Stds'!$J$2</f>
        <v>0.5931008550645358</v>
      </c>
      <c r="K30" s="9">
        <f>H30*'N2 Stds'!$M$4+'N2 Stds'!$N$4</f>
        <v>-0.85085272166044335</v>
      </c>
      <c r="L30" s="19">
        <f t="shared" si="3"/>
        <v>-0.25775186659590754</v>
      </c>
      <c r="M30" s="7">
        <f>'N2 Stds'!$O$2*'N2 Samples'!I28+'N2 Stds'!$P$2</f>
        <v>-2.4915796000000001</v>
      </c>
      <c r="N30" s="9">
        <f>H30*'N2 Stds'!$M$8+'N2 Stds'!$N$8</f>
        <v>3.0230814618505124</v>
      </c>
      <c r="O30" s="19">
        <f t="shared" si="4"/>
        <v>0.53150186185051229</v>
      </c>
      <c r="P30" s="21">
        <f>(H30*'N2 Stds'!$V$2)+'N2 Stds'!$W$2</f>
        <v>9.9668516878793498E-6</v>
      </c>
      <c r="Q30" s="26">
        <f t="shared" si="5"/>
        <v>0.88202227326365934</v>
      </c>
    </row>
    <row r="31" spans="1:17">
      <c r="A31" s="20" t="s">
        <v>113</v>
      </c>
      <c r="B31" s="20" t="s">
        <v>114</v>
      </c>
      <c r="C31" s="5">
        <v>1.57E-3</v>
      </c>
      <c r="D31" s="20">
        <v>107</v>
      </c>
      <c r="E31" s="20">
        <v>157.19999999999999</v>
      </c>
      <c r="F31" s="20">
        <v>591</v>
      </c>
      <c r="G31" s="20">
        <v>433</v>
      </c>
      <c r="H31" s="20">
        <v>18.119</v>
      </c>
      <c r="I31" s="20">
        <v>-2.585</v>
      </c>
      <c r="J31" s="15">
        <f>'N2 Stds'!$I$2*'N2 Samples'!I22+'N2 Stds'!$J$2</f>
        <v>2.7895775600671846</v>
      </c>
      <c r="K31" s="9">
        <f>H31*'N2 Stds'!$M$4+'N2 Stds'!$N$4</f>
        <v>-0.67907385710605905</v>
      </c>
      <c r="L31" s="19">
        <f t="shared" si="3"/>
        <v>2.1105037029611253</v>
      </c>
      <c r="M31" s="7">
        <f>'N2 Stds'!$O$2*'N2 Samples'!I22+'N2 Stds'!$P$2</f>
        <v>0.71509669999999992</v>
      </c>
      <c r="N31" s="9">
        <f>H31*'N2 Stds'!$M$8+'N2 Stds'!$N$8</f>
        <v>4.3525897552453721</v>
      </c>
      <c r="O31" s="19">
        <f t="shared" si="4"/>
        <v>5.0676864552453722</v>
      </c>
      <c r="P31" s="21">
        <f>(H31*'N2 Stds'!$V$2)+'N2 Stds'!$W$2</f>
        <v>1.3866444818821236E-5</v>
      </c>
      <c r="Q31" s="26">
        <f t="shared" si="5"/>
        <v>0.88321304578479221</v>
      </c>
    </row>
    <row r="32" spans="1:17">
      <c r="A32" s="20" t="s">
        <v>123</v>
      </c>
      <c r="B32" s="20" t="s">
        <v>124</v>
      </c>
      <c r="C32" s="5">
        <v>1.6000000000000001E-3</v>
      </c>
      <c r="D32" s="20">
        <v>109</v>
      </c>
      <c r="E32" s="20">
        <v>156.80000000000001</v>
      </c>
      <c r="F32" s="20">
        <v>594</v>
      </c>
      <c r="G32" s="20">
        <v>435</v>
      </c>
      <c r="H32" s="20">
        <v>17.98</v>
      </c>
      <c r="I32" s="20">
        <v>-2.2290000000000001</v>
      </c>
      <c r="J32" s="15">
        <f>'N2 Stds'!$I$2*'N2 Samples'!I29+'N2 Stds'!$J$2</f>
        <v>1.8695499123989268</v>
      </c>
      <c r="K32" s="9">
        <f>H32*'N2 Stds'!$M$4+'N2 Stds'!$N$4</f>
        <v>-0.68334146428623044</v>
      </c>
      <c r="L32" s="19">
        <f t="shared" si="3"/>
        <v>1.1862084481126964</v>
      </c>
      <c r="M32" s="7">
        <f>'N2 Stds'!$O$2*'N2 Samples'!I29+'N2 Stds'!$P$2</f>
        <v>-0.62806840000000008</v>
      </c>
      <c r="N32" s="9">
        <f>H32*'N2 Stds'!$M$8+'N2 Stds'!$N$8</f>
        <v>4.3195599692253754</v>
      </c>
      <c r="O32" s="19">
        <f t="shared" si="4"/>
        <v>3.6914915692253754</v>
      </c>
      <c r="P32" s="21">
        <f>(H32*'N2 Stds'!$V$2)+'N2 Stds'!$W$2</f>
        <v>1.3769564846488633E-5</v>
      </c>
      <c r="Q32" s="26">
        <f t="shared" si="5"/>
        <v>0.86059780290553956</v>
      </c>
    </row>
  </sheetData>
  <sortState xmlns:xlrd2="http://schemas.microsoft.com/office/spreadsheetml/2017/richdata2" ref="A2:Q22">
    <sortCondition ref="D2:D22"/>
  </sortState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8"/>
  <sheetViews>
    <sheetView topLeftCell="A16" zoomScale="75" zoomScaleNormal="75" zoomScalePageLayoutView="75" workbookViewId="0">
      <selection activeCell="R13" sqref="R13"/>
    </sheetView>
  </sheetViews>
  <sheetFormatPr baseColWidth="10" defaultColWidth="8.796875" defaultRowHeight="13"/>
  <cols>
    <col min="2" max="2" width="13.59765625" bestFit="1" customWidth="1"/>
    <col min="22" max="22" width="14" bestFit="1" customWidth="1"/>
    <col min="23" max="23" width="14.796875" bestFit="1" customWidth="1"/>
    <col min="24" max="24" width="13.796875" bestFit="1" customWidth="1"/>
  </cols>
  <sheetData>
    <row r="1" spans="1:26" ht="136">
      <c r="A1" s="3" t="s">
        <v>40</v>
      </c>
      <c r="B1" s="3" t="s">
        <v>41</v>
      </c>
      <c r="C1" s="3" t="s">
        <v>42</v>
      </c>
      <c r="D1" s="3" t="s">
        <v>46</v>
      </c>
      <c r="E1" s="3" t="s">
        <v>47</v>
      </c>
      <c r="F1" s="3" t="s">
        <v>48</v>
      </c>
      <c r="G1" s="3" t="s">
        <v>9</v>
      </c>
      <c r="H1" s="4" t="s">
        <v>139</v>
      </c>
      <c r="I1" s="14" t="s">
        <v>11</v>
      </c>
      <c r="J1" s="14" t="s">
        <v>12</v>
      </c>
      <c r="K1" s="4" t="s">
        <v>27</v>
      </c>
      <c r="L1" s="18" t="s">
        <v>144</v>
      </c>
      <c r="M1" s="4" t="s">
        <v>145</v>
      </c>
      <c r="N1" s="4" t="s">
        <v>146</v>
      </c>
      <c r="O1" s="15" t="s">
        <v>13</v>
      </c>
      <c r="P1" s="15" t="s">
        <v>14</v>
      </c>
      <c r="Q1" s="4" t="s">
        <v>10</v>
      </c>
      <c r="R1" s="18" t="s">
        <v>144</v>
      </c>
      <c r="S1" s="4" t="s">
        <v>136</v>
      </c>
      <c r="T1" s="4" t="s">
        <v>19</v>
      </c>
      <c r="U1" s="4" t="s">
        <v>20</v>
      </c>
      <c r="V1" s="4" t="s">
        <v>16</v>
      </c>
      <c r="W1" s="4" t="s">
        <v>17</v>
      </c>
      <c r="X1" s="4" t="s">
        <v>32</v>
      </c>
      <c r="Y1" s="4" t="s">
        <v>33</v>
      </c>
      <c r="Z1" s="4" t="s">
        <v>34</v>
      </c>
    </row>
    <row r="2" spans="1:26" ht="17" thickBot="1">
      <c r="A2" s="20" t="s">
        <v>110</v>
      </c>
      <c r="B2" s="20" t="s">
        <v>111</v>
      </c>
      <c r="C2" s="20">
        <v>155.69999999999999</v>
      </c>
      <c r="D2" s="20">
        <v>2079</v>
      </c>
      <c r="E2" s="20">
        <v>1518</v>
      </c>
      <c r="F2" s="20">
        <v>55.021000000000001</v>
      </c>
      <c r="G2" s="20">
        <v>-3.3069999999999999</v>
      </c>
      <c r="H2" s="21">
        <v>1.2</v>
      </c>
      <c r="I2" s="15">
        <f>SLOPE(H$2:H$7,G$2:G$7)</f>
        <v>0.79381160281989482</v>
      </c>
      <c r="J2" s="15">
        <f>INTERCEPT(H$2:H$7,G$2:G$7)</f>
        <v>3.7397700486425989</v>
      </c>
      <c r="K2" s="6">
        <f t="shared" ref="K2:K15" si="0">G2*I2+J2</f>
        <v>1.1146350781172067</v>
      </c>
      <c r="L2" s="6">
        <f t="shared" ref="L2:L15" si="1">H2-K2</f>
        <v>8.536492188279321E-2</v>
      </c>
      <c r="M2" s="21"/>
      <c r="N2" s="21"/>
      <c r="O2" s="15">
        <v>1.1589</v>
      </c>
      <c r="P2" s="15">
        <v>2.1023000000000001</v>
      </c>
      <c r="Q2" s="6">
        <f t="shared" ref="Q2:Q15" si="2">G2*O2+P2</f>
        <v>-1.7301823000000001</v>
      </c>
      <c r="R2" s="6">
        <f t="shared" ref="R2:R15" si="3">H2-Q2</f>
        <v>2.9301823000000002</v>
      </c>
      <c r="S2" s="2">
        <v>3.2000000000000003E-4</v>
      </c>
      <c r="T2" s="21">
        <v>10.36</v>
      </c>
      <c r="U2" s="2">
        <f>S2*(T2/100)</f>
        <v>3.3152000000000004E-5</v>
      </c>
      <c r="V2" s="2">
        <f>SLOPE(U2:U13,F2:F13)</f>
        <v>6.9697821822017619E-7</v>
      </c>
      <c r="W2" s="2">
        <f>INTERCEPT(U2:U13,F2:F13)</f>
        <v>1.2378964828898642E-6</v>
      </c>
      <c r="X2">
        <f>F2*$V$2+$W$2</f>
        <v>3.9586335027582178E-5</v>
      </c>
      <c r="Y2">
        <f>(X2/S2)*100</f>
        <v>12.37072969611943</v>
      </c>
      <c r="Z2">
        <f>T2-Y2</f>
        <v>-2.0107296961194301</v>
      </c>
    </row>
    <row r="3" spans="1:26" ht="17" thickBot="1">
      <c r="A3" s="20" t="s">
        <v>112</v>
      </c>
      <c r="B3" s="20" t="s">
        <v>111</v>
      </c>
      <c r="C3" s="20">
        <v>154.9</v>
      </c>
      <c r="D3" s="20">
        <v>3378</v>
      </c>
      <c r="E3" s="20">
        <v>2467</v>
      </c>
      <c r="F3" s="20">
        <v>87.195999999999998</v>
      </c>
      <c r="G3" s="20">
        <v>-3.0619999999999998</v>
      </c>
      <c r="H3" s="21">
        <v>1.2</v>
      </c>
      <c r="I3" s="15">
        <f t="shared" ref="I3:I15" si="4">SLOPE(H$2:H$7,G$2:G$7)</f>
        <v>0.79381160281989482</v>
      </c>
      <c r="J3" s="15">
        <f t="shared" ref="J3:J15" si="5">INTERCEPT(H$2:H$7,G$2:G$7)</f>
        <v>3.7397700486425989</v>
      </c>
      <c r="K3" s="6">
        <f t="shared" si="0"/>
        <v>1.3091189208080811</v>
      </c>
      <c r="L3" s="6">
        <f t="shared" si="1"/>
        <v>-0.10911892080808117</v>
      </c>
      <c r="M3" s="12" t="s">
        <v>5</v>
      </c>
      <c r="N3" s="13" t="s">
        <v>5</v>
      </c>
      <c r="O3" s="15">
        <v>1.1589</v>
      </c>
      <c r="P3" s="15">
        <v>2.1023000000000001</v>
      </c>
      <c r="Q3" s="6">
        <f t="shared" si="2"/>
        <v>-1.4462517999999998</v>
      </c>
      <c r="R3" s="6">
        <f t="shared" si="3"/>
        <v>2.6462517999999999</v>
      </c>
      <c r="S3" s="2">
        <v>5.9999999999999995E-4</v>
      </c>
      <c r="T3" s="21">
        <v>10.36</v>
      </c>
      <c r="U3" s="2">
        <f t="shared" ref="U3:U15" si="6">S3*(T3/100)</f>
        <v>6.2159999999999988E-5</v>
      </c>
      <c r="V3" s="2"/>
      <c r="W3" s="2"/>
      <c r="X3">
        <f t="shared" ref="X3:X15" si="7">F3*$V$2+$W$2</f>
        <v>6.2011609198816338E-5</v>
      </c>
      <c r="Y3">
        <f t="shared" ref="Y3:Y15" si="8">(X3/S3)*100</f>
        <v>10.335268199802725</v>
      </c>
      <c r="Z3">
        <f t="shared" ref="Z3:Z15" si="9">T3-Y3</f>
        <v>2.4731800197274723E-2</v>
      </c>
    </row>
    <row r="4" spans="1:26" ht="16">
      <c r="A4" s="20" t="s">
        <v>59</v>
      </c>
      <c r="B4" s="20" t="s">
        <v>60</v>
      </c>
      <c r="C4" s="20">
        <v>156.80000000000001</v>
      </c>
      <c r="D4" s="20">
        <v>1249</v>
      </c>
      <c r="E4" s="20">
        <v>919</v>
      </c>
      <c r="F4" s="20">
        <v>33.552999999999997</v>
      </c>
      <c r="G4" s="20">
        <v>4.6509999999999998</v>
      </c>
      <c r="H4" s="21">
        <v>7.3</v>
      </c>
      <c r="I4" s="15">
        <f t="shared" si="4"/>
        <v>0.79381160281989482</v>
      </c>
      <c r="J4" s="15">
        <f t="shared" si="5"/>
        <v>3.7397700486425989</v>
      </c>
      <c r="K4" s="6">
        <f t="shared" si="0"/>
        <v>7.4317878133579294</v>
      </c>
      <c r="L4" s="6">
        <f t="shared" si="1"/>
        <v>-0.13178781335792955</v>
      </c>
      <c r="M4" s="7">
        <f>SLOPE(L$4:L$7,F$4:F$7)</f>
        <v>3.0702209929291222E-2</v>
      </c>
      <c r="N4" s="7">
        <f>INTERCEPT(L$4:L$7,F$4:F$7)</f>
        <v>-1.2353671988148867</v>
      </c>
      <c r="O4" s="15">
        <v>1.1589</v>
      </c>
      <c r="P4" s="15">
        <v>2.1023000000000001</v>
      </c>
      <c r="Q4" s="6">
        <f t="shared" si="2"/>
        <v>7.4923438999999998</v>
      </c>
      <c r="R4" s="6">
        <f t="shared" si="3"/>
        <v>-0.19234390000000001</v>
      </c>
      <c r="S4" s="2">
        <v>2.1319999999999999E-2</v>
      </c>
      <c r="T4" s="21">
        <v>0.13300000000000001</v>
      </c>
      <c r="U4" s="2">
        <f t="shared" si="6"/>
        <v>2.83556E-5</v>
      </c>
      <c r="V4" s="2"/>
      <c r="W4" s="2"/>
      <c r="X4">
        <f t="shared" si="7"/>
        <v>2.4623606638831435E-5</v>
      </c>
      <c r="Y4">
        <f t="shared" si="8"/>
        <v>0.11549534070746453</v>
      </c>
      <c r="Z4">
        <f t="shared" si="9"/>
        <v>1.7504659292535474E-2</v>
      </c>
    </row>
    <row r="5" spans="1:26" ht="16">
      <c r="A5" s="20" t="s">
        <v>63</v>
      </c>
      <c r="B5" s="20" t="s">
        <v>60</v>
      </c>
      <c r="C5" s="20">
        <v>157.19999999999999</v>
      </c>
      <c r="D5" s="20">
        <v>1389</v>
      </c>
      <c r="E5" s="20">
        <v>1023</v>
      </c>
      <c r="F5" s="20">
        <v>37.265000000000001</v>
      </c>
      <c r="G5" s="20">
        <v>4.7240000000000002</v>
      </c>
      <c r="H5" s="21">
        <v>7.3</v>
      </c>
      <c r="I5" s="15">
        <f t="shared" si="4"/>
        <v>0.79381160281989482</v>
      </c>
      <c r="J5" s="15">
        <f t="shared" si="5"/>
        <v>3.7397700486425989</v>
      </c>
      <c r="K5" s="6">
        <f t="shared" si="0"/>
        <v>7.4897360603637821</v>
      </c>
      <c r="L5" s="6">
        <f t="shared" si="1"/>
        <v>-0.18973606036378232</v>
      </c>
      <c r="M5" s="7">
        <f t="shared" ref="M5:M7" si="10">SLOPE(L$4:L$7,F$4:F$7)</f>
        <v>3.0702209929291222E-2</v>
      </c>
      <c r="N5" s="7">
        <f t="shared" ref="N5:N7" si="11">INTERCEPT(L$4:L$7,F$4:F$7)</f>
        <v>-1.2353671988148867</v>
      </c>
      <c r="O5" s="15">
        <v>1.1589</v>
      </c>
      <c r="P5" s="15">
        <v>2.1023000000000001</v>
      </c>
      <c r="Q5" s="6">
        <f t="shared" si="2"/>
        <v>7.5769435999999999</v>
      </c>
      <c r="R5" s="6">
        <f t="shared" si="3"/>
        <v>-0.27694360000000007</v>
      </c>
      <c r="S5" s="2">
        <v>2.3230000000000001E-2</v>
      </c>
      <c r="T5" s="21">
        <v>0.13300000000000001</v>
      </c>
      <c r="U5" s="2">
        <f t="shared" si="6"/>
        <v>3.0895900000000003E-5</v>
      </c>
      <c r="V5" s="2"/>
      <c r="W5" s="2"/>
      <c r="X5">
        <f t="shared" si="7"/>
        <v>2.7210789784864731E-5</v>
      </c>
      <c r="Y5">
        <f t="shared" si="8"/>
        <v>0.1171364174983415</v>
      </c>
      <c r="Z5">
        <f t="shared" si="9"/>
        <v>1.5863582501658507E-2</v>
      </c>
    </row>
    <row r="6" spans="1:26" ht="16">
      <c r="A6" s="20" t="s">
        <v>130</v>
      </c>
      <c r="B6" s="20" t="s">
        <v>60</v>
      </c>
      <c r="C6" s="20">
        <v>156.80000000000001</v>
      </c>
      <c r="D6" s="21">
        <v>1636</v>
      </c>
      <c r="E6" s="21">
        <v>1204</v>
      </c>
      <c r="F6" s="21">
        <v>45.982999999999997</v>
      </c>
      <c r="G6" s="21">
        <v>4.1669999999999998</v>
      </c>
      <c r="H6" s="21">
        <v>7.3</v>
      </c>
      <c r="I6" s="15">
        <f t="shared" si="4"/>
        <v>0.79381160281989482</v>
      </c>
      <c r="J6" s="15">
        <f t="shared" si="5"/>
        <v>3.7397700486425989</v>
      </c>
      <c r="K6" s="6">
        <f t="shared" si="0"/>
        <v>7.0475829975930999</v>
      </c>
      <c r="L6" s="6">
        <f t="shared" si="1"/>
        <v>0.2524170024068999</v>
      </c>
      <c r="M6" s="7">
        <f t="shared" si="10"/>
        <v>3.0702209929291222E-2</v>
      </c>
      <c r="N6" s="7">
        <f t="shared" si="11"/>
        <v>-1.2353671988148867</v>
      </c>
      <c r="O6" s="15">
        <v>1.1589</v>
      </c>
      <c r="P6" s="15">
        <v>2.1023000000000001</v>
      </c>
      <c r="Q6" s="6">
        <f t="shared" si="2"/>
        <v>6.9314362999999997</v>
      </c>
      <c r="R6" s="6">
        <f t="shared" si="3"/>
        <v>0.36856370000000016</v>
      </c>
      <c r="S6" s="2">
        <v>2.613E-2</v>
      </c>
      <c r="T6" s="21">
        <v>0.13300000000000001</v>
      </c>
      <c r="U6" s="2">
        <f t="shared" si="6"/>
        <v>3.4752900000000004E-5</v>
      </c>
      <c r="V6" s="2"/>
      <c r="W6" s="2"/>
      <c r="X6">
        <f t="shared" si="7"/>
        <v>3.3287045891308225E-5</v>
      </c>
      <c r="Y6">
        <f t="shared" si="8"/>
        <v>0.12739014883776589</v>
      </c>
      <c r="Z6">
        <f t="shared" si="9"/>
        <v>5.6098511622341141E-3</v>
      </c>
    </row>
    <row r="7" spans="1:26" ht="16">
      <c r="A7" s="20" t="s">
        <v>132</v>
      </c>
      <c r="B7" s="20" t="s">
        <v>60</v>
      </c>
      <c r="C7" s="20">
        <v>156.80000000000001</v>
      </c>
      <c r="D7" s="21">
        <v>1632</v>
      </c>
      <c r="E7" s="21">
        <v>1202</v>
      </c>
      <c r="F7" s="21">
        <v>44.920999999999999</v>
      </c>
      <c r="G7" s="21">
        <v>4.3680000000000003</v>
      </c>
      <c r="H7" s="21">
        <v>7.3</v>
      </c>
      <c r="I7" s="15">
        <f t="shared" si="4"/>
        <v>0.79381160281989482</v>
      </c>
      <c r="J7" s="15">
        <f t="shared" si="5"/>
        <v>3.7397700486425989</v>
      </c>
      <c r="K7" s="6">
        <f t="shared" si="0"/>
        <v>7.2071391297599003</v>
      </c>
      <c r="L7" s="6">
        <f t="shared" si="1"/>
        <v>9.286087024009948E-2</v>
      </c>
      <c r="M7" s="7">
        <f t="shared" si="10"/>
        <v>3.0702209929291222E-2</v>
      </c>
      <c r="N7" s="7">
        <f t="shared" si="11"/>
        <v>-1.2353671988148867</v>
      </c>
      <c r="O7" s="15">
        <v>1.1589</v>
      </c>
      <c r="P7" s="15">
        <v>2.1023000000000001</v>
      </c>
      <c r="Q7" s="6">
        <f t="shared" si="2"/>
        <v>7.1643752000000003</v>
      </c>
      <c r="R7" s="6">
        <f t="shared" si="3"/>
        <v>0.13562479999999955</v>
      </c>
      <c r="S7" s="2">
        <v>2.5590000000000002E-2</v>
      </c>
      <c r="T7" s="21">
        <v>0.13300000000000001</v>
      </c>
      <c r="U7" s="2">
        <f t="shared" si="6"/>
        <v>3.4034700000000001E-5</v>
      </c>
      <c r="V7" s="2"/>
      <c r="W7" s="2"/>
      <c r="X7">
        <f t="shared" si="7"/>
        <v>3.2546855023558401E-5</v>
      </c>
      <c r="Y7">
        <f t="shared" si="8"/>
        <v>0.12718583440233841</v>
      </c>
      <c r="Z7">
        <f t="shared" si="9"/>
        <v>5.8141655976615969E-3</v>
      </c>
    </row>
    <row r="8" spans="1:26" ht="16">
      <c r="A8" s="20" t="s">
        <v>61</v>
      </c>
      <c r="B8" s="20" t="s">
        <v>62</v>
      </c>
      <c r="C8" s="20">
        <v>156.30000000000001</v>
      </c>
      <c r="D8" s="20">
        <v>297</v>
      </c>
      <c r="E8" s="20">
        <v>218</v>
      </c>
      <c r="F8" s="20">
        <v>7.9649999999999999</v>
      </c>
      <c r="G8" s="20">
        <v>3.1619999999999999</v>
      </c>
      <c r="H8" s="21">
        <v>7.3</v>
      </c>
      <c r="I8" s="15">
        <f t="shared" si="4"/>
        <v>0.79381160281989482</v>
      </c>
      <c r="J8" s="15">
        <f t="shared" si="5"/>
        <v>3.7397700486425989</v>
      </c>
      <c r="K8" s="6">
        <f t="shared" si="0"/>
        <v>6.2498023367591067</v>
      </c>
      <c r="L8" s="6">
        <f t="shared" si="1"/>
        <v>1.0501976632408931</v>
      </c>
      <c r="M8" s="9">
        <f>SLOPE(L$8:L$11,F$8:F$11)</f>
        <v>0.23762435985609653</v>
      </c>
      <c r="N8" s="9">
        <f>INTERCEPT(L$8:L$11,F$8:F$11)</f>
        <v>4.7073979012759448E-2</v>
      </c>
      <c r="O8" s="15">
        <v>1.1589</v>
      </c>
      <c r="P8" s="15">
        <v>2.1023000000000001</v>
      </c>
      <c r="Q8" s="6">
        <f t="shared" si="2"/>
        <v>5.7667418000000001</v>
      </c>
      <c r="R8" s="6">
        <f t="shared" si="3"/>
        <v>1.5332581999999997</v>
      </c>
      <c r="S8" s="2">
        <v>5.0299999999999997E-3</v>
      </c>
      <c r="T8" s="21">
        <v>0.13300000000000001</v>
      </c>
      <c r="U8" s="2">
        <f t="shared" si="6"/>
        <v>6.6899000000000001E-6</v>
      </c>
      <c r="V8" s="2"/>
      <c r="W8" s="2"/>
      <c r="X8">
        <f t="shared" si="7"/>
        <v>6.7893279910135677E-6</v>
      </c>
      <c r="Y8">
        <f t="shared" si="8"/>
        <v>0.13497669962253614</v>
      </c>
      <c r="Z8">
        <f t="shared" si="9"/>
        <v>-1.9766996225361322E-3</v>
      </c>
    </row>
    <row r="9" spans="1:26" ht="16">
      <c r="A9" s="20" t="s">
        <v>64</v>
      </c>
      <c r="B9" s="20" t="s">
        <v>62</v>
      </c>
      <c r="C9" s="20">
        <v>157.19999999999999</v>
      </c>
      <c r="D9" s="20">
        <v>271</v>
      </c>
      <c r="E9" s="20">
        <v>199</v>
      </c>
      <c r="F9" s="20">
        <v>7.3070000000000004</v>
      </c>
      <c r="G9" s="20">
        <v>1.179</v>
      </c>
      <c r="H9" s="21">
        <v>7.3</v>
      </c>
      <c r="I9" s="15">
        <f t="shared" si="4"/>
        <v>0.79381160281989482</v>
      </c>
      <c r="J9" s="15">
        <f t="shared" si="5"/>
        <v>3.7397700486425989</v>
      </c>
      <c r="K9" s="6">
        <f t="shared" si="0"/>
        <v>4.6756739283672548</v>
      </c>
      <c r="L9" s="6">
        <f t="shared" si="1"/>
        <v>2.624326071632745</v>
      </c>
      <c r="M9" s="9">
        <f t="shared" ref="M9:M11" si="12">SLOPE(L$8:L$11,F$8:F$11)</f>
        <v>0.23762435985609653</v>
      </c>
      <c r="N9" s="9">
        <f t="shared" ref="N9:N11" si="13">INTERCEPT(L$8:L$11,F$8:F$11)</f>
        <v>4.7073979012759448E-2</v>
      </c>
      <c r="O9" s="15">
        <v>1.1589</v>
      </c>
      <c r="P9" s="15">
        <v>2.1023000000000001</v>
      </c>
      <c r="Q9" s="6">
        <f t="shared" si="2"/>
        <v>3.4686431000000004</v>
      </c>
      <c r="R9" s="6">
        <f t="shared" si="3"/>
        <v>3.8313568999999994</v>
      </c>
      <c r="S9" s="2">
        <v>4.4299999999999999E-3</v>
      </c>
      <c r="T9" s="21">
        <v>0.13300000000000001</v>
      </c>
      <c r="U9" s="2">
        <f t="shared" si="6"/>
        <v>5.8919000000000003E-6</v>
      </c>
      <c r="V9" s="2"/>
      <c r="W9" s="2"/>
      <c r="X9">
        <f t="shared" si="7"/>
        <v>6.3307163234246916E-6</v>
      </c>
      <c r="Y9">
        <f t="shared" si="8"/>
        <v>0.14290556034818716</v>
      </c>
      <c r="Z9">
        <f t="shared" si="9"/>
        <v>-9.9055603481871535E-3</v>
      </c>
    </row>
    <row r="10" spans="1:26" ht="16">
      <c r="A10" s="20" t="s">
        <v>131</v>
      </c>
      <c r="B10" s="20" t="s">
        <v>62</v>
      </c>
      <c r="C10" s="20">
        <v>157</v>
      </c>
      <c r="D10" s="21">
        <v>377</v>
      </c>
      <c r="E10" s="21">
        <v>278</v>
      </c>
      <c r="F10" s="21">
        <v>13.705</v>
      </c>
      <c r="G10" s="21">
        <v>-0.71399999999999997</v>
      </c>
      <c r="H10" s="21">
        <v>7.3</v>
      </c>
      <c r="I10" s="15">
        <f t="shared" si="4"/>
        <v>0.79381160281989482</v>
      </c>
      <c r="J10" s="15">
        <f t="shared" si="5"/>
        <v>3.7397700486425989</v>
      </c>
      <c r="K10" s="6">
        <f t="shared" si="0"/>
        <v>3.1729885642291942</v>
      </c>
      <c r="L10" s="6">
        <f t="shared" si="1"/>
        <v>4.1270114357708056</v>
      </c>
      <c r="M10" s="9">
        <f t="shared" si="12"/>
        <v>0.23762435985609653</v>
      </c>
      <c r="N10" s="9">
        <f t="shared" si="13"/>
        <v>4.7073979012759448E-2</v>
      </c>
      <c r="O10" s="15">
        <v>1.1589</v>
      </c>
      <c r="P10" s="15">
        <v>2.1023000000000001</v>
      </c>
      <c r="Q10" s="6">
        <f t="shared" si="2"/>
        <v>1.2748454</v>
      </c>
      <c r="R10" s="6">
        <f t="shared" si="3"/>
        <v>6.0251545999999996</v>
      </c>
      <c r="S10" s="2">
        <v>5.8399999999999997E-3</v>
      </c>
      <c r="T10" s="21">
        <v>0.13300000000000001</v>
      </c>
      <c r="U10" s="2">
        <f t="shared" si="6"/>
        <v>7.7671999999999991E-6</v>
      </c>
      <c r="V10" s="2"/>
      <c r="W10" s="2"/>
      <c r="X10">
        <f t="shared" si="7"/>
        <v>1.0789982963597379E-5</v>
      </c>
      <c r="Y10">
        <f t="shared" si="8"/>
        <v>0.18475998225337978</v>
      </c>
      <c r="Z10">
        <f t="shared" si="9"/>
        <v>-5.1759982253379772E-2</v>
      </c>
    </row>
    <row r="11" spans="1:26" ht="17" thickBot="1">
      <c r="A11" s="20" t="s">
        <v>133</v>
      </c>
      <c r="B11" s="20" t="s">
        <v>62</v>
      </c>
      <c r="C11" s="20">
        <v>157.19999999999999</v>
      </c>
      <c r="D11" s="21">
        <v>435</v>
      </c>
      <c r="E11" s="21">
        <v>320</v>
      </c>
      <c r="F11" s="21">
        <v>13.351000000000001</v>
      </c>
      <c r="G11" s="21">
        <v>1.405</v>
      </c>
      <c r="H11" s="21">
        <v>7.3</v>
      </c>
      <c r="I11" s="15">
        <f t="shared" si="4"/>
        <v>0.79381160281989482</v>
      </c>
      <c r="J11" s="15">
        <f t="shared" si="5"/>
        <v>3.7397700486425989</v>
      </c>
      <c r="K11" s="6">
        <f t="shared" si="0"/>
        <v>4.855075350604551</v>
      </c>
      <c r="L11" s="6">
        <f t="shared" si="1"/>
        <v>2.4449246493954488</v>
      </c>
      <c r="M11" s="9">
        <f t="shared" si="12"/>
        <v>0.23762435985609653</v>
      </c>
      <c r="N11" s="9">
        <f t="shared" si="13"/>
        <v>4.7073979012759448E-2</v>
      </c>
      <c r="O11" s="15">
        <v>1.1589</v>
      </c>
      <c r="P11" s="15">
        <v>2.1023000000000001</v>
      </c>
      <c r="Q11" s="6">
        <f t="shared" si="2"/>
        <v>3.7305545000000002</v>
      </c>
      <c r="R11" s="6">
        <f t="shared" si="3"/>
        <v>3.5694454999999996</v>
      </c>
      <c r="S11" s="2">
        <v>6.8300000000000001E-3</v>
      </c>
      <c r="T11" s="21">
        <v>0.13300000000000001</v>
      </c>
      <c r="U11" s="2">
        <f t="shared" si="6"/>
        <v>9.0838999999999995E-6</v>
      </c>
      <c r="V11" s="2"/>
      <c r="W11" s="2"/>
      <c r="X11">
        <f t="shared" si="7"/>
        <v>1.0543252674347437E-5</v>
      </c>
      <c r="Y11">
        <f t="shared" si="8"/>
        <v>0.15436680343114842</v>
      </c>
      <c r="Z11">
        <f t="shared" si="9"/>
        <v>-2.1366803431148412E-2</v>
      </c>
    </row>
    <row r="12" spans="1:26" ht="17" thickBot="1">
      <c r="A12" s="20" t="s">
        <v>65</v>
      </c>
      <c r="B12" s="20" t="s">
        <v>66</v>
      </c>
      <c r="C12" s="20">
        <v>156.1</v>
      </c>
      <c r="D12" s="20">
        <v>378</v>
      </c>
      <c r="E12" s="20">
        <v>276</v>
      </c>
      <c r="F12" s="20">
        <v>9.92</v>
      </c>
      <c r="G12" s="20">
        <v>-1.982</v>
      </c>
      <c r="H12" s="21">
        <v>1.58</v>
      </c>
      <c r="I12" s="15">
        <f t="shared" si="4"/>
        <v>0.79381160281989482</v>
      </c>
      <c r="J12" s="15">
        <f t="shared" si="5"/>
        <v>3.7397700486425989</v>
      </c>
      <c r="K12" s="6">
        <f t="shared" si="0"/>
        <v>2.1664354518535673</v>
      </c>
      <c r="L12" s="6">
        <f t="shared" si="1"/>
        <v>-0.58643545185356727</v>
      </c>
      <c r="M12" s="10" t="s">
        <v>28</v>
      </c>
      <c r="N12" s="11" t="s">
        <v>4</v>
      </c>
      <c r="O12" s="15">
        <v>1.1589</v>
      </c>
      <c r="P12" s="15">
        <v>2.1023000000000001</v>
      </c>
      <c r="Q12" s="6">
        <f t="shared" si="2"/>
        <v>-0.19463980000000003</v>
      </c>
      <c r="R12" s="6">
        <f t="shared" si="3"/>
        <v>1.7746398000000001</v>
      </c>
      <c r="S12" s="2">
        <v>6.4999999999999997E-4</v>
      </c>
      <c r="T12" s="21">
        <v>1.47</v>
      </c>
      <c r="U12" s="2">
        <f t="shared" si="6"/>
        <v>9.5549999999999991E-6</v>
      </c>
      <c r="V12" s="2"/>
      <c r="W12" s="2"/>
      <c r="X12">
        <f t="shared" si="7"/>
        <v>8.1519204076340116E-6</v>
      </c>
      <c r="Y12">
        <f t="shared" si="8"/>
        <v>1.2541416011744635</v>
      </c>
      <c r="Z12">
        <f t="shared" si="9"/>
        <v>0.21585839882553648</v>
      </c>
    </row>
    <row r="13" spans="1:26" ht="16">
      <c r="A13" s="20" t="s">
        <v>67</v>
      </c>
      <c r="B13" s="20" t="s">
        <v>66</v>
      </c>
      <c r="C13" s="20">
        <v>156.30000000000001</v>
      </c>
      <c r="D13" s="20">
        <v>383</v>
      </c>
      <c r="E13" s="20">
        <v>280</v>
      </c>
      <c r="F13" s="20">
        <v>10.073</v>
      </c>
      <c r="G13" s="20">
        <v>-1.236</v>
      </c>
      <c r="H13" s="21">
        <v>1.58</v>
      </c>
      <c r="I13" s="15">
        <f t="shared" si="4"/>
        <v>0.79381160281989482</v>
      </c>
      <c r="J13" s="15">
        <f t="shared" si="5"/>
        <v>3.7397700486425989</v>
      </c>
      <c r="K13" s="6">
        <f t="shared" si="0"/>
        <v>2.7586189075572087</v>
      </c>
      <c r="L13" s="6">
        <f t="shared" si="1"/>
        <v>-1.1786189075572087</v>
      </c>
      <c r="O13" s="15">
        <v>1.1589</v>
      </c>
      <c r="P13" s="15">
        <v>2.1023000000000001</v>
      </c>
      <c r="Q13" s="6">
        <f t="shared" si="2"/>
        <v>0.66989959999999993</v>
      </c>
      <c r="R13" s="6">
        <f t="shared" si="3"/>
        <v>0.91010040000000014</v>
      </c>
      <c r="S13" s="2">
        <v>5.2999999999999998E-4</v>
      </c>
      <c r="T13" s="21">
        <v>1.47</v>
      </c>
      <c r="U13" s="2">
        <f t="shared" si="6"/>
        <v>7.7909999999999988E-6</v>
      </c>
      <c r="V13" s="2"/>
      <c r="W13" s="2"/>
      <c r="X13">
        <f t="shared" si="7"/>
        <v>8.2585580750216989E-6</v>
      </c>
      <c r="Y13">
        <f t="shared" si="8"/>
        <v>1.5582185047210753</v>
      </c>
      <c r="Z13">
        <f t="shared" si="9"/>
        <v>-8.8218504721075286E-2</v>
      </c>
    </row>
    <row r="14" spans="1:26" ht="16">
      <c r="A14" s="20" t="s">
        <v>87</v>
      </c>
      <c r="B14" s="20" t="s">
        <v>88</v>
      </c>
      <c r="C14" s="20">
        <v>155.1</v>
      </c>
      <c r="D14" s="20">
        <v>32218</v>
      </c>
      <c r="E14" s="20">
        <v>23541</v>
      </c>
      <c r="F14" s="20">
        <v>805.60500000000002</v>
      </c>
      <c r="G14" s="20">
        <v>-2.286</v>
      </c>
      <c r="H14" s="21">
        <v>-0.56000000000000005</v>
      </c>
      <c r="I14" s="15">
        <f t="shared" si="4"/>
        <v>0.79381160281989482</v>
      </c>
      <c r="J14" s="15">
        <f t="shared" si="5"/>
        <v>3.7397700486425989</v>
      </c>
      <c r="K14" s="6">
        <f t="shared" si="0"/>
        <v>1.9251167245963192</v>
      </c>
      <c r="L14" s="6">
        <f t="shared" si="1"/>
        <v>-2.4851167245963195</v>
      </c>
      <c r="M14" s="21"/>
      <c r="N14" s="21"/>
      <c r="O14" s="15">
        <v>1.1589</v>
      </c>
      <c r="P14" s="15">
        <v>2.1023000000000001</v>
      </c>
      <c r="Q14" s="6">
        <f t="shared" si="2"/>
        <v>-0.54694540000000025</v>
      </c>
      <c r="R14" s="6">
        <f t="shared" si="3"/>
        <v>-1.3054599999999805E-2</v>
      </c>
      <c r="S14" s="2">
        <v>1.2800000000000001E-3</v>
      </c>
      <c r="T14" s="21">
        <v>46.65</v>
      </c>
      <c r="U14" s="2">
        <f t="shared" si="6"/>
        <v>5.9712000000000003E-4</v>
      </c>
      <c r="V14" s="2"/>
      <c r="W14" s="2"/>
      <c r="X14">
        <f t="shared" si="7"/>
        <v>5.627270339721549E-4</v>
      </c>
      <c r="Y14">
        <f t="shared" si="8"/>
        <v>43.963049529074603</v>
      </c>
      <c r="Z14">
        <f t="shared" si="9"/>
        <v>2.686950470925396</v>
      </c>
    </row>
    <row r="15" spans="1:26" ht="16">
      <c r="A15" s="20" t="s">
        <v>89</v>
      </c>
      <c r="B15" s="20" t="s">
        <v>88</v>
      </c>
      <c r="C15" s="20">
        <v>155.30000000000001</v>
      </c>
      <c r="D15" s="20">
        <v>33093</v>
      </c>
      <c r="E15" s="20">
        <v>24180</v>
      </c>
      <c r="F15" s="20">
        <v>827.97900000000004</v>
      </c>
      <c r="G15" s="20">
        <v>-2.2789999999999999</v>
      </c>
      <c r="H15" s="21">
        <v>-0.56000000000000005</v>
      </c>
      <c r="I15" s="15">
        <f t="shared" si="4"/>
        <v>0.79381160281989482</v>
      </c>
      <c r="J15" s="15">
        <f t="shared" si="5"/>
        <v>3.7397700486425989</v>
      </c>
      <c r="K15" s="6">
        <f t="shared" si="0"/>
        <v>1.9306734058160586</v>
      </c>
      <c r="L15" s="6">
        <f t="shared" si="1"/>
        <v>-2.4906734058160587</v>
      </c>
      <c r="M15" s="21"/>
      <c r="N15" s="21"/>
      <c r="O15" s="15">
        <v>1.1589</v>
      </c>
      <c r="P15" s="15">
        <v>2.1023000000000001</v>
      </c>
      <c r="Q15" s="6">
        <f t="shared" si="2"/>
        <v>-0.53883309999999973</v>
      </c>
      <c r="R15" s="6">
        <f t="shared" si="3"/>
        <v>-2.1166900000000322E-2</v>
      </c>
      <c r="S15" s="2">
        <v>1.33E-3</v>
      </c>
      <c r="T15" s="21">
        <v>46.65</v>
      </c>
      <c r="U15" s="2">
        <f t="shared" si="6"/>
        <v>6.2044499999999996E-4</v>
      </c>
      <c r="V15" s="2"/>
      <c r="W15" s="2"/>
      <c r="X15">
        <f t="shared" si="7"/>
        <v>5.7832122462661312E-4</v>
      </c>
      <c r="Y15">
        <f t="shared" si="8"/>
        <v>43.482798844106249</v>
      </c>
      <c r="Z15">
        <f t="shared" si="9"/>
        <v>3.1672011558937498</v>
      </c>
    </row>
    <row r="16" spans="1:26" ht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 t="s">
        <v>29</v>
      </c>
      <c r="L16" s="28">
        <f>MEDIAN(L2:L15)</f>
        <v>-1.1876999462643978E-2</v>
      </c>
      <c r="M16" s="21"/>
      <c r="N16" s="21"/>
      <c r="O16" s="21"/>
      <c r="P16" s="21"/>
      <c r="Q16" s="21" t="s">
        <v>29</v>
      </c>
      <c r="R16" s="28">
        <f>MEDIAN(R2:R15)</f>
        <v>1.2216792999999999</v>
      </c>
    </row>
    <row r="17" spans="11:18" ht="16">
      <c r="K17" t="s">
        <v>30</v>
      </c>
      <c r="L17" s="6">
        <f>PERCENTILE(L2:L15,0.95)</f>
        <v>3.1502659490810658</v>
      </c>
      <c r="Q17" t="s">
        <v>30</v>
      </c>
      <c r="R17" s="6">
        <f>PERCENTILE(R2:R15,0.95)</f>
        <v>4.5991860949999985</v>
      </c>
    </row>
    <row r="18" spans="11:18">
      <c r="K18" t="s">
        <v>31</v>
      </c>
      <c r="L18">
        <f>PERCENTILE(L2:L15,0.05)</f>
        <v>-2.4870615630232282</v>
      </c>
      <c r="Q18" t="s">
        <v>31</v>
      </c>
      <c r="R18">
        <f>PERCENTILE(R2:R15,0.05)</f>
        <v>-0.22195379500000004</v>
      </c>
    </row>
  </sheetData>
  <sortState xmlns:xlrd2="http://schemas.microsoft.com/office/spreadsheetml/2017/richdata2" ref="A2:Q15">
    <sortCondition ref="B2:B15"/>
  </sortState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E2" sqref="E2:E21"/>
    </sheetView>
  </sheetViews>
  <sheetFormatPr baseColWidth="10" defaultRowHeight="13"/>
  <cols>
    <col min="1" max="1" width="23.19921875" customWidth="1"/>
    <col min="2" max="2" width="13" customWidth="1"/>
  </cols>
  <sheetData>
    <row r="1" spans="1:10">
      <c r="A1" t="s">
        <v>41</v>
      </c>
      <c r="B1" t="s">
        <v>3</v>
      </c>
      <c r="C1" t="s">
        <v>151</v>
      </c>
      <c r="D1" t="s">
        <v>135</v>
      </c>
      <c r="E1" t="s">
        <v>152</v>
      </c>
      <c r="F1" t="s">
        <v>153</v>
      </c>
    </row>
    <row r="2" spans="1:10">
      <c r="A2" t="s">
        <v>101</v>
      </c>
      <c r="B2">
        <v>100</v>
      </c>
      <c r="C2">
        <v>-26.766628357022423</v>
      </c>
      <c r="D2">
        <v>7.6758684971911837</v>
      </c>
      <c r="E2">
        <v>1.0101494763670402</v>
      </c>
      <c r="F2">
        <v>2.3836909080096489</v>
      </c>
    </row>
    <row r="3" spans="1:10">
      <c r="A3" t="s">
        <v>116</v>
      </c>
      <c r="B3">
        <v>100.5</v>
      </c>
      <c r="C3">
        <v>-26.948800696767982</v>
      </c>
      <c r="D3">
        <v>7.3457645510052263</v>
      </c>
      <c r="E3">
        <v>1.021091028174071</v>
      </c>
      <c r="F3">
        <v>3.0665655687518871</v>
      </c>
    </row>
    <row r="4" spans="1:10">
      <c r="A4" t="s">
        <v>1</v>
      </c>
      <c r="B4">
        <v>101</v>
      </c>
      <c r="C4">
        <v>-27.039110560637074</v>
      </c>
      <c r="D4">
        <v>7.3816032304390209</v>
      </c>
      <c r="E4">
        <v>2.050816610355243</v>
      </c>
      <c r="F4">
        <v>3.7084429289148479</v>
      </c>
    </row>
    <row r="5" spans="1:10">
      <c r="A5" t="s">
        <v>107</v>
      </c>
      <c r="B5">
        <v>101.5</v>
      </c>
      <c r="C5">
        <v>-27.324312509736359</v>
      </c>
      <c r="D5">
        <v>7.9570667262765822</v>
      </c>
      <c r="E5">
        <v>2.0689081054626088</v>
      </c>
      <c r="F5">
        <v>3.4097914581974691</v>
      </c>
    </row>
    <row r="6" spans="1:10">
      <c r="A6" t="s">
        <v>103</v>
      </c>
      <c r="B6">
        <v>102</v>
      </c>
      <c r="C6">
        <v>-26.673337577915273</v>
      </c>
      <c r="D6">
        <v>4.1912025167071141</v>
      </c>
      <c r="E6">
        <v>1.3641127127354895</v>
      </c>
      <c r="F6">
        <v>1.9877252884508883</v>
      </c>
    </row>
    <row r="7" spans="1:10">
      <c r="A7" t="s">
        <v>81</v>
      </c>
      <c r="B7">
        <v>102.5</v>
      </c>
      <c r="C7">
        <v>-26.74220244293673</v>
      </c>
      <c r="D7">
        <v>7.1945860953394103</v>
      </c>
      <c r="E7">
        <v>2.1249574706969181</v>
      </c>
      <c r="F7">
        <v>3.5021266358096259</v>
      </c>
      <c r="G7">
        <f>AVERAGE(C7:C7)</f>
        <v>-26.74220244293673</v>
      </c>
      <c r="H7">
        <f>AVERAGE(D7:D7)</f>
        <v>7.1945860953394103</v>
      </c>
      <c r="I7">
        <f>AVERAGE(E7:E7)</f>
        <v>2.1249574706969181</v>
      </c>
      <c r="J7">
        <f>AVERAGE(F7:F7)</f>
        <v>3.5021266358096259</v>
      </c>
    </row>
    <row r="8" spans="1:10">
      <c r="A8" t="s">
        <v>79</v>
      </c>
      <c r="B8">
        <v>103</v>
      </c>
      <c r="C8">
        <v>-26.531124065387733</v>
      </c>
      <c r="D8">
        <v>8.2069979203223546</v>
      </c>
      <c r="E8">
        <v>2.1307628130430887</v>
      </c>
      <c r="F8">
        <v>4.4966859742936318</v>
      </c>
    </row>
    <row r="9" spans="1:10">
      <c r="A9" t="s">
        <v>128</v>
      </c>
      <c r="B9">
        <v>103.5</v>
      </c>
      <c r="C9">
        <v>-26.382743322412935</v>
      </c>
      <c r="D9">
        <v>8.1005883707740391</v>
      </c>
      <c r="E9">
        <v>0.88628348725902784</v>
      </c>
      <c r="F9">
        <v>2.5117249324991153</v>
      </c>
    </row>
    <row r="10" spans="1:10">
      <c r="A10" t="s">
        <v>91</v>
      </c>
      <c r="B10">
        <v>104</v>
      </c>
      <c r="C10">
        <v>-26.987255720445997</v>
      </c>
      <c r="D10">
        <v>8.7919027600383082</v>
      </c>
      <c r="E10">
        <v>1.2736243109792125</v>
      </c>
      <c r="F10">
        <v>2.0002208583429604</v>
      </c>
    </row>
    <row r="11" spans="1:10">
      <c r="A11" t="s">
        <v>109</v>
      </c>
      <c r="B11">
        <v>104.5</v>
      </c>
      <c r="C11">
        <v>-26.610257607416845</v>
      </c>
      <c r="D11">
        <v>8.2359987254672866</v>
      </c>
      <c r="E11">
        <v>2.3868831950092089</v>
      </c>
      <c r="F11">
        <v>4.8638527216986684</v>
      </c>
    </row>
    <row r="12" spans="1:10">
      <c r="A12" t="s">
        <v>95</v>
      </c>
      <c r="B12">
        <v>105</v>
      </c>
      <c r="C12">
        <v>-26.327521685828394</v>
      </c>
      <c r="D12">
        <v>8.536386811990166</v>
      </c>
      <c r="E12">
        <v>0.94934105920495981</v>
      </c>
      <c r="F12">
        <v>2.2370751000528202</v>
      </c>
    </row>
    <row r="13" spans="1:10">
      <c r="A13" t="s">
        <v>71</v>
      </c>
      <c r="B13">
        <v>105.5</v>
      </c>
      <c r="C13">
        <v>-26.517711653621244</v>
      </c>
      <c r="D13">
        <v>8.5180269252074439</v>
      </c>
      <c r="E13">
        <v>0.30407013231387414</v>
      </c>
      <c r="F13">
        <v>0.68250150879000193</v>
      </c>
    </row>
    <row r="14" spans="1:10">
      <c r="A14" t="s">
        <v>99</v>
      </c>
      <c r="B14">
        <v>106</v>
      </c>
      <c r="C14">
        <v>-26.143571472684588</v>
      </c>
      <c r="D14">
        <v>8.7034388483915404</v>
      </c>
      <c r="E14">
        <v>2.106086451112442</v>
      </c>
      <c r="F14">
        <v>4.6247347045311695</v>
      </c>
    </row>
    <row r="15" spans="1:10">
      <c r="A15" t="s">
        <v>15</v>
      </c>
      <c r="B15">
        <v>106.5</v>
      </c>
      <c r="C15">
        <v>-26.375401967407775</v>
      </c>
      <c r="D15">
        <v>8.8817158142933561</v>
      </c>
      <c r="E15">
        <v>1.0027199603416139</v>
      </c>
      <c r="F15">
        <v>2.361083522058427</v>
      </c>
    </row>
    <row r="16" spans="1:10">
      <c r="A16" t="s">
        <v>85</v>
      </c>
      <c r="B16">
        <v>107</v>
      </c>
      <c r="C16">
        <v>-26.18868527325748</v>
      </c>
      <c r="D16">
        <v>8.8363031760276201</v>
      </c>
      <c r="E16">
        <v>1.2870225216708229</v>
      </c>
      <c r="F16">
        <v>3.8386718692253754</v>
      </c>
    </row>
    <row r="17" spans="1:6">
      <c r="A17" t="s">
        <v>105</v>
      </c>
      <c r="B17">
        <v>107.5</v>
      </c>
      <c r="C17">
        <v>-26.368417027875214</v>
      </c>
      <c r="D17">
        <v>9.0938193897672139</v>
      </c>
      <c r="E17">
        <v>1.9398522498569326</v>
      </c>
      <c r="F17">
        <v>4.4946425306871305</v>
      </c>
    </row>
    <row r="18" spans="1:6">
      <c r="A18" t="s">
        <v>93</v>
      </c>
      <c r="B18">
        <v>108</v>
      </c>
      <c r="C18">
        <v>-26.500989312208059</v>
      </c>
      <c r="D18">
        <v>9.2519607713301415</v>
      </c>
      <c r="E18">
        <v>1.9151379058027498</v>
      </c>
      <c r="F18">
        <v>3.6503371141703735</v>
      </c>
    </row>
    <row r="19" spans="1:6">
      <c r="A19" t="s">
        <v>83</v>
      </c>
      <c r="B19">
        <v>108.5</v>
      </c>
      <c r="C19">
        <v>-26.891343525376691</v>
      </c>
      <c r="D19">
        <v>8.641064720757079</v>
      </c>
      <c r="E19">
        <v>2.3832894587216042</v>
      </c>
      <c r="F19">
        <v>3.9736466099591854</v>
      </c>
    </row>
    <row r="20" spans="1:6">
      <c r="A20" t="s">
        <v>77</v>
      </c>
      <c r="B20">
        <v>109</v>
      </c>
      <c r="C20">
        <v>-26.674553574580468</v>
      </c>
      <c r="D20">
        <v>9.8608155754923921</v>
      </c>
      <c r="E20">
        <v>2.2388286657969458</v>
      </c>
      <c r="F20">
        <v>3.7428871008940074</v>
      </c>
    </row>
    <row r="21" spans="1:6">
      <c r="A21" t="s">
        <v>97</v>
      </c>
      <c r="B21">
        <v>109.5</v>
      </c>
      <c r="C21">
        <v>-26.884890451696535</v>
      </c>
      <c r="D21">
        <v>8.9394504660198013</v>
      </c>
      <c r="E21">
        <v>1.6524566587838785</v>
      </c>
      <c r="F21">
        <v>2.554441904502097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E20" sqref="E20"/>
    </sheetView>
  </sheetViews>
  <sheetFormatPr baseColWidth="10" defaultRowHeight="13"/>
  <cols>
    <col min="1" max="1" width="23.19921875" customWidth="1"/>
    <col min="3" max="3" width="16.59765625" customWidth="1"/>
  </cols>
  <sheetData>
    <row r="1" spans="1:6" ht="34">
      <c r="A1" s="3" t="s">
        <v>41</v>
      </c>
      <c r="B1" s="3" t="s">
        <v>3</v>
      </c>
      <c r="C1" t="s">
        <v>38</v>
      </c>
      <c r="D1" t="s">
        <v>135</v>
      </c>
      <c r="E1" t="s">
        <v>39</v>
      </c>
      <c r="F1" t="s">
        <v>22</v>
      </c>
    </row>
    <row r="2" spans="1:6" ht="16">
      <c r="A2" s="5" t="s">
        <v>101</v>
      </c>
      <c r="B2" s="5">
        <v>100</v>
      </c>
      <c r="C2">
        <v>-24.003174202575693</v>
      </c>
      <c r="D2">
        <v>7.6758684971911837</v>
      </c>
      <c r="E2">
        <v>4.8853251927775565</v>
      </c>
      <c r="F2">
        <v>0.68765748670266702</v>
      </c>
    </row>
    <row r="3" spans="1:6" ht="16">
      <c r="A3" s="5" t="s">
        <v>116</v>
      </c>
      <c r="B3" s="5">
        <v>100.5</v>
      </c>
      <c r="C3">
        <v>-24.282297487661722</v>
      </c>
      <c r="D3">
        <v>7.3457645510052263</v>
      </c>
      <c r="E3">
        <v>5.6120104611814075</v>
      </c>
      <c r="F3">
        <v>0.83661359554136916</v>
      </c>
    </row>
    <row r="4" spans="1:6" ht="16">
      <c r="A4" s="5" t="s">
        <v>1</v>
      </c>
      <c r="B4" s="5">
        <v>101</v>
      </c>
      <c r="C4">
        <v>-24.629783717355846</v>
      </c>
      <c r="D4">
        <v>7.3816032304390209</v>
      </c>
      <c r="E4">
        <v>5.7172078774896136</v>
      </c>
      <c r="F4">
        <v>0.67157844456554461</v>
      </c>
    </row>
    <row r="5" spans="1:6" ht="16">
      <c r="A5" s="5" t="s">
        <v>107</v>
      </c>
      <c r="B5" s="5">
        <v>101.5</v>
      </c>
      <c r="C5">
        <v>-25.602556643596316</v>
      </c>
      <c r="D5">
        <v>7.9570667262765822</v>
      </c>
      <c r="E5">
        <v>5.3864286278203855</v>
      </c>
      <c r="F5">
        <v>0.77073116753193305</v>
      </c>
    </row>
    <row r="6" spans="1:6" ht="16">
      <c r="A6" s="5" t="s">
        <v>103</v>
      </c>
      <c r="B6" s="5">
        <v>102</v>
      </c>
      <c r="C6">
        <v>-24.988462690381315</v>
      </c>
      <c r="D6">
        <v>4.1912025167071141</v>
      </c>
      <c r="E6">
        <v>4.2597189713925099</v>
      </c>
      <c r="F6">
        <v>0.33865678538753086</v>
      </c>
    </row>
    <row r="7" spans="1:6" ht="16">
      <c r="A7" s="23" t="s">
        <v>81</v>
      </c>
      <c r="B7" s="23">
        <v>102.5</v>
      </c>
      <c r="C7">
        <v>-25.13234138753489</v>
      </c>
      <c r="D7">
        <v>7.1465291395149695</v>
      </c>
      <c r="E7">
        <v>5.1710517576828412</v>
      </c>
      <c r="F7">
        <v>0.62972819761848842</v>
      </c>
    </row>
    <row r="8" spans="1:6" ht="16">
      <c r="A8" s="23" t="s">
        <v>81</v>
      </c>
      <c r="B8" s="8">
        <v>102.5</v>
      </c>
      <c r="C8">
        <v>-24.181769258740534</v>
      </c>
      <c r="D8">
        <v>7.242643051163852</v>
      </c>
      <c r="E8">
        <v>5.73645874276857</v>
      </c>
      <c r="F8">
        <v>0.62630318533945628</v>
      </c>
    </row>
    <row r="9" spans="1:6" ht="16">
      <c r="A9" s="5" t="s">
        <v>79</v>
      </c>
      <c r="B9" s="5">
        <v>103</v>
      </c>
      <c r="C9">
        <v>-23.13970279022007</v>
      </c>
      <c r="D9">
        <v>8.2069979203223546</v>
      </c>
      <c r="E9">
        <v>6.5178639283725213</v>
      </c>
      <c r="F9">
        <v>0.74970241468367871</v>
      </c>
    </row>
    <row r="10" spans="1:6" ht="16">
      <c r="A10" s="5" t="s">
        <v>128</v>
      </c>
      <c r="B10" s="5">
        <v>103.5</v>
      </c>
      <c r="C10">
        <v>-24.057083280519279</v>
      </c>
      <c r="D10">
        <v>8.1005883707740391</v>
      </c>
      <c r="E10">
        <v>5.0929484878522864</v>
      </c>
      <c r="F10">
        <v>0.90143029778678008</v>
      </c>
    </row>
    <row r="11" spans="1:6" ht="16">
      <c r="A11" s="5" t="s">
        <v>91</v>
      </c>
      <c r="B11" s="5">
        <v>104</v>
      </c>
      <c r="C11">
        <v>-25.431493389927958</v>
      </c>
      <c r="D11">
        <v>8.7919027600383082</v>
      </c>
      <c r="E11">
        <v>4.3244221820813369</v>
      </c>
      <c r="F11">
        <v>0.79936359286660996</v>
      </c>
    </row>
    <row r="12" spans="1:6" ht="16">
      <c r="A12" s="5" t="s">
        <v>109</v>
      </c>
      <c r="B12" s="5">
        <v>104.5</v>
      </c>
      <c r="C12">
        <v>-23.325517330397261</v>
      </c>
      <c r="D12">
        <v>8.2359987254672866</v>
      </c>
      <c r="E12">
        <v>6.7667420350912035</v>
      </c>
      <c r="F12">
        <v>0.76782654154129482</v>
      </c>
    </row>
    <row r="13" spans="1:6" ht="16">
      <c r="A13" s="5" t="s">
        <v>95</v>
      </c>
      <c r="B13" s="5">
        <v>105</v>
      </c>
      <c r="C13">
        <v>-23.255910349947907</v>
      </c>
      <c r="D13">
        <v>8.536386811990166</v>
      </c>
      <c r="E13">
        <v>4.7624401306374349</v>
      </c>
      <c r="F13">
        <v>0.69728143512304419</v>
      </c>
    </row>
    <row r="14" spans="1:6" ht="16">
      <c r="A14" s="5" t="s">
        <v>71</v>
      </c>
      <c r="B14" s="5">
        <v>105.5</v>
      </c>
      <c r="C14">
        <v>-24.606831527520157</v>
      </c>
      <c r="D14">
        <v>8.5180269252074439</v>
      </c>
      <c r="E14">
        <v>3.4597775334288889</v>
      </c>
      <c r="F14">
        <v>0.7257346435035692</v>
      </c>
    </row>
    <row r="15" spans="1:6" ht="16">
      <c r="A15" s="5" t="s">
        <v>99</v>
      </c>
      <c r="B15" s="5">
        <v>106</v>
      </c>
      <c r="C15">
        <v>-21.906043449779929</v>
      </c>
      <c r="D15">
        <v>8.7034388483915404</v>
      </c>
      <c r="E15">
        <v>6.6692783160295868</v>
      </c>
      <c r="F15">
        <v>0.71031711750119986</v>
      </c>
    </row>
    <row r="16" spans="1:6" ht="16">
      <c r="A16" s="5" t="s">
        <v>15</v>
      </c>
      <c r="B16" s="5">
        <v>106.5</v>
      </c>
      <c r="C16">
        <v>-23.088972040499449</v>
      </c>
      <c r="D16">
        <v>8.8817158142933561</v>
      </c>
      <c r="E16">
        <v>4.8652734256065955</v>
      </c>
      <c r="F16">
        <v>0.70415020467214473</v>
      </c>
    </row>
    <row r="17" spans="1:6" ht="16">
      <c r="A17" s="5" t="s">
        <v>85</v>
      </c>
      <c r="B17" s="5">
        <v>107</v>
      </c>
      <c r="C17">
        <v>-21.96438313051646</v>
      </c>
      <c r="D17">
        <v>8.8363031760276201</v>
      </c>
      <c r="E17">
        <v>6.2899239551824291</v>
      </c>
      <c r="F17">
        <v>0.8099744027346254</v>
      </c>
    </row>
    <row r="18" spans="1:6" ht="16">
      <c r="A18" s="5" t="s">
        <v>105</v>
      </c>
      <c r="B18" s="5">
        <v>107.5</v>
      </c>
      <c r="C18">
        <v>-21.843240677358825</v>
      </c>
      <c r="D18">
        <v>9.0938193897672139</v>
      </c>
      <c r="E18">
        <v>6.6238866503313307</v>
      </c>
      <c r="F18">
        <v>0.72962766736846785</v>
      </c>
    </row>
    <row r="19" spans="1:6" ht="16">
      <c r="A19" s="5" t="s">
        <v>93</v>
      </c>
      <c r="B19" s="5">
        <v>108</v>
      </c>
      <c r="C19">
        <v>-23.19224435401043</v>
      </c>
      <c r="D19">
        <v>9.2519607713301415</v>
      </c>
      <c r="E19">
        <v>5.7317546537839803</v>
      </c>
      <c r="F19">
        <v>0.71866093539943832</v>
      </c>
    </row>
    <row r="20" spans="1:6" ht="16">
      <c r="A20" s="5" t="s">
        <v>83</v>
      </c>
      <c r="B20" s="5">
        <v>108.5</v>
      </c>
      <c r="C20">
        <v>-24.316139674051996</v>
      </c>
      <c r="D20">
        <v>8.641064720757079</v>
      </c>
      <c r="E20">
        <v>5.8133756306395625</v>
      </c>
      <c r="F20">
        <v>0.68876694388594095</v>
      </c>
    </row>
    <row r="21" spans="1:6" ht="16">
      <c r="A21" s="5" t="s">
        <v>77</v>
      </c>
      <c r="B21" s="5">
        <v>109</v>
      </c>
      <c r="C21">
        <v>-24.017372571756948</v>
      </c>
      <c r="D21">
        <v>9.8608155754923921</v>
      </c>
      <c r="E21">
        <v>5.647601856272443</v>
      </c>
      <c r="F21">
        <v>0.76364042302912671</v>
      </c>
    </row>
    <row r="22" spans="1:6" ht="16">
      <c r="A22" s="5" t="s">
        <v>97</v>
      </c>
      <c r="B22" s="5">
        <v>109.5</v>
      </c>
      <c r="C22">
        <v>-24.977273097794406</v>
      </c>
      <c r="D22">
        <v>8.9394504660198013</v>
      </c>
      <c r="E22">
        <v>4.7044960627855641</v>
      </c>
      <c r="F22">
        <v>0.72711658637462739</v>
      </c>
    </row>
  </sheetData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F1" sqref="B1:F9"/>
    </sheetView>
  </sheetViews>
  <sheetFormatPr baseColWidth="10" defaultRowHeight="13"/>
  <cols>
    <col min="1" max="1" width="23.796875" customWidth="1"/>
  </cols>
  <sheetData>
    <row r="1" spans="1:6" ht="34">
      <c r="A1" s="3" t="s">
        <v>41</v>
      </c>
      <c r="B1" s="3" t="s">
        <v>3</v>
      </c>
      <c r="C1" t="s">
        <v>38</v>
      </c>
      <c r="D1" t="s">
        <v>135</v>
      </c>
      <c r="E1" t="s">
        <v>39</v>
      </c>
      <c r="F1" t="s">
        <v>22</v>
      </c>
    </row>
    <row r="2" spans="1:6" ht="16">
      <c r="A2" s="5" t="s">
        <v>150</v>
      </c>
      <c r="B2" s="5">
        <v>97</v>
      </c>
      <c r="C2">
        <v>-21.604720864119098</v>
      </c>
      <c r="D2">
        <v>9.335166739287347</v>
      </c>
      <c r="E2">
        <v>7.81405809049844</v>
      </c>
      <c r="F2">
        <v>0.88914867937692943</v>
      </c>
    </row>
    <row r="3" spans="1:6" ht="16">
      <c r="A3" s="5" t="s">
        <v>0</v>
      </c>
      <c r="B3" s="5">
        <v>99</v>
      </c>
      <c r="C3">
        <v>-21.500258946286309</v>
      </c>
      <c r="D3">
        <v>9.0475366544091393</v>
      </c>
      <c r="E3">
        <v>6.8227999539101214</v>
      </c>
      <c r="F3">
        <v>0.72381152851998665</v>
      </c>
    </row>
    <row r="4" spans="1:6" ht="16">
      <c r="A4" s="5" t="s">
        <v>2</v>
      </c>
      <c r="B4" s="5">
        <v>101</v>
      </c>
      <c r="C4">
        <v>-23.219960765962064</v>
      </c>
      <c r="D4">
        <v>8.2443561222757609</v>
      </c>
      <c r="E4">
        <v>5.6274203713702882</v>
      </c>
      <c r="F4">
        <v>0.7108763570363843</v>
      </c>
    </row>
    <row r="5" spans="1:6" ht="16">
      <c r="A5" s="5" t="s">
        <v>126</v>
      </c>
      <c r="B5" s="5">
        <v>103</v>
      </c>
      <c r="C5">
        <v>-25.646167294455452</v>
      </c>
      <c r="D5">
        <v>5.4920721308350435</v>
      </c>
      <c r="E5">
        <v>3.5696741943001773</v>
      </c>
      <c r="F5">
        <v>0.63248434600380343</v>
      </c>
    </row>
    <row r="6" spans="1:6" ht="16">
      <c r="A6" s="5" t="s">
        <v>120</v>
      </c>
      <c r="B6" s="5">
        <v>105</v>
      </c>
      <c r="C6">
        <v>-22.6673133597779</v>
      </c>
      <c r="D6">
        <v>8.3461224718374272</v>
      </c>
      <c r="E6">
        <v>6.3938650986951444</v>
      </c>
      <c r="F6">
        <v>0.82281023037158074</v>
      </c>
    </row>
    <row r="7" spans="1:6" ht="16">
      <c r="A7" s="5" t="s">
        <v>122</v>
      </c>
      <c r="B7" s="5">
        <v>106.5</v>
      </c>
      <c r="C7">
        <v>-23.609811617142604</v>
      </c>
      <c r="D7">
        <v>9.1843389397227533</v>
      </c>
      <c r="E7">
        <v>3.6161823169150482</v>
      </c>
      <c r="F7">
        <v>0.88202227326365934</v>
      </c>
    </row>
    <row r="8" spans="1:6" ht="16">
      <c r="A8" s="5" t="s">
        <v>114</v>
      </c>
      <c r="B8" s="5">
        <v>107</v>
      </c>
      <c r="C8">
        <v>-22.267285905951752</v>
      </c>
      <c r="D8">
        <v>8.974496600300764</v>
      </c>
      <c r="E8">
        <v>7.1421673153125571</v>
      </c>
      <c r="F8">
        <v>0.88321304578479221</v>
      </c>
    </row>
    <row r="9" spans="1:6" ht="16">
      <c r="A9" s="5" t="s">
        <v>124</v>
      </c>
      <c r="B9" s="5">
        <v>109</v>
      </c>
      <c r="C9">
        <v>-22.757788068415497</v>
      </c>
      <c r="D9">
        <v>8.637234441150154</v>
      </c>
      <c r="E9">
        <v>6.1891098816243026</v>
      </c>
      <c r="F9">
        <v>0.86059780290553956</v>
      </c>
    </row>
  </sheetData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workbookViewId="0">
      <selection activeCell="E7" sqref="E7:E9"/>
    </sheetView>
  </sheetViews>
  <sheetFormatPr baseColWidth="10" defaultRowHeight="13"/>
  <sheetData>
    <row r="1" spans="1:6">
      <c r="A1" t="s">
        <v>155</v>
      </c>
      <c r="B1" t="s">
        <v>3</v>
      </c>
      <c r="C1" t="s">
        <v>151</v>
      </c>
      <c r="D1" t="s">
        <v>154</v>
      </c>
      <c r="E1" t="s">
        <v>152</v>
      </c>
      <c r="F1" t="s">
        <v>156</v>
      </c>
    </row>
    <row r="2" spans="1:6">
      <c r="A2" t="s">
        <v>150</v>
      </c>
      <c r="B2">
        <v>97</v>
      </c>
      <c r="C2">
        <v>-26.322575565741825</v>
      </c>
      <c r="D2">
        <v>9.335166739287347</v>
      </c>
      <c r="E2">
        <v>2.2795736538248712</v>
      </c>
      <c r="F2">
        <v>0.88914867937692943</v>
      </c>
    </row>
    <row r="3" spans="1:6">
      <c r="A3" t="s">
        <v>0</v>
      </c>
      <c r="B3">
        <v>99</v>
      </c>
      <c r="C3">
        <v>-26.402751596096515</v>
      </c>
      <c r="D3">
        <v>9.0475366544091393</v>
      </c>
      <c r="E3">
        <v>1.9109442663663101</v>
      </c>
      <c r="F3">
        <v>0.72381152851998665</v>
      </c>
    </row>
    <row r="4" spans="1:6">
      <c r="A4" t="s">
        <v>2</v>
      </c>
      <c r="B4">
        <v>101</v>
      </c>
      <c r="C4">
        <v>-26.540416745802382</v>
      </c>
      <c r="D4">
        <v>8.2443561222757609</v>
      </c>
      <c r="E4">
        <v>1.4834527822048518</v>
      </c>
      <c r="F4">
        <v>0.7108763570363843</v>
      </c>
    </row>
    <row r="5" spans="1:6">
      <c r="A5" t="s">
        <v>126</v>
      </c>
      <c r="B5">
        <v>103</v>
      </c>
      <c r="C5">
        <v>-26.746831167008082</v>
      </c>
      <c r="D5">
        <v>5.4920721308350435</v>
      </c>
      <c r="E5">
        <v>0.36389163290287563</v>
      </c>
      <c r="F5">
        <v>0.63248434600380343</v>
      </c>
    </row>
    <row r="6" spans="1:6">
      <c r="A6" t="s">
        <v>120</v>
      </c>
      <c r="B6">
        <v>105</v>
      </c>
      <c r="C6">
        <v>-25.952228428165281</v>
      </c>
      <c r="D6">
        <v>8.3461224718374272</v>
      </c>
      <c r="E6">
        <v>1.8147402282336365</v>
      </c>
      <c r="F6">
        <v>0.82281023037158074</v>
      </c>
    </row>
    <row r="7" spans="1:6">
      <c r="A7" t="s">
        <v>122</v>
      </c>
      <c r="B7">
        <v>107</v>
      </c>
      <c r="C7">
        <v>-26.091094240168715</v>
      </c>
      <c r="D7">
        <v>9.1843389397227533</v>
      </c>
      <c r="E7">
        <v>-0.25775186659590754</v>
      </c>
      <c r="F7">
        <v>0.88202227326365934</v>
      </c>
    </row>
    <row r="8" spans="1:6">
      <c r="A8" t="s">
        <v>114</v>
      </c>
      <c r="B8">
        <v>109</v>
      </c>
      <c r="C8">
        <v>-26.141830521722305</v>
      </c>
      <c r="D8">
        <v>8.974496600300764</v>
      </c>
      <c r="E8">
        <v>2.1105037029611253</v>
      </c>
      <c r="F8">
        <v>0.88321304578479221</v>
      </c>
    </row>
    <row r="9" spans="1:6">
      <c r="A9" t="s">
        <v>124</v>
      </c>
      <c r="B9">
        <v>111</v>
      </c>
      <c r="C9">
        <v>-26.53083716328274</v>
      </c>
      <c r="D9">
        <v>8.637234441150154</v>
      </c>
      <c r="E9">
        <v>1.1862084481126964</v>
      </c>
      <c r="F9">
        <v>0.86059780290553956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NC_simple.wke</vt:lpstr>
      <vt:lpstr>CO2 Samples</vt:lpstr>
      <vt:lpstr>CO2 Stds</vt:lpstr>
      <vt:lpstr>N2 Samples</vt:lpstr>
      <vt:lpstr>N2 Stds</vt:lpstr>
      <vt:lpstr>16GUS-A2 Calib 2</vt:lpstr>
      <vt:lpstr>16GUS-A2</vt:lpstr>
      <vt:lpstr>16GUS-B1B</vt:lpstr>
      <vt:lpstr>16GUS-B1B Calib 2</vt:lpstr>
      <vt:lpstr>NC_simple.wke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delta5</dc:creator>
  <cp:lastModifiedBy>Gerard Otiniano</cp:lastModifiedBy>
  <dcterms:created xsi:type="dcterms:W3CDTF">2017-05-30T13:34:22Z</dcterms:created>
  <dcterms:modified xsi:type="dcterms:W3CDTF">2025-07-15T20:10:50Z</dcterms:modified>
</cp:coreProperties>
</file>