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10"/>
  <workbookPr/>
  <xr:revisionPtr revIDLastSave="521" documentId="11_3DD160A1AFE6FBE2BD529CF81811431970A131A3" xr6:coauthVersionLast="47" xr6:coauthVersionMax="47" xr10:uidLastSave="{D815C149-B286-4767-A7EB-30A05EC79264}"/>
  <bookViews>
    <workbookView xWindow="360" yWindow="15" windowWidth="11340" windowHeight="65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" i="1" l="1"/>
  <c r="F27" i="1"/>
  <c r="F65" i="1"/>
  <c r="F55" i="1"/>
  <c r="F45" i="1"/>
  <c r="F35" i="1"/>
  <c r="F30" i="1"/>
  <c r="F31" i="1"/>
  <c r="F29" i="1"/>
  <c r="F28" i="1"/>
  <c r="F75" i="1"/>
  <c r="B13" i="1" s="1"/>
  <c r="F69" i="1"/>
  <c r="F70" i="1" s="1"/>
  <c r="F59" i="1"/>
  <c r="F60" i="1" s="1"/>
  <c r="F49" i="1"/>
  <c r="F50" i="1" s="1"/>
  <c r="F39" i="1"/>
  <c r="B10" i="1"/>
  <c r="D13" i="1"/>
  <c r="F84" i="1"/>
  <c r="E13" i="1" s="1"/>
  <c r="F78" i="1"/>
  <c r="C13" i="1" s="1"/>
  <c r="E14" i="1"/>
  <c r="D14" i="1"/>
  <c r="C14" i="1"/>
  <c r="B14" i="1"/>
  <c r="D10" i="1"/>
  <c r="E10" i="1"/>
  <c r="C10" i="1"/>
  <c r="B15" i="1"/>
  <c r="C15" i="1"/>
  <c r="D15" i="1"/>
  <c r="E15" i="1"/>
  <c r="F32" i="1" l="1"/>
  <c r="E9" i="1"/>
  <c r="E11" i="1" s="1"/>
  <c r="E17" i="1" s="1"/>
  <c r="D9" i="1"/>
  <c r="D11" i="1" s="1"/>
  <c r="D17" i="1" s="1"/>
  <c r="C9" i="1"/>
  <c r="C11" i="1" s="1"/>
  <c r="C17" i="1" s="1"/>
  <c r="F40" i="1"/>
  <c r="F15" i="1"/>
  <c r="B9" i="1"/>
  <c r="B11" i="1"/>
  <c r="F11" i="1" s="1"/>
  <c r="B20" i="1" s="1"/>
  <c r="B17" i="1"/>
  <c r="B18" i="1" s="1"/>
  <c r="C18" i="1" s="1"/>
  <c r="D18" i="1" s="1"/>
  <c r="E18" i="1" s="1"/>
  <c r="F17" i="1" l="1"/>
</calcChain>
</file>

<file path=xl/sharedStrings.xml><?xml version="1.0" encoding="utf-8"?>
<sst xmlns="http://schemas.openxmlformats.org/spreadsheetml/2006/main" count="84" uniqueCount="49">
  <si>
    <t>Financial Analysis for GreenTrails</t>
  </si>
  <si>
    <t>Created by: Gerardo Festa, Davide La Gamba</t>
  </si>
  <si>
    <t>Date: 16/12/2023</t>
  </si>
  <si>
    <t>Discount rate</t>
  </si>
  <si>
    <t>Assume the project is completed in Year 0</t>
  </si>
  <si>
    <t>Year</t>
  </si>
  <si>
    <t>Total</t>
  </si>
  <si>
    <t>Costs</t>
  </si>
  <si>
    <t>Discount factor</t>
  </si>
  <si>
    <t>Discounted costs</t>
  </si>
  <si>
    <t>Benefits</t>
  </si>
  <si>
    <t>Discounted benefits</t>
  </si>
  <si>
    <t>Discounted benefits - costs</t>
  </si>
  <si>
    <t>NPV</t>
  </si>
  <si>
    <t>Cumulative benefits - costs</t>
  </si>
  <si>
    <t>ROI</t>
  </si>
  <si>
    <t>Payback in Year 1</t>
  </si>
  <si>
    <t>Assumptions</t>
  </si>
  <si>
    <t>Cost/H</t>
  </si>
  <si>
    <t>Hours</t>
  </si>
  <si>
    <t>Months</t>
  </si>
  <si>
    <t>% of Time</t>
  </si>
  <si>
    <t>Year 0</t>
  </si>
  <si>
    <t>1 Project Manager</t>
  </si>
  <si>
    <t>2 Frontend Developers</t>
  </si>
  <si>
    <t>2 Backend Developers</t>
  </si>
  <si>
    <t>1 Quality Assurance Analyst</t>
  </si>
  <si>
    <t>1 Data Scientist</t>
  </si>
  <si>
    <t>Total initial development costs</t>
  </si>
  <si>
    <t>Hosting</t>
  </si>
  <si>
    <t>Maintenance (evolutionary, adeguative and corrective)</t>
  </si>
  <si>
    <t>Customer Service</t>
  </si>
  <si>
    <t>Training</t>
  </si>
  <si>
    <t>Advertisement</t>
  </si>
  <si>
    <t>Users</t>
  </si>
  <si>
    <t>Conv. rate</t>
  </si>
  <si>
    <t>Avg. benefit loss</t>
  </si>
  <si>
    <t>Loss of previous users</t>
  </si>
  <si>
    <t>Total Costs Year 0</t>
  </si>
  <si>
    <t>Year 1</t>
  </si>
  <si>
    <t>Total Costs Year 1</t>
  </si>
  <si>
    <t>Year 2</t>
  </si>
  <si>
    <t>Total Costs Year 2</t>
  </si>
  <si>
    <t>Year 3</t>
  </si>
  <si>
    <t>Total Costs Year 3</t>
  </si>
  <si>
    <t>Reg. users</t>
  </si>
  <si>
    <t>Avg. Spending</t>
  </si>
  <si>
    <t>Fee</t>
  </si>
  <si>
    <t>The average spending is lower because it's calculated on 6 months instead of 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</si>
</sst>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New York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6" fontId="0" fillId="0" borderId="0" xfId="0" applyNumberFormat="1"/>
    <xf numFmtId="0" fontId="2" fillId="0" borderId="0" xfId="0" applyFont="1"/>
    <xf numFmtId="166" fontId="2" fillId="0" borderId="0" xfId="1" applyNumberFormat="1" applyFont="1"/>
    <xf numFmtId="166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166" fontId="3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0" fontId="7" fillId="0" borderId="0" xfId="0" applyNumberFormat="1" applyFont="1"/>
    <xf numFmtId="37" fontId="7" fillId="0" borderId="0" xfId="1" applyNumberFormat="1" applyFont="1"/>
    <xf numFmtId="0" fontId="7" fillId="0" borderId="0" xfId="2" applyNumberFormat="1" applyFont="1"/>
    <xf numFmtId="0" fontId="7" fillId="0" borderId="0" xfId="0" applyFont="1"/>
    <xf numFmtId="3" fontId="7" fillId="0" borderId="0" xfId="0" applyNumberFormat="1" applyFont="1"/>
    <xf numFmtId="0" fontId="2" fillId="0" borderId="0" xfId="0" applyFont="1" applyAlignment="1">
      <alignment horizontal="center"/>
    </xf>
    <xf numFmtId="3" fontId="0" fillId="0" borderId="0" xfId="0" applyNumberForma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/>
    </xf>
  </cellXfs>
  <cellStyles count="4">
    <cellStyle name="Migliaia" xfId="1" builtinId="3"/>
    <cellStyle name="Normale" xfId="0" builtinId="0"/>
    <cellStyle name="Percentuale" xfId="3" builtinId="5"/>
    <cellStyle name="Valuta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85725</xdr:rowOff>
    </xdr:from>
    <xdr:to>
      <xdr:col>6</xdr:col>
      <xdr:colOff>276225</xdr:colOff>
      <xdr:row>16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371475</xdr:colOff>
      <xdr:row>18</xdr:row>
      <xdr:rowOff>19050</xdr:rowOff>
    </xdr:from>
    <xdr:to>
      <xdr:col>2</xdr:col>
      <xdr:colOff>371475</xdr:colOff>
      <xdr:row>19</xdr:row>
      <xdr:rowOff>142875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00000000-0008-0000-0000-000015040000}"/>
            </a:ext>
            <a:ext uri="{147F2762-F138-4A5C-976F-8EAC2B608ADB}">
              <a16:predDERef xmlns:a16="http://schemas.microsoft.com/office/drawing/2014/main" pred="{00000000-0008-0000-0000-000014040000}"/>
            </a:ext>
          </a:extLst>
        </xdr:cNvPr>
        <xdr:cNvSpPr>
          <a:spLocks noChangeShapeType="1"/>
        </xdr:cNvSpPr>
      </xdr:nvSpPr>
      <xdr:spPr bwMode="auto">
        <a:xfrm flipV="1">
          <a:off x="3609975" y="3419475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19</xdr:row>
      <xdr:rowOff>85725</xdr:rowOff>
    </xdr:from>
    <xdr:to>
      <xdr:col>0</xdr:col>
      <xdr:colOff>2371725</xdr:colOff>
      <xdr:row>19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4"/>
  <sheetViews>
    <sheetView tabSelected="1" topLeftCell="A25" workbookViewId="0">
      <selection activeCell="M15" sqref="M15"/>
    </sheetView>
  </sheetViews>
  <sheetFormatPr defaultRowHeight="12.75"/>
  <cols>
    <col min="1" max="1" width="37.140625" bestFit="1" customWidth="1"/>
    <col min="2" max="2" width="11.42578125" bestFit="1" customWidth="1"/>
    <col min="3" max="3" width="9.85546875" customWidth="1"/>
    <col min="4" max="4" width="14.5703125" customWidth="1"/>
    <col min="5" max="5" width="12" customWidth="1"/>
  </cols>
  <sheetData>
    <row r="1" spans="1:7" ht="23.25">
      <c r="A1" s="22" t="s">
        <v>0</v>
      </c>
      <c r="B1" s="22"/>
      <c r="C1" s="22"/>
      <c r="D1" s="22"/>
      <c r="E1" s="22"/>
      <c r="F1" s="22"/>
      <c r="G1" s="22"/>
    </row>
    <row r="2" spans="1:7" ht="23.25">
      <c r="A2" s="13" t="s">
        <v>1</v>
      </c>
      <c r="B2" s="13"/>
      <c r="C2" s="13" t="s">
        <v>2</v>
      </c>
      <c r="D2" s="12"/>
      <c r="E2" s="12"/>
      <c r="F2" s="12"/>
      <c r="G2" s="12"/>
    </row>
    <row r="3" spans="1:7" ht="30" customHeight="1">
      <c r="A3" s="21"/>
      <c r="B3" s="21"/>
      <c r="C3" s="21"/>
      <c r="D3" s="21"/>
      <c r="E3" s="21"/>
      <c r="F3" s="21"/>
      <c r="G3" s="21"/>
    </row>
    <row r="4" spans="1:7">
      <c r="A4" s="11"/>
      <c r="B4" s="11"/>
      <c r="C4" s="11"/>
      <c r="D4" s="11"/>
      <c r="E4" s="11"/>
      <c r="F4" s="11"/>
      <c r="G4" s="11"/>
    </row>
    <row r="5" spans="1:7">
      <c r="A5" s="2" t="s">
        <v>3</v>
      </c>
      <c r="B5" s="14">
        <v>0.08</v>
      </c>
    </row>
    <row r="6" spans="1:7">
      <c r="A6" s="2"/>
      <c r="B6" s="8"/>
    </row>
    <row r="7" spans="1:7">
      <c r="A7" t="s">
        <v>4</v>
      </c>
      <c r="D7" s="2" t="s">
        <v>5</v>
      </c>
      <c r="F7" s="2"/>
    </row>
    <row r="8" spans="1:7">
      <c r="B8" s="16">
        <v>0</v>
      </c>
      <c r="C8" s="17">
        <v>1</v>
      </c>
      <c r="D8" s="17">
        <v>2</v>
      </c>
      <c r="E8" s="17">
        <v>3</v>
      </c>
      <c r="F8" s="2" t="s">
        <v>6</v>
      </c>
    </row>
    <row r="9" spans="1:7">
      <c r="A9" t="s">
        <v>7</v>
      </c>
      <c r="B9" s="18">
        <f>F40</f>
        <v>127484</v>
      </c>
      <c r="C9" s="18">
        <f>F50</f>
        <v>34766</v>
      </c>
      <c r="D9" s="18">
        <f>F60</f>
        <v>38454</v>
      </c>
      <c r="E9" s="18">
        <f>F70</f>
        <v>42976</v>
      </c>
      <c r="G9" s="20"/>
    </row>
    <row r="10" spans="1:7">
      <c r="A10" t="s">
        <v>8</v>
      </c>
      <c r="B10" s="10">
        <f>ROUND(1/(1+$B$5)^B$8,2)</f>
        <v>1</v>
      </c>
      <c r="C10" s="10">
        <f>ROUND(1/(1+$B$5)^C$8,2)</f>
        <v>0.93</v>
      </c>
      <c r="D10" s="10">
        <f>ROUND(1/(1+$B$5)^D$8,2)</f>
        <v>0.86</v>
      </c>
      <c r="E10" s="10">
        <f>ROUND(1/(1+$B$5)^E$8,2)</f>
        <v>0.79</v>
      </c>
    </row>
    <row r="11" spans="1:7">
      <c r="A11" s="2" t="s">
        <v>9</v>
      </c>
      <c r="B11" s="3">
        <f>B9*B10</f>
        <v>127484</v>
      </c>
      <c r="C11" s="3">
        <f>C9*C10</f>
        <v>32332.38</v>
      </c>
      <c r="D11" s="3">
        <f>D9*D10</f>
        <v>33070.44</v>
      </c>
      <c r="E11" s="3">
        <f>E9*E10</f>
        <v>33951.040000000001</v>
      </c>
      <c r="F11" s="4">
        <f>SUM(B11:E11)</f>
        <v>226837.86000000002</v>
      </c>
    </row>
    <row r="13" spans="1:7">
      <c r="A13" t="s">
        <v>10</v>
      </c>
      <c r="B13" s="15">
        <f>F75</f>
        <v>28512</v>
      </c>
      <c r="C13" s="15">
        <f>F78</f>
        <v>171072</v>
      </c>
      <c r="D13" s="15">
        <f>F81</f>
        <v>256608</v>
      </c>
      <c r="E13" s="15">
        <f>F84</f>
        <v>342144</v>
      </c>
    </row>
    <row r="14" spans="1:7">
      <c r="A14" t="s">
        <v>8</v>
      </c>
      <c r="B14" s="10">
        <f>ROUND(1/(1+$B$5)^B$8,2)</f>
        <v>1</v>
      </c>
      <c r="C14" s="10">
        <f>ROUND(1/(1+$B$5)^C$8,2)</f>
        <v>0.93</v>
      </c>
      <c r="D14" s="10">
        <f>ROUND(1/(1+$B$5)^D$8,2)</f>
        <v>0.86</v>
      </c>
      <c r="E14" s="10">
        <f>ROUND(1/(1+$B$5)^E$8,2)</f>
        <v>0.79</v>
      </c>
    </row>
    <row r="15" spans="1:7">
      <c r="A15" s="2" t="s">
        <v>11</v>
      </c>
      <c r="B15" s="5">
        <f>B13*B14</f>
        <v>28512</v>
      </c>
      <c r="C15" s="3">
        <f>C13*C14</f>
        <v>159096.96000000002</v>
      </c>
      <c r="D15" s="3">
        <f>D13*D14</f>
        <v>220682.88</v>
      </c>
      <c r="E15" s="3">
        <f>E13*E14</f>
        <v>270293.76000000001</v>
      </c>
      <c r="F15" s="3">
        <f>SUM(B15:E15)</f>
        <v>678585.60000000009</v>
      </c>
    </row>
    <row r="17" spans="1:7">
      <c r="A17" t="s">
        <v>12</v>
      </c>
      <c r="B17" s="1">
        <f>B15-B11</f>
        <v>-98972</v>
      </c>
      <c r="C17" s="1">
        <f>C15-C11</f>
        <v>126764.58000000002</v>
      </c>
      <c r="D17" s="1">
        <f>D15-D11</f>
        <v>187612.44</v>
      </c>
      <c r="E17" s="1">
        <f>E15-E11</f>
        <v>236342.72</v>
      </c>
      <c r="F17" s="4">
        <f>F15-F11</f>
        <v>451747.74000000011</v>
      </c>
      <c r="G17" s="6" t="s">
        <v>13</v>
      </c>
    </row>
    <row r="18" spans="1:7">
      <c r="A18" t="s">
        <v>14</v>
      </c>
      <c r="B18" s="1">
        <f>B17</f>
        <v>-98972</v>
      </c>
      <c r="C18" s="1">
        <f>B18+C17</f>
        <v>27792.580000000016</v>
      </c>
      <c r="D18" s="1">
        <f>C18+D17</f>
        <v>215405.02000000002</v>
      </c>
      <c r="E18" s="9">
        <f>D18+E17</f>
        <v>451747.74</v>
      </c>
    </row>
    <row r="20" spans="1:7">
      <c r="A20" s="2" t="s">
        <v>15</v>
      </c>
      <c r="B20" s="7">
        <f>(F15-F11)/F11</f>
        <v>1.9915006251601919</v>
      </c>
    </row>
    <row r="21" spans="1:7">
      <c r="C21" s="19" t="s">
        <v>16</v>
      </c>
      <c r="E21" s="19"/>
      <c r="F21" s="19"/>
    </row>
    <row r="22" spans="1:7">
      <c r="A22" s="2" t="s">
        <v>17</v>
      </c>
    </row>
    <row r="24" spans="1:7">
      <c r="A24" t="s">
        <v>7</v>
      </c>
      <c r="B24" t="s">
        <v>18</v>
      </c>
      <c r="C24" t="s">
        <v>19</v>
      </c>
      <c r="D24" t="s">
        <v>20</v>
      </c>
      <c r="E24" t="s">
        <v>21</v>
      </c>
    </row>
    <row r="26" spans="1:7">
      <c r="A26" t="s">
        <v>22</v>
      </c>
    </row>
    <row r="27" spans="1:7">
      <c r="A27" t="s">
        <v>23</v>
      </c>
      <c r="B27">
        <v>24</v>
      </c>
      <c r="C27">
        <v>160</v>
      </c>
      <c r="D27">
        <v>6</v>
      </c>
      <c r="E27">
        <v>1</v>
      </c>
      <c r="F27">
        <f>1*B27*C27*D27*E27</f>
        <v>23040</v>
      </c>
    </row>
    <row r="28" spans="1:7">
      <c r="A28" t="s">
        <v>24</v>
      </c>
      <c r="B28">
        <v>16</v>
      </c>
      <c r="C28">
        <v>160</v>
      </c>
      <c r="D28">
        <v>6</v>
      </c>
      <c r="E28">
        <v>0.8</v>
      </c>
      <c r="F28">
        <f>2*B28*C28*D28*E28</f>
        <v>24576</v>
      </c>
    </row>
    <row r="29" spans="1:7">
      <c r="A29" t="s">
        <v>25</v>
      </c>
      <c r="B29">
        <v>18</v>
      </c>
      <c r="C29">
        <v>160</v>
      </c>
      <c r="D29">
        <v>6</v>
      </c>
      <c r="E29">
        <v>0.8</v>
      </c>
      <c r="F29">
        <f>2*B29*C29*D29*E29</f>
        <v>27648</v>
      </c>
    </row>
    <row r="30" spans="1:7">
      <c r="A30" t="s">
        <v>26</v>
      </c>
      <c r="B30">
        <v>16</v>
      </c>
      <c r="C30">
        <v>160</v>
      </c>
      <c r="D30">
        <v>6</v>
      </c>
      <c r="E30">
        <v>0.8</v>
      </c>
      <c r="F30">
        <f t="shared" ref="F30:F31" si="0">B30*C30*D30*E30</f>
        <v>12288</v>
      </c>
    </row>
    <row r="31" spans="1:7">
      <c r="A31" t="s">
        <v>27</v>
      </c>
      <c r="B31">
        <v>19</v>
      </c>
      <c r="C31">
        <v>160</v>
      </c>
      <c r="D31">
        <v>6</v>
      </c>
      <c r="E31">
        <v>0.8</v>
      </c>
      <c r="F31">
        <f t="shared" si="0"/>
        <v>14592</v>
      </c>
    </row>
    <row r="32" spans="1:7">
      <c r="A32" t="s">
        <v>28</v>
      </c>
      <c r="F32">
        <f>SUM(F27:F31)</f>
        <v>102144</v>
      </c>
    </row>
    <row r="33" spans="1:6">
      <c r="A33" t="s">
        <v>29</v>
      </c>
      <c r="F33">
        <v>710</v>
      </c>
    </row>
    <row r="34" spans="1:6">
      <c r="A34" t="s">
        <v>30</v>
      </c>
      <c r="F34" s="20">
        <v>4086</v>
      </c>
    </row>
    <row r="35" spans="1:6">
      <c r="A35" t="s">
        <v>31</v>
      </c>
      <c r="B35">
        <v>12</v>
      </c>
      <c r="C35">
        <v>32</v>
      </c>
      <c r="D35">
        <v>6</v>
      </c>
      <c r="E35">
        <v>1</v>
      </c>
      <c r="F35" s="20">
        <f>PRODUCT(B35:D35)</f>
        <v>2304</v>
      </c>
    </row>
    <row r="36" spans="1:6">
      <c r="A36" t="s">
        <v>32</v>
      </c>
      <c r="F36" s="20">
        <v>240</v>
      </c>
    </row>
    <row r="37" spans="1:6">
      <c r="A37" t="s">
        <v>33</v>
      </c>
      <c r="F37">
        <v>10000</v>
      </c>
    </row>
    <row r="38" spans="1:6">
      <c r="B38" t="s">
        <v>34</v>
      </c>
      <c r="C38" t="s">
        <v>35</v>
      </c>
      <c r="D38" t="s">
        <v>36</v>
      </c>
    </row>
    <row r="39" spans="1:6">
      <c r="A39" t="s">
        <v>37</v>
      </c>
      <c r="B39">
        <v>2000</v>
      </c>
      <c r="C39">
        <v>0.2</v>
      </c>
      <c r="D39">
        <v>20</v>
      </c>
      <c r="F39">
        <f>B39*C39*D39</f>
        <v>8000</v>
      </c>
    </row>
    <row r="40" spans="1:6">
      <c r="A40" t="s">
        <v>38</v>
      </c>
      <c r="F40" s="20">
        <f>SUM(F32:F37,F39)</f>
        <v>127484</v>
      </c>
    </row>
    <row r="42" spans="1:6">
      <c r="A42" t="s">
        <v>39</v>
      </c>
    </row>
    <row r="43" spans="1:6">
      <c r="A43" t="s">
        <v>30</v>
      </c>
      <c r="F43" s="20">
        <v>8172</v>
      </c>
    </row>
    <row r="44" spans="1:6">
      <c r="A44" t="s">
        <v>29</v>
      </c>
      <c r="F44">
        <v>1170</v>
      </c>
    </row>
    <row r="45" spans="1:6">
      <c r="A45" t="s">
        <v>31</v>
      </c>
      <c r="B45">
        <v>12</v>
      </c>
      <c r="C45">
        <v>36</v>
      </c>
      <c r="D45">
        <v>12</v>
      </c>
      <c r="E45">
        <v>1</v>
      </c>
      <c r="F45" s="20">
        <f>PRODUCT(B45:D45)</f>
        <v>5184</v>
      </c>
    </row>
    <row r="46" spans="1:6">
      <c r="A46" t="s">
        <v>32</v>
      </c>
      <c r="F46">
        <v>240</v>
      </c>
    </row>
    <row r="47" spans="1:6">
      <c r="A47" t="s">
        <v>33</v>
      </c>
      <c r="F47">
        <v>12000</v>
      </c>
    </row>
    <row r="48" spans="1:6">
      <c r="B48" t="s">
        <v>34</v>
      </c>
      <c r="C48" t="s">
        <v>35</v>
      </c>
      <c r="D48" t="s">
        <v>36</v>
      </c>
    </row>
    <row r="49" spans="1:6">
      <c r="A49" t="s">
        <v>37</v>
      </c>
      <c r="B49">
        <v>2000</v>
      </c>
      <c r="C49">
        <v>0.2</v>
      </c>
      <c r="D49">
        <v>20</v>
      </c>
      <c r="F49">
        <f>B49*C49*D49</f>
        <v>8000</v>
      </c>
    </row>
    <row r="50" spans="1:6">
      <c r="A50" t="s">
        <v>40</v>
      </c>
      <c r="F50" s="20">
        <f>SUM(F43:F49)</f>
        <v>34766</v>
      </c>
    </row>
    <row r="52" spans="1:6">
      <c r="A52" t="s">
        <v>41</v>
      </c>
    </row>
    <row r="53" spans="1:6">
      <c r="A53" t="s">
        <v>30</v>
      </c>
      <c r="F53" s="20">
        <v>8172</v>
      </c>
    </row>
    <row r="54" spans="1:6">
      <c r="A54" t="s">
        <v>29</v>
      </c>
      <c r="F54">
        <v>2130</v>
      </c>
    </row>
    <row r="55" spans="1:6">
      <c r="A55" t="s">
        <v>31</v>
      </c>
      <c r="B55">
        <v>12</v>
      </c>
      <c r="C55">
        <v>48</v>
      </c>
      <c r="D55">
        <v>12</v>
      </c>
      <c r="E55">
        <v>1</v>
      </c>
      <c r="F55" s="20">
        <f>PRODUCT(B55:D55)</f>
        <v>6912</v>
      </c>
    </row>
    <row r="56" spans="1:6">
      <c r="A56" t="s">
        <v>32</v>
      </c>
      <c r="F56">
        <v>240</v>
      </c>
    </row>
    <row r="57" spans="1:6">
      <c r="A57" t="s">
        <v>33</v>
      </c>
      <c r="F57">
        <v>13000</v>
      </c>
    </row>
    <row r="58" spans="1:6">
      <c r="B58" t="s">
        <v>34</v>
      </c>
      <c r="C58" t="s">
        <v>35</v>
      </c>
      <c r="D58" t="s">
        <v>36</v>
      </c>
    </row>
    <row r="59" spans="1:6">
      <c r="A59" t="s">
        <v>37</v>
      </c>
      <c r="B59">
        <v>2000</v>
      </c>
      <c r="C59">
        <v>0.2</v>
      </c>
      <c r="D59">
        <v>20</v>
      </c>
      <c r="F59">
        <f>B59*C59*D59</f>
        <v>8000</v>
      </c>
    </row>
    <row r="60" spans="1:6">
      <c r="A60" t="s">
        <v>42</v>
      </c>
      <c r="F60" s="20">
        <f>SUM(F53:F59)</f>
        <v>38454</v>
      </c>
    </row>
    <row r="62" spans="1:6">
      <c r="A62" t="s">
        <v>43</v>
      </c>
    </row>
    <row r="63" spans="1:6">
      <c r="A63" t="s">
        <v>30</v>
      </c>
      <c r="F63" s="20">
        <v>8172</v>
      </c>
    </row>
    <row r="64" spans="1:6">
      <c r="A64" t="s">
        <v>29</v>
      </c>
      <c r="F64">
        <v>3500</v>
      </c>
    </row>
    <row r="65" spans="1:8">
      <c r="A65" t="s">
        <v>31</v>
      </c>
      <c r="B65">
        <v>12</v>
      </c>
      <c r="C65">
        <v>56</v>
      </c>
      <c r="D65">
        <v>12</v>
      </c>
      <c r="E65">
        <v>1</v>
      </c>
      <c r="F65" s="20">
        <f>PRODUCT(B65:D65)</f>
        <v>8064</v>
      </c>
    </row>
    <row r="66" spans="1:8">
      <c r="A66" t="s">
        <v>32</v>
      </c>
      <c r="F66">
        <v>240</v>
      </c>
    </row>
    <row r="67" spans="1:8">
      <c r="A67" t="s">
        <v>33</v>
      </c>
      <c r="F67">
        <v>15000</v>
      </c>
    </row>
    <row r="68" spans="1:8">
      <c r="B68" t="s">
        <v>34</v>
      </c>
      <c r="C68" t="s">
        <v>35</v>
      </c>
      <c r="D68" t="s">
        <v>36</v>
      </c>
    </row>
    <row r="69" spans="1:8">
      <c r="A69" t="s">
        <v>37</v>
      </c>
      <c r="B69">
        <v>2000</v>
      </c>
      <c r="C69">
        <v>0.2</v>
      </c>
      <c r="D69">
        <v>20</v>
      </c>
      <c r="F69">
        <f>B69*C69*D69</f>
        <v>8000</v>
      </c>
    </row>
    <row r="70" spans="1:8">
      <c r="A70" t="s">
        <v>44</v>
      </c>
      <c r="F70" s="20">
        <f>SUM(F63:F69)</f>
        <v>42976</v>
      </c>
    </row>
    <row r="73" spans="1:8">
      <c r="A73" t="s">
        <v>10</v>
      </c>
      <c r="B73" t="s">
        <v>45</v>
      </c>
      <c r="C73" t="s">
        <v>35</v>
      </c>
      <c r="D73" t="s">
        <v>46</v>
      </c>
      <c r="E73" t="s">
        <v>47</v>
      </c>
    </row>
    <row r="75" spans="1:8">
      <c r="A75" t="s">
        <v>22</v>
      </c>
      <c r="B75">
        <v>20000</v>
      </c>
      <c r="C75">
        <v>0.12</v>
      </c>
      <c r="D75">
        <v>198</v>
      </c>
      <c r="E75">
        <v>0.06</v>
      </c>
      <c r="F75">
        <f>B75*C75*D75*E75</f>
        <v>28512</v>
      </c>
      <c r="H75" t="s">
        <v>48</v>
      </c>
    </row>
    <row r="78" spans="1:8">
      <c r="A78" t="s">
        <v>39</v>
      </c>
      <c r="B78">
        <v>60000</v>
      </c>
      <c r="C78">
        <v>0.12</v>
      </c>
      <c r="D78">
        <v>396</v>
      </c>
      <c r="E78">
        <v>0.06</v>
      </c>
      <c r="F78">
        <f>PRODUCT(B78:E78)</f>
        <v>171072</v>
      </c>
    </row>
    <row r="81" spans="1:6">
      <c r="A81" t="s">
        <v>41</v>
      </c>
      <c r="B81">
        <v>90000</v>
      </c>
      <c r="C81">
        <v>0.12</v>
      </c>
      <c r="D81">
        <v>396</v>
      </c>
      <c r="E81">
        <v>0.06</v>
      </c>
      <c r="F81">
        <f>PRODUCT(B81:E81)</f>
        <v>256608</v>
      </c>
    </row>
    <row r="84" spans="1:6">
      <c r="A84" t="s">
        <v>43</v>
      </c>
      <c r="B84">
        <v>120000</v>
      </c>
      <c r="C84">
        <v>0.12</v>
      </c>
      <c r="D84">
        <v>396</v>
      </c>
      <c r="E84">
        <v>0.06</v>
      </c>
      <c r="F84">
        <f>PRODUCT(B84:E84)</f>
        <v>342144</v>
      </c>
    </row>
  </sheetData>
  <mergeCells count="2">
    <mergeCell ref="A3:G3"/>
    <mergeCell ref="A1:G1"/>
  </mergeCells>
  <phoneticPr fontId="0" type="noConversion"/>
  <printOptions gridLines="1"/>
  <pageMargins left="0.75" right="0.75" top="1" bottom="1" header="0.5" footer="0.5"/>
  <pageSetup scale="95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Augsburg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 Department</dc:creator>
  <cp:keywords/>
  <dc:description/>
  <cp:lastModifiedBy>DAVIDE LA GAMBA</cp:lastModifiedBy>
  <cp:revision/>
  <dcterms:created xsi:type="dcterms:W3CDTF">2003-02-20T16:30:31Z</dcterms:created>
  <dcterms:modified xsi:type="dcterms:W3CDTF">2023-12-17T09:56:09Z</dcterms:modified>
  <cp:category/>
  <cp:contentStatus/>
</cp:coreProperties>
</file>