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g_festa22_studenti_unisa_it/Documents/GPS 2023 2024/Documenti/Gestione dei rischi/"/>
    </mc:Choice>
  </mc:AlternateContent>
  <xr:revisionPtr revIDLastSave="1442" documentId="8_{98588C74-16D3-4991-BABA-69E28256F81C}" xr6:coauthVersionLast="47" xr6:coauthVersionMax="47" xr10:uidLastSave="{34B1F88E-0A69-4EB9-9F81-15935CD18835}"/>
  <bookViews>
    <workbookView xWindow="-108" yWindow="-108" windowWidth="23256" windowHeight="12576" activeTab="4" xr2:uid="{00000000-000D-0000-FFFF-FFFF00000000}"/>
  </bookViews>
  <sheets>
    <sheet name="RBS" sheetId="2" r:id="rId1"/>
    <sheet name="19-11-2023 to 02-12-2023" sheetId="3" r:id="rId2"/>
    <sheet name="03-12-2023 to 17-12-2023" sheetId="4" r:id="rId3"/>
    <sheet name="18-12-2023 to 02-01-2024" sheetId="5" r:id="rId4"/>
    <sheet name="03-01-2024 to 17-01-2024" sheetId="6" r:id="rId5"/>
    <sheet name="18-01-2024 to 05-02-2024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6" l="1"/>
  <c r="S12" i="6"/>
  <c r="S11" i="6"/>
  <c r="S8" i="6"/>
  <c r="S7" i="6"/>
  <c r="S5" i="6"/>
  <c r="S4" i="6"/>
  <c r="S3" i="6"/>
  <c r="S2" i="6"/>
  <c r="R10" i="6"/>
  <c r="S17" i="5"/>
  <c r="S12" i="5"/>
  <c r="S11" i="5"/>
  <c r="S8" i="5"/>
  <c r="S7" i="5"/>
  <c r="S5" i="5"/>
  <c r="S4" i="5"/>
  <c r="S3" i="5"/>
  <c r="S2" i="5"/>
  <c r="R20" i="7"/>
  <c r="S17" i="4"/>
  <c r="S12" i="4"/>
  <c r="S11" i="4"/>
  <c r="R12" i="7"/>
  <c r="S8" i="4"/>
  <c r="S7" i="4"/>
  <c r="S5" i="4"/>
  <c r="S4" i="4"/>
  <c r="S3" i="4"/>
  <c r="S2" i="4"/>
  <c r="R10" i="3"/>
  <c r="S17" i="3"/>
  <c r="S16" i="3"/>
  <c r="S15" i="3"/>
  <c r="S14" i="3"/>
  <c r="S13" i="3"/>
  <c r="S12" i="3"/>
  <c r="S11" i="3"/>
  <c r="S10" i="3"/>
  <c r="S8" i="3"/>
  <c r="S7" i="3"/>
  <c r="S5" i="3"/>
  <c r="S4" i="3"/>
  <c r="S3" i="3"/>
  <c r="S2" i="3"/>
  <c r="R10" i="5"/>
  <c r="R10" i="4"/>
  <c r="R11" i="3"/>
  <c r="Q3" i="7"/>
  <c r="S2" i="7"/>
  <c r="Q5" i="7"/>
  <c r="S3" i="7"/>
  <c r="Q2" i="7"/>
  <c r="S4" i="7"/>
  <c r="Q6" i="7"/>
  <c r="S5" i="7"/>
  <c r="Q7" i="7"/>
  <c r="S6" i="7"/>
  <c r="Q4" i="7"/>
  <c r="S7" i="7"/>
  <c r="Q8" i="7"/>
  <c r="R8" i="7"/>
  <c r="S8" i="7"/>
  <c r="Q10" i="7"/>
  <c r="R9" i="7"/>
  <c r="S9" i="7"/>
  <c r="Q11" i="7"/>
  <c r="S10" i="7"/>
  <c r="Q9" i="7"/>
  <c r="R11" i="7"/>
  <c r="S11" i="7"/>
  <c r="Q12" i="7"/>
  <c r="S12" i="7"/>
  <c r="Q15" i="7"/>
  <c r="S13" i="7"/>
  <c r="Q13" i="7"/>
  <c r="S14" i="7"/>
  <c r="Q14" i="7"/>
  <c r="S15" i="7"/>
  <c r="Q17" i="7"/>
  <c r="S16" i="7"/>
  <c r="Q16" i="7"/>
  <c r="S17" i="7"/>
  <c r="Q19" i="7"/>
  <c r="S18" i="7"/>
  <c r="Q18" i="7"/>
  <c r="R19" i="7"/>
  <c r="Q20" i="7"/>
  <c r="Q22" i="7"/>
  <c r="Q21" i="7"/>
  <c r="Q4" i="6"/>
  <c r="Q16" i="6"/>
  <c r="Q21" i="6"/>
  <c r="Q2" i="6"/>
  <c r="Q6" i="6"/>
  <c r="Q3" i="6"/>
  <c r="Q5" i="6"/>
  <c r="Q18" i="6"/>
  <c r="Q8" i="6"/>
  <c r="Q9" i="6"/>
  <c r="Q20" i="6"/>
  <c r="Q19" i="6"/>
  <c r="Q17" i="6"/>
  <c r="Q7" i="6"/>
  <c r="Q12" i="6"/>
  <c r="Q10" i="6"/>
  <c r="Q13" i="6"/>
  <c r="Q14" i="6"/>
  <c r="Q15" i="6"/>
  <c r="Q11" i="6"/>
  <c r="Q22" i="6"/>
  <c r="Q3" i="5"/>
  <c r="Q5" i="5"/>
  <c r="Q2" i="5"/>
  <c r="Q11" i="5"/>
  <c r="Q4" i="5"/>
  <c r="Q7" i="5"/>
  <c r="Q17" i="5"/>
  <c r="Q8" i="5"/>
  <c r="Q6" i="5"/>
  <c r="Q9" i="5"/>
  <c r="Q12" i="5"/>
  <c r="Q13" i="5"/>
  <c r="Q14" i="5"/>
  <c r="Q15" i="5"/>
  <c r="Q10" i="5"/>
  <c r="Q16" i="5"/>
  <c r="Q18" i="5"/>
  <c r="Q19" i="5"/>
  <c r="Q20" i="5"/>
  <c r="Q21" i="5"/>
  <c r="Q9" i="3"/>
  <c r="Q8" i="3"/>
  <c r="Q5" i="3"/>
  <c r="Q7" i="4"/>
  <c r="Q20" i="4"/>
  <c r="Q19" i="4"/>
  <c r="Q18" i="4"/>
  <c r="Q17" i="4"/>
  <c r="Q16" i="4"/>
  <c r="Q15" i="4"/>
  <c r="Q14" i="4"/>
  <c r="Q13" i="4"/>
  <c r="Q12" i="4"/>
  <c r="Q11" i="4"/>
  <c r="Q3" i="4"/>
  <c r="Q2" i="4"/>
  <c r="Q5" i="4"/>
  <c r="Q9" i="4"/>
  <c r="Q10" i="4"/>
  <c r="Q8" i="4"/>
  <c r="Q6" i="4"/>
  <c r="Q4" i="4"/>
  <c r="Q2" i="3"/>
  <c r="Q17" i="3"/>
  <c r="Q14" i="3"/>
  <c r="Q13" i="3"/>
  <c r="Q12" i="3"/>
  <c r="Q16" i="3"/>
  <c r="Q15" i="3"/>
  <c r="Q11" i="3"/>
  <c r="Q4" i="3"/>
  <c r="Q3" i="3"/>
  <c r="Q10" i="3"/>
  <c r="Q7" i="3"/>
  <c r="Q6" i="3"/>
</calcChain>
</file>

<file path=xl/sharedStrings.xml><?xml version="1.0" encoding="utf-8"?>
<sst xmlns="http://schemas.openxmlformats.org/spreadsheetml/2006/main" count="1251" uniqueCount="174">
  <si>
    <t>C03 Risk Register - 05/02/2024 - v2.0 - Gerardo Festa, Davide La Gamba</t>
  </si>
  <si>
    <t>Risk Breakdown Structure</t>
  </si>
  <si>
    <t>ID</t>
  </si>
  <si>
    <t>RANK</t>
  </si>
  <si>
    <t>SETTIMANE IN TOP 10</t>
  </si>
  <si>
    <t>RISK</t>
  </si>
  <si>
    <t>DESCRIPTION</t>
  </si>
  <si>
    <t>CATEGORY</t>
  </si>
  <si>
    <t>ROOT CAUSE</t>
  </si>
  <si>
    <t>TRIGGERS</t>
  </si>
  <si>
    <t>CONTINGENCY PLAN</t>
  </si>
  <si>
    <t>PREVENTION PLAN</t>
  </si>
  <si>
    <t>RISK OWNERS</t>
  </si>
  <si>
    <t>PROBABILITY</t>
  </si>
  <si>
    <t>PROB NUMBER</t>
  </si>
  <si>
    <t>IMPACT</t>
  </si>
  <si>
    <t>IMPACT NUMBER</t>
  </si>
  <si>
    <t>STATUS</t>
  </si>
  <si>
    <t>RANK PROD</t>
  </si>
  <si>
    <t>PROB %</t>
  </si>
  <si>
    <t>IMPACT %</t>
  </si>
  <si>
    <t>R_ES_1</t>
  </si>
  <si>
    <t>Scadenza intermedia non rispettata</t>
  </si>
  <si>
    <t>La scadenza intermedia del 13/12 non viene rispettata, portando quindi a non poter ricevere feedback sull'andamento del progetto</t>
  </si>
  <si>
    <t>Estimation</t>
  </si>
  <si>
    <t>La stima svolta dai PM è imprecisa o non compatibile con gli impegni dei TM</t>
  </si>
  <si>
    <t>Ritardi nelle consegne e gli artefatti consegnati non sono curati a ridosso della consegna intermedia</t>
  </si>
  <si>
    <t>Chiedere delega al Top Management, motivare il team per la consegna finale, cercando di evitare cali di motivazione</t>
  </si>
  <si>
    <t>Ripianificazione dello schedule per parallelizzare più task</t>
  </si>
  <si>
    <t>i PM</t>
  </si>
  <si>
    <t>M</t>
  </si>
  <si>
    <t>HIG</t>
  </si>
  <si>
    <t>APERTO</t>
  </si>
  <si>
    <t>R_PE_2</t>
  </si>
  <si>
    <t>Calo di produttività di alcuni TM</t>
  </si>
  <si>
    <t xml:space="preserve"> Alcuni TM diminuiscono la loro produttività a causa dell'impegno di tirocinio esterno, causando rallentamenti nello schedule</t>
  </si>
  <si>
    <t>People</t>
  </si>
  <si>
    <t>Impegno lavorativo esterno al progetto GreenTrails</t>
  </si>
  <si>
    <t>Ritardi nelle consegne, altri TM notificano del rischio</t>
  </si>
  <si>
    <t>Ripianificazione dello schedule in modo da estendere la scadenza dei task dei TM, parallelizzando altri task</t>
  </si>
  <si>
    <t>Cercare di distribuire le responsabilità dei task in modo non avere solo TM con i medesimi impegni sullo stesso task</t>
  </si>
  <si>
    <t>R_PE_5</t>
  </si>
  <si>
    <t>Calo di qualità</t>
  </si>
  <si>
    <t>La qualità del prodotto subisce un calo a causa degli impegni di tirocinio di alcuni TM, che impediscono di seguire tutte le lezioni</t>
  </si>
  <si>
    <t>Non vengono seguite le lezioni, non si ricevono feedback diretti dai tutor</t>
  </si>
  <si>
    <t>Gli artefatti consegnati non sono curati, aumenta il numero di rework necessari</t>
  </si>
  <si>
    <t>Effettuare dei meeting di training in modo da chiarire eventuali dubbi teorici</t>
  </si>
  <si>
    <t>Aumentare la durata dei task in modo da permettere una fase di studio individuale più approfondita</t>
  </si>
  <si>
    <t>R_TE_3</t>
  </si>
  <si>
    <t>Funzionalità OpenStreetMaps</t>
  </si>
  <si>
    <t>OpenStreetMaps non offre le funzionalità che serviranno per il progetto, necessitando quindi di modificare la scelta tecnologica</t>
  </si>
  <si>
    <t>Technology</t>
  </si>
  <si>
    <t>Non sono state analizzate se le funzionalità di OpenStreetMap sono sufficienti per le funzionalità del sistema proposto</t>
  </si>
  <si>
    <t>L'implementazione delle funzioni che riguardano mappe geografiche procede a rilento</t>
  </si>
  <si>
    <t>Ridurre lo scope del progetto, semplificando alcune funzionalità, oppure scegliere una libreria diversa, se ancora all'inizio dell'implementazione</t>
  </si>
  <si>
    <t>Fornire materiale di supporto al training, come video tutorial e documentazione</t>
  </si>
  <si>
    <t>R_PE_3</t>
  </si>
  <si>
    <t>Abbandono di alcuni TM</t>
  </si>
  <si>
    <t>Alcuni dei TM abbandonano il progetto a causa della scarsa integrazione nelle dinamiche di gruppo</t>
  </si>
  <si>
    <t>Gli altri TM non riescono ad integrare i restanti TM nel gruppo di lavoro</t>
  </si>
  <si>
    <t>I TM non comunicano adeguatamente con gli altri TM, non partecipano attivamente alle discussioni, gli altri TM comunicano della situazione ai PM</t>
  </si>
  <si>
    <t>Lo scope del progetto viene ridotto e lo schedule viene ripianificato in modo da gestire il progetto con alcuni TM in meno</t>
  </si>
  <si>
    <t>Comunicare periodicamente con i TM in modo da essere a conoscenza di eventuali problematiche interne al gruppo, parlandone ai meeting quando necessario</t>
  </si>
  <si>
    <t>L</t>
  </si>
  <si>
    <t>CAT</t>
  </si>
  <si>
    <t>R_ES_2</t>
  </si>
  <si>
    <t>Scadenza del 07/02 non rispettata</t>
  </si>
  <si>
    <t>La scadenza del 07/02 (Appello del 31/01) non viene rispettata, portando quindi a un fallimento nel rispetto dei vincoli del progetto</t>
  </si>
  <si>
    <t>Ritardi nelle consegne e gli artefatti consegnati non sono curati a ridosso della consegna finale</t>
  </si>
  <si>
    <t>Concentrare il budget sullo scope ristretto, cercando di ottenere una qualità maggiore degli artefatti, cercando al contempo di minimizzare il ritardo</t>
  </si>
  <si>
    <t>Controllo costante dell'andamento dei task, adeguando la durata dei task considerando anche il tempo impiegato per task simili</t>
  </si>
  <si>
    <t>R_TE_2</t>
  </si>
  <si>
    <t>Apprendimento OpenStreetMaps</t>
  </si>
  <si>
    <t>I TM non riescono ad apprendere per tempo OpenStreetMaps, causando rallentamenti e riduzione dello scope</t>
  </si>
  <si>
    <t>La stima svolta dai PM sulla difficoltà e tempi di apprendimento della nuova tecnologia è errata</t>
  </si>
  <si>
    <t>Le funzionalità legate alla nuova tecnologie sono consegnate con ritardo o non sono implementate adeguatamente</t>
  </si>
  <si>
    <t>Ridurre lo scope del progetto, semplificando alcune funzionalità, oppure scegliere una tecnologia diversa, se ancora all'inizio dell'implementazione</t>
  </si>
  <si>
    <t>MED</t>
  </si>
  <si>
    <t>R_PE_4</t>
  </si>
  <si>
    <t>Calo di produttività nel coding</t>
  </si>
  <si>
    <t>La produttività subisce un calo a causa della dilatazione dei tempi di consegna al 07/02 (Appello del 31/01), portando una perdita del focus</t>
  </si>
  <si>
    <t>L'aver scelto come data di consenga il 2° appello (31/01/2024) porta a una dilatazione del lavoro di implementazione</t>
  </si>
  <si>
    <t xml:space="preserve">L'implementazione procede a rilento fin dall'inizio </t>
  </si>
  <si>
    <t>Ridurre lo scope del progetto, concentrandosi sulle funzionalità più centrali del progetto</t>
  </si>
  <si>
    <t>Assegnare task più specifici ai TM, con scadenze ridotte</t>
  </si>
  <si>
    <t>R_RE_1</t>
  </si>
  <si>
    <t>Lo scope viene ridotto</t>
  </si>
  <si>
    <t>Lo scope del progetto subisce una riduzione per cercare di rientrare nelle scadenze prefissate</t>
  </si>
  <si>
    <t>Requirements</t>
  </si>
  <si>
    <t>Ritardi nelle consegne e gli artefatti consegnati non sono curati a ridosso delle scadenze</t>
  </si>
  <si>
    <t>Concentrare il budget sullo scope ristretto, cercando di ottenere una qualità maggiore degli artefatti</t>
  </si>
  <si>
    <t>Controllo costante dell'andamento del progetto in modo da agire appena possibile</t>
  </si>
  <si>
    <t>R_PE_6</t>
  </si>
  <si>
    <t>Abbandono di un TM</t>
  </si>
  <si>
    <t>Un TM abbandona il progetto a causa di eccessivo stress</t>
  </si>
  <si>
    <t>il TM è molto interessato alla qualità dei documenti, caricandosi occasionalmente in maniera eccessiva di responsabilità</t>
  </si>
  <si>
    <t>Il TM mostra segni di stress non comunicando efficientemente con TM e PM, consegnando i task in ritardo</t>
  </si>
  <si>
    <t>Intensificare la comunicazione con il TM in modo da accertarsi dell'andamento delle dinamiche di gruppo. Aumentare i task individuali e utilizzare le valutazioni per assicurarsi che tutti i TM assumano solo le proprie responsabilità</t>
  </si>
  <si>
    <t>R_OR_2</t>
  </si>
  <si>
    <t>Riduzione risorse</t>
  </si>
  <si>
    <t>L'organizzazione GreenSpireAI decide di riallocare le risorse dedicate allo sviluppo del progetto, a seguito di un cambio di priorità (altri progetti su cui lavorare)</t>
  </si>
  <si>
    <t>Organisational</t>
  </si>
  <si>
    <t>Il progetto GreenTrails non procede come desiderato</t>
  </si>
  <si>
    <t>Il top management riduce le risorse durante lo sviluppo del progetto, allocandole su altre attività</t>
  </si>
  <si>
    <t>Lo scope del progetto viene rivisto in modo da concentrarsi solo sulle funzionalità col maggiore valore di business</t>
  </si>
  <si>
    <t>Mettere in atto un piano di comunicazione con il Top Management per ribadire l'importanza del progetto e cercare di non far parte della riallocazione delle risorse</t>
  </si>
  <si>
    <t>R_OR_1</t>
  </si>
  <si>
    <t>Obsolescenza da lancio in ritardo</t>
  </si>
  <si>
    <t xml:space="preserve">Durante lo sviluppo di GreenTrails, un prodotto con caratteristiche simili viene lanciato sul mercato, determinando il fallimento del progetto </t>
  </si>
  <si>
    <t>Non è stata effettuata una analisi di mercato adeguata, il progetto ha subito ritardi nello sviluppo</t>
  </si>
  <si>
    <t>Un nuovo sistema simile a GreenTrails viene pubblicizzato</t>
  </si>
  <si>
    <t>Velocizzare lo sviluppo dell'applicazione, concentrandosi sulle funzionalità principali per il business che più la differenziano dalla nuova applicazione</t>
  </si>
  <si>
    <t>Monitorare costantemente lo schedule, cercando di evitare ritardi. Monitorare costantemente il mercato per annunci di prodotti simili.</t>
  </si>
  <si>
    <t>VL</t>
  </si>
  <si>
    <t>R_OR_3</t>
  </si>
  <si>
    <t>Riduzione del budget</t>
  </si>
  <si>
    <t>L'organizzazione GreenSpireAI entra in una condizione economica sfavorevole e decide di tagliare i fondi del progetto GreenTrails</t>
  </si>
  <si>
    <t>Altri progetti di GreenSpireAI causano una ingente perdita economica all'azienda</t>
  </si>
  <si>
    <t>Il top management riduce le risorse durante lo sviluppo del progetto</t>
  </si>
  <si>
    <t>Lo scope del progetto viene ridotto in modo da concentrarsi solo sulle funzionalità col maggiore valore di business</t>
  </si>
  <si>
    <t>Parlare con il Top Management per ribadire l'importanza del progetto e cercare di non far parte del taglio di budget</t>
  </si>
  <si>
    <t>R_PE_1</t>
  </si>
  <si>
    <t>Un TM punto di riferimento</t>
  </si>
  <si>
    <t>Un TM si pone come punto di riferimento per gli altri TM, superando i PM, causando problemi comunicativi e un declino di qualità</t>
  </si>
  <si>
    <t>Un TM ha una personalità dominante che porta i TM a riferirsi alle sue indicazioni, invece che a quelle dei PM</t>
  </si>
  <si>
    <t>Altri TM riferiscono della situazione ai PM, le indicazioni dei PM non sono seguite</t>
  </si>
  <si>
    <t>Svolgere un meeting dedicato dove si discute di questa problematica</t>
  </si>
  <si>
    <t>Cercare di allineare gli obiettivi del TM a quelli dei PM, cercare di mostrarsi come punto di riferimento per gli altri TM</t>
  </si>
  <si>
    <t>R_RE_2</t>
  </si>
  <si>
    <t>Lo scope viene modificato</t>
  </si>
  <si>
    <t>Lo scope del progetto viene modificato a seguito di ripensamenti circa le decisioni prese precedentemente</t>
  </si>
  <si>
    <t>La fase di definizione dello Scope non è stata svolta correttamente</t>
  </si>
  <si>
    <t>Nella stesura dei documenti si nota poca comprensione dello scope e i requisiti vengono modificati spesso</t>
  </si>
  <si>
    <t>Lo scope del progetto viene ufficialmente modificato in modo da correggere gli errori precedenti</t>
  </si>
  <si>
    <t>Promuovere un processo di decision-making che sia scrupoloso e che coinvolga tutti i TM in attività di brainstorming.</t>
  </si>
  <si>
    <t>R_PE_7</t>
  </si>
  <si>
    <t>Difficoltà di comunicazione</t>
  </si>
  <si>
    <t>Difficoltà nella comunicazione dovuta all'inesperienza dei PM e al timore dei TM</t>
  </si>
  <si>
    <t>I PM non riescono a comunicare efficacemente con i TM a causa di mancanza di esperienza</t>
  </si>
  <si>
    <t>I TM non seguono le comunicazioni dei PM</t>
  </si>
  <si>
    <t>Aumentare la frequenza delle comunicazioni, provare diversi approcci comportamentali e di leadership</t>
  </si>
  <si>
    <t>LOW</t>
  </si>
  <si>
    <t>H</t>
  </si>
  <si>
    <t>R_TE_4</t>
  </si>
  <si>
    <t>Apprendimento tecnologia Angular</t>
  </si>
  <si>
    <t>I TM non riescono ad apprendere per tempo la tecnologia di sviluppo selezionata, causando rallentamenti e riduzione dello scope</t>
  </si>
  <si>
    <t>Aumentare il training, ridurre lo scope del progetto, semplificando alcune funzionalità, oppure scegliere una tecnologia diversa, se ancora all'inizio dell'implementazione</t>
  </si>
  <si>
    <t>R_TE_1</t>
  </si>
  <si>
    <t>Apprendimento tecnologia Springboot</t>
  </si>
  <si>
    <t>Aumentare il training, motivare i TM a fare pratica sulle tecnologie prima della fase di implementazione</t>
  </si>
  <si>
    <t>R_TO_1</t>
  </si>
  <si>
    <t>Difficoltà adattamento Scrum</t>
  </si>
  <si>
    <t>I TM non apprendono il funzionamento del framework Scrum, violandone i principi, e causando calo di qualità e produttività in quella fase</t>
  </si>
  <si>
    <t>Tools</t>
  </si>
  <si>
    <t>I TM e i PM non hanno compreso correttamente le linee guida di Scrum</t>
  </si>
  <si>
    <t>Durante l'utilizzo di Scrum, il progetto procede a rilento</t>
  </si>
  <si>
    <t>Effettuare un training mirato all'utilizzo di Scrum</t>
  </si>
  <si>
    <t>I PM approfondiscono i principi di Scrum e motivano i TM a fare lo stesso prima dell'inizio dell'utilizzo di Scrum</t>
  </si>
  <si>
    <t>CHIUSO</t>
  </si>
  <si>
    <t>R_PE_8</t>
  </si>
  <si>
    <t>Rallentamenti dovuti al periodo di festività</t>
  </si>
  <si>
    <t>I TM diminuiscono la propria produttività a causa dell'accavallarsi dei task con le vacanze natalizie</t>
  </si>
  <si>
    <t>La pianificazione di PM dei task non ha messo in conto degli impegni relativi al periodo di festività</t>
  </si>
  <si>
    <t>Ritardi nelle consegne dei task e bassa qualità nel periodo natalizio</t>
  </si>
  <si>
    <t xml:space="preserve">Ripianificazione dello schedule in modo da estendere la scadenza dei task attivi, parallelizzando i task successivi. </t>
  </si>
  <si>
    <t>Prevedere del tempo aggiuntivo per i task del periodo natalizio. Aumento della comunicazione con i TM durante questo periodo.</t>
  </si>
  <si>
    <t>R_PE_9</t>
  </si>
  <si>
    <t>Difficoltà di comunicazione tra i TM</t>
  </si>
  <si>
    <t>I TM non applicano i principi di buona comunicazione, causando ritardi nello svolgimento dei task</t>
  </si>
  <si>
    <t>Attriti personali tra i TM</t>
  </si>
  <si>
    <t>Ritardi nelle consegne, incomprensioni durante i meeting</t>
  </si>
  <si>
    <t>Mediare nelle discussioni, richiamare l'attenzione verso la buona riuscita del progetto</t>
  </si>
  <si>
    <t>Consigliare una comunicazione più frequente tra i TM in modo da risolvere le incomprensioni</t>
  </si>
  <si>
    <t>VERIFICATO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</si>
</sst>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C552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40"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 wrapText="1"/>
    </dxf>
    <dxf>
      <alignment horizontal="center" vertical="center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 wrapText="1"/>
    </dxf>
    <dxf>
      <alignment horizontal="center" vertical="center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 wrapText="1"/>
    </dxf>
    <dxf>
      <alignment horizontal="center" vertical="center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 wrapText="1"/>
    </dxf>
    <dxf>
      <alignment horizontal="center" vertical="center"/>
    </dxf>
    <dxf>
      <alignment wrapText="1"/>
    </dxf>
    <dxf>
      <alignment horizontal="center" vertical="center" textRotation="0" wrapText="1" indent="0" justifyLastLine="0" shrinkToFit="0" readingOrder="0"/>
    </dxf>
    <dxf>
      <alignment horizontal="center" vertical="center" wrapText="1"/>
    </dxf>
    <dxf>
      <alignment horizontal="center" vertical="center" wrapText="1"/>
    </dxf>
    <dxf>
      <alignment horizontal="center" vertical="center" wrapText="1"/>
    </dxf>
    <dxf>
      <alignment horizontal="center" vertical="center"/>
    </dxf>
    <dxf>
      <alignment horizontal="center" vertical="center" wrapText="1"/>
    </dxf>
    <dxf>
      <alignment horizontal="center" vertical="center"/>
    </dxf>
  </dxfs>
  <tableStyles count="0" defaultTableStyle="TableStyleMedium2" defaultPivotStyle="PivotStyleMedium9"/>
  <colors>
    <mruColors>
      <color rgb="FFFC55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96578418366864E-2"/>
          <c:y val="3.1542205984933604E-2"/>
          <c:w val="0.94501439439874213"/>
          <c:h val="0.91764292079732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'19-11-2023 to 02-12-2023'!$A$2:$A$17</c:f>
              <c:strCache>
                <c:ptCount val="16"/>
                <c:pt idx="0">
                  <c:v>R_ES_1</c:v>
                </c:pt>
                <c:pt idx="1">
                  <c:v>R_PE_2</c:v>
                </c:pt>
                <c:pt idx="2">
                  <c:v>R_PE_5</c:v>
                </c:pt>
                <c:pt idx="3">
                  <c:v>R_TE_3</c:v>
                </c:pt>
                <c:pt idx="4">
                  <c:v>R_PE_3</c:v>
                </c:pt>
                <c:pt idx="5">
                  <c:v>R_ES_2</c:v>
                </c:pt>
                <c:pt idx="6">
                  <c:v>R_TE_2</c:v>
                </c:pt>
                <c:pt idx="7">
                  <c:v>R_PE_4</c:v>
                </c:pt>
                <c:pt idx="8">
                  <c:v>R_RE_1</c:v>
                </c:pt>
                <c:pt idx="9">
                  <c:v>R_PE_6</c:v>
                </c:pt>
                <c:pt idx="10">
                  <c:v>R_OR_2</c:v>
                </c:pt>
                <c:pt idx="11">
                  <c:v>R_OR_1</c:v>
                </c:pt>
                <c:pt idx="12">
                  <c:v>R_OR_3</c:v>
                </c:pt>
                <c:pt idx="13">
                  <c:v>R_PE_1</c:v>
                </c:pt>
                <c:pt idx="14">
                  <c:v>R_RE_2</c:v>
                </c:pt>
                <c:pt idx="15">
                  <c:v>R_PE_7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69DA907-96CF-4F6F-869C-266149A7F01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1AE-4B73-8E33-A6110C7BDF93}"/>
                </c:ext>
              </c:extLst>
            </c:dLbl>
            <c:dLbl>
              <c:idx val="1"/>
              <c:layout>
                <c:manualLayout>
                  <c:x val="-2.3438602588958433E-2"/>
                  <c:y val="-1.1764888734311037E-2"/>
                </c:manualLayout>
              </c:layout>
              <c:tx>
                <c:rich>
                  <a:bodyPr/>
                  <a:lstStyle/>
                  <a:p>
                    <a:fld id="{664337EE-90AD-42D5-8386-6E9C32B0472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1AE-4B73-8E33-A6110C7BDF9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35F131-C849-4DA7-A93F-6EE19895A19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1AE-4B73-8E33-A6110C7BDF93}"/>
                </c:ext>
              </c:extLst>
            </c:dLbl>
            <c:dLbl>
              <c:idx val="3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F050C83D-9848-4128-82B2-A9122DA26D2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1AE-4B73-8E33-A6110C7BDF9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CED4C4E-6859-4220-8B25-E5BD4445646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1AE-4B73-8E33-A6110C7BDF93}"/>
                </c:ext>
              </c:extLst>
            </c:dLbl>
            <c:dLbl>
              <c:idx val="5"/>
              <c:layout>
                <c:manualLayout>
                  <c:x val="-5.8685446009389668E-3"/>
                  <c:y val="0"/>
                </c:manualLayout>
              </c:layout>
              <c:tx>
                <c:rich>
                  <a:bodyPr/>
                  <a:lstStyle/>
                  <a:p>
                    <a:fld id="{C3310F66-3152-4880-AD90-C64114925E1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1AE-4B73-8E33-A6110C7BDF9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33D8F16-BBB1-468D-B28C-7BA89E7B961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1AE-4B73-8E33-A6110C7BDF93}"/>
                </c:ext>
              </c:extLst>
            </c:dLbl>
            <c:dLbl>
              <c:idx val="7"/>
              <c:layout>
                <c:manualLayout>
                  <c:x val="-2.464788732394366E-2"/>
                  <c:y val="1.436500163238655E-2"/>
                </c:manualLayout>
              </c:layout>
              <c:tx>
                <c:rich>
                  <a:bodyPr/>
                  <a:lstStyle/>
                  <a:p>
                    <a:fld id="{CCB150F8-1061-4C98-A69B-81DC9D392B7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11AE-4B73-8E33-A6110C7BDF93}"/>
                </c:ext>
              </c:extLst>
            </c:dLbl>
            <c:dLbl>
              <c:idx val="8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1C10E19A-181D-42A6-A7EE-D07B22382D2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1AE-4B73-8E33-A6110C7BDF9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CD5DD4-4464-45C2-B9EF-460E4011D34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1AE-4B73-8E33-A6110C7BDF9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F31DAF5-D58E-461E-8C1B-9F21F33674C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1AE-4B73-8E33-A6110C7BDF9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736AD50-FF4F-4118-AB94-4E77CB7BFF0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1AE-4B73-8E33-A6110C7BDF93}"/>
                </c:ext>
              </c:extLst>
            </c:dLbl>
            <c:dLbl>
              <c:idx val="12"/>
              <c:layout>
                <c:manualLayout>
                  <c:x val="-3.1690140845070443E-2"/>
                  <c:y val="1.5670910871694418E-2"/>
                </c:manualLayout>
              </c:layout>
              <c:tx>
                <c:rich>
                  <a:bodyPr/>
                  <a:lstStyle/>
                  <a:p>
                    <a:fld id="{329E60B6-4B6F-4F19-891D-2DE142838B9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1AE-4B73-8E33-A6110C7BDF9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FA023D7-88C2-47F9-B815-94128B82453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1AE-4B73-8E33-A6110C7BDF93}"/>
                </c:ext>
              </c:extLst>
            </c:dLbl>
            <c:dLbl>
              <c:idx val="14"/>
              <c:layout>
                <c:manualLayout>
                  <c:x val="-5.0469483568075117E-2"/>
                  <c:y val="0"/>
                </c:manualLayout>
              </c:layout>
              <c:tx>
                <c:rich>
                  <a:bodyPr/>
                  <a:lstStyle/>
                  <a:p>
                    <a:fld id="{10900F92-9E98-4D2B-A5BF-7348736E7BD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1AE-4B73-8E33-A6110C7BDF9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3CDBFF4-ECF5-4960-ACC7-D9E87DA341C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336-4929-A182-AA382308A03C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'19-11-2023 to 02-12-2023'!$R$2:$R$17</c:f>
              <c:numCache>
                <c:formatCode>General</c:formatCode>
                <c:ptCount val="16"/>
                <c:pt idx="0">
                  <c:v>0.48</c:v>
                </c:pt>
                <c:pt idx="1">
                  <c:v>0.45</c:v>
                </c:pt>
                <c:pt idx="2">
                  <c:v>0.45</c:v>
                </c:pt>
                <c:pt idx="3">
                  <c:v>0.4</c:v>
                </c:pt>
                <c:pt idx="4">
                  <c:v>0.3</c:v>
                </c:pt>
                <c:pt idx="5">
                  <c:v>0.25</c:v>
                </c:pt>
                <c:pt idx="6">
                  <c:v>0.45</c:v>
                </c:pt>
                <c:pt idx="7">
                  <c:v>0.4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0.2</c:v>
                </c:pt>
                <c:pt idx="11">
                  <c:v>0.09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0.05</c:v>
                </c:pt>
                <c:pt idx="15">
                  <c:v>0.2</c:v>
                </c:pt>
              </c:numCache>
            </c:numRef>
          </c:xVal>
          <c:yVal>
            <c:numRef>
              <c:f>'19-11-2023 to 02-12-2023'!$S$2:$S$17</c:f>
              <c:numCache>
                <c:formatCode>General</c:formatCode>
                <c:ptCount val="16"/>
                <c:pt idx="0">
                  <c:v>0.55000000000000004</c:v>
                </c:pt>
                <c:pt idx="1">
                  <c:v>0.55000000000000004</c:v>
                </c:pt>
                <c:pt idx="2">
                  <c:v>0.5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0.3</c:v>
                </c:pt>
                <c:pt idx="7">
                  <c:v>0.3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0.52</c:v>
                </c:pt>
                <c:pt idx="11">
                  <c:v>0.75</c:v>
                </c:pt>
                <c:pt idx="12">
                  <c:v>0.7</c:v>
                </c:pt>
                <c:pt idx="13">
                  <c:v>0.5</c:v>
                </c:pt>
                <c:pt idx="14">
                  <c:v>0.5</c:v>
                </c:pt>
                <c:pt idx="15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'19-11-2023 to 02-12-2023'!$A$2:$A$21</c15:f>
                <c15:dlblRangeCache>
                  <c:ptCount val="20"/>
                  <c:pt idx="0">
                    <c:v>R_ES_1</c:v>
                  </c:pt>
                  <c:pt idx="1">
                    <c:v>R_PE_2</c:v>
                  </c:pt>
                  <c:pt idx="2">
                    <c:v>R_PE_5</c:v>
                  </c:pt>
                  <c:pt idx="3">
                    <c:v>R_TE_3</c:v>
                  </c:pt>
                  <c:pt idx="4">
                    <c:v>R_PE_3</c:v>
                  </c:pt>
                  <c:pt idx="5">
                    <c:v>R_ES_2</c:v>
                  </c:pt>
                  <c:pt idx="6">
                    <c:v>R_TE_2</c:v>
                  </c:pt>
                  <c:pt idx="7">
                    <c:v>R_PE_4</c:v>
                  </c:pt>
                  <c:pt idx="8">
                    <c:v>R_RE_1</c:v>
                  </c:pt>
                  <c:pt idx="9">
                    <c:v>R_PE_6</c:v>
                  </c:pt>
                  <c:pt idx="10">
                    <c:v>R_OR_2</c:v>
                  </c:pt>
                  <c:pt idx="11">
                    <c:v>R_OR_1</c:v>
                  </c:pt>
                  <c:pt idx="12">
                    <c:v>R_OR_3</c:v>
                  </c:pt>
                  <c:pt idx="13">
                    <c:v>R_PE_1</c:v>
                  </c:pt>
                  <c:pt idx="14">
                    <c:v>R_RE_2</c:v>
                  </c:pt>
                  <c:pt idx="15">
                    <c:v>R_PE_7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11AE-4B73-8E33-A6110C7B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7152"/>
        <c:axId val="2081300448"/>
      </c:scatterChart>
      <c:valAx>
        <c:axId val="208094715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0448"/>
        <c:crosses val="autoZero"/>
        <c:crossBetween val="midCat"/>
        <c:majorUnit val="0.2"/>
      </c:valAx>
      <c:valAx>
        <c:axId val="208130044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Impatto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9297817361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71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96578418366864E-2"/>
          <c:y val="3.1542205984933604E-2"/>
          <c:w val="0.94501439439874213"/>
          <c:h val="0.91764292079732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223F3D9-083D-4F8F-8972-FD87645DC1F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F8-40D3-B367-4F7B00687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D53AF5F-F2B3-4E40-A64C-6C8FCB6E889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7F8-40D3-B367-4F7B00687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1C579A4-24C6-43E5-A037-32B1C1167A3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7F8-40D3-B367-4F7B006874D5}"/>
                </c:ext>
              </c:extLst>
            </c:dLbl>
            <c:dLbl>
              <c:idx val="3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8C2BF648-0F5B-4E38-AE95-5432B569F00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7F8-40D3-B367-4F7B00687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B1380B2-0B4F-477B-9961-9878BA7DCC4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7F8-40D3-B367-4F7B006874D5}"/>
                </c:ext>
              </c:extLst>
            </c:dLbl>
            <c:dLbl>
              <c:idx val="5"/>
              <c:layout>
                <c:manualLayout>
                  <c:x val="-5.0476289684914674E-2"/>
                  <c:y val="-1.3042315123899426E-3"/>
                </c:manualLayout>
              </c:layout>
              <c:tx>
                <c:rich>
                  <a:bodyPr/>
                  <a:lstStyle/>
                  <a:p>
                    <a:fld id="{DF865763-A959-4DE4-9622-A1E3CAA981A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7F8-40D3-B367-4F7B00687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647BE08-2BB4-4128-A7D5-8D1D11CC7C6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7F8-40D3-B367-4F7B006874D5}"/>
                </c:ext>
              </c:extLst>
            </c:dLbl>
            <c:dLbl>
              <c:idx val="7"/>
              <c:layout>
                <c:manualLayout>
                  <c:x val="-2.464788732394366E-2"/>
                  <c:y val="1.436500163238655E-2"/>
                </c:manualLayout>
              </c:layout>
              <c:tx>
                <c:rich>
                  <a:bodyPr/>
                  <a:lstStyle/>
                  <a:p>
                    <a:fld id="{5DE22558-4604-4989-9DC2-11B8D8D3094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7F8-40D3-B367-4F7B006874D5}"/>
                </c:ext>
              </c:extLst>
            </c:dLbl>
            <c:dLbl>
              <c:idx val="8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704DD7F3-0F99-4D0D-9C77-B8018B0E9D7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7F8-40D3-B367-4F7B00687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94A5416-1349-4120-A808-9C33BD984B2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7F8-40D3-B367-4F7B00687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EF5B27-6046-4926-A104-D178E6C4A14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7F8-40D3-B367-4F7B00687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7C0F202-884F-4366-B438-0A9B531388A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7F8-40D3-B367-4F7B006874D5}"/>
                </c:ext>
              </c:extLst>
            </c:dLbl>
            <c:dLbl>
              <c:idx val="12"/>
              <c:layout>
                <c:manualLayout>
                  <c:x val="-3.1690140845070443E-2"/>
                  <c:y val="1.5670910871694418E-2"/>
                </c:manualLayout>
              </c:layout>
              <c:tx>
                <c:rich>
                  <a:bodyPr/>
                  <a:lstStyle/>
                  <a:p>
                    <a:fld id="{2082975D-5913-42DF-9FCD-AD3CDD79AF5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17F8-40D3-B367-4F7B00687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98212BA-0DC6-407F-A8EA-B62043302E2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7F8-40D3-B367-4F7B006874D5}"/>
                </c:ext>
              </c:extLst>
            </c:dLbl>
            <c:dLbl>
              <c:idx val="14"/>
              <c:layout>
                <c:manualLayout>
                  <c:x val="-2.3408945478120271E-3"/>
                  <c:y val="0"/>
                </c:manualLayout>
              </c:layout>
              <c:tx>
                <c:rich>
                  <a:bodyPr/>
                  <a:lstStyle/>
                  <a:p>
                    <a:fld id="{20ABDD26-CB37-44F8-9E26-2B99418BAA0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7F8-40D3-B367-4F7B00687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760EC8C-9AD9-494D-96D7-49CD4CDAB8A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7F8-40D3-B367-4F7B006874D5}"/>
                </c:ext>
              </c:extLst>
            </c:dLbl>
            <c:dLbl>
              <c:idx val="16"/>
              <c:layout>
                <c:manualLayout>
                  <c:x val="-2.230347683752042E-2"/>
                  <c:y val="-1.3042315123899426E-2"/>
                </c:manualLayout>
              </c:layout>
              <c:tx>
                <c:rich>
                  <a:bodyPr/>
                  <a:lstStyle/>
                  <a:p>
                    <a:fld id="{C8C5012C-9882-4809-B55D-6C533DF62CB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17F8-40D3-B367-4F7B00687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889E7DA-0839-4A14-BA67-8A98F711CD3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7F8-40D3-B367-4F7B00687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1930896-7A06-4C38-9E18-0430372AA5B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7F8-40D3-B367-4F7B006874D5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'03-12-2023 to 17-12-2023'!$R$2:$R$20</c:f>
              <c:numCache>
                <c:formatCode>General</c:formatCode>
                <c:ptCount val="19"/>
                <c:pt idx="0">
                  <c:v>0.65</c:v>
                </c:pt>
                <c:pt idx="1">
                  <c:v>0.6</c:v>
                </c:pt>
                <c:pt idx="2">
                  <c:v>0.49</c:v>
                </c:pt>
                <c:pt idx="3">
                  <c:v>0.45</c:v>
                </c:pt>
                <c:pt idx="4">
                  <c:v>0.28999999999999998</c:v>
                </c:pt>
                <c:pt idx="5">
                  <c:v>0.25</c:v>
                </c:pt>
                <c:pt idx="6">
                  <c:v>0.48</c:v>
                </c:pt>
                <c:pt idx="7">
                  <c:v>0.45</c:v>
                </c:pt>
                <c:pt idx="8">
                  <c:v>0.4</c:v>
                </c:pt>
                <c:pt idx="9">
                  <c:v>0.25</c:v>
                </c:pt>
                <c:pt idx="10">
                  <c:v>0.27</c:v>
                </c:pt>
                <c:pt idx="11">
                  <c:v>0.25</c:v>
                </c:pt>
                <c:pt idx="12">
                  <c:v>0.2</c:v>
                </c:pt>
                <c:pt idx="13">
                  <c:v>0.2</c:v>
                </c:pt>
                <c:pt idx="14">
                  <c:v>0.3</c:v>
                </c:pt>
                <c:pt idx="15">
                  <c:v>0.09</c:v>
                </c:pt>
                <c:pt idx="16">
                  <c:v>0.05</c:v>
                </c:pt>
                <c:pt idx="17">
                  <c:v>0.2</c:v>
                </c:pt>
                <c:pt idx="18">
                  <c:v>0</c:v>
                </c:pt>
              </c:numCache>
            </c:numRef>
          </c:xVal>
          <c:yVal>
            <c:numRef>
              <c:f>'03-12-2023 to 17-12-2023'!$S$2:$S$20</c:f>
              <c:numCache>
                <c:formatCode>General</c:formatCode>
                <c:ptCount val="19"/>
                <c:pt idx="0">
                  <c:v>0.55000000000000004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0.7</c:v>
                </c:pt>
                <c:pt idx="5">
                  <c:v>0.7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</c:v>
                </c:pt>
                <c:pt idx="12">
                  <c:v>0.5</c:v>
                </c:pt>
                <c:pt idx="13">
                  <c:v>0.3</c:v>
                </c:pt>
                <c:pt idx="14">
                  <c:v>0.1</c:v>
                </c:pt>
                <c:pt idx="15">
                  <c:v>0.7</c:v>
                </c:pt>
                <c:pt idx="16">
                  <c:v>0.7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'03-12-2023 to 17-12-2023'!$A$2:$A$20</c15:f>
                <c15:dlblRangeCache>
                  <c:ptCount val="19"/>
                  <c:pt idx="0">
                    <c:v>R_PE_2</c:v>
                  </c:pt>
                  <c:pt idx="1">
                    <c:v>R_PE_5</c:v>
                  </c:pt>
                  <c:pt idx="2">
                    <c:v>R_TE_3</c:v>
                  </c:pt>
                  <c:pt idx="3">
                    <c:v>R_RE_1</c:v>
                  </c:pt>
                  <c:pt idx="4">
                    <c:v>R_ES_2</c:v>
                  </c:pt>
                  <c:pt idx="5">
                    <c:v>R_PE_3</c:v>
                  </c:pt>
                  <c:pt idx="6">
                    <c:v>R_TE_2</c:v>
                  </c:pt>
                  <c:pt idx="7">
                    <c:v>R_TE_4</c:v>
                  </c:pt>
                  <c:pt idx="8">
                    <c:v>R_PE_4</c:v>
                  </c:pt>
                  <c:pt idx="9">
                    <c:v>R_PE_6</c:v>
                  </c:pt>
                  <c:pt idx="10">
                    <c:v>R_PE_1</c:v>
                  </c:pt>
                  <c:pt idx="11">
                    <c:v>R_RE_2</c:v>
                  </c:pt>
                  <c:pt idx="12">
                    <c:v>R_OR_2</c:v>
                  </c:pt>
                  <c:pt idx="13">
                    <c:v>R_TE_1</c:v>
                  </c:pt>
                  <c:pt idx="14">
                    <c:v>R_TO_1</c:v>
                  </c:pt>
                  <c:pt idx="15">
                    <c:v>R_OR_1</c:v>
                  </c:pt>
                  <c:pt idx="16">
                    <c:v>R_OR_3</c:v>
                  </c:pt>
                  <c:pt idx="17">
                    <c:v>R_PE_7</c:v>
                  </c:pt>
                  <c:pt idx="18">
                    <c:v>R_ES_1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17F8-40D3-B367-4F7B00687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7152"/>
        <c:axId val="2081300448"/>
      </c:scatterChart>
      <c:valAx>
        <c:axId val="208094715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0448"/>
        <c:crosses val="autoZero"/>
        <c:crossBetween val="midCat"/>
        <c:majorUnit val="0.2"/>
      </c:valAx>
      <c:valAx>
        <c:axId val="208130044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Impatto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9297817361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71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96578418366864E-2"/>
          <c:y val="3.1542205984933604E-2"/>
          <c:w val="0.94501439439874213"/>
          <c:h val="0.91764292079732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962FEC-D799-4500-9D58-CCFF50AC452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E31-4795-AD28-B292FC6A8E1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FD04EA-FA08-4DB5-AB1E-D0005878364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E31-4795-AD28-B292FC6A8E12}"/>
                </c:ext>
              </c:extLst>
            </c:dLbl>
            <c:dLbl>
              <c:idx val="2"/>
              <c:layout>
                <c:manualLayout>
                  <c:x val="-2.3496764430783103E-2"/>
                  <c:y val="1.4327261733124807E-2"/>
                </c:manualLayout>
              </c:layout>
              <c:tx>
                <c:rich>
                  <a:bodyPr/>
                  <a:lstStyle/>
                  <a:p>
                    <a:fld id="{FAB877B1-AFAB-4036-9B3E-7EBCE0DC71E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E31-4795-AD28-B292FC6A8E12}"/>
                </c:ext>
              </c:extLst>
            </c:dLbl>
            <c:dLbl>
              <c:idx val="3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6AD29814-5D2A-4408-A39E-2BBE48B54A1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E31-4795-AD28-B292FC6A8E1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24B6369-2BFE-4767-8934-7B12CB9416D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E31-4795-AD28-B292FC6A8E1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1016D13-7A3F-4CC4-90A6-EF4E7A06C40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E31-4795-AD28-B292FC6A8E1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A02D31-73F5-411E-9780-4CB80B8A893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E31-4795-AD28-B292FC6A8E12}"/>
                </c:ext>
              </c:extLst>
            </c:dLbl>
            <c:dLbl>
              <c:idx val="7"/>
              <c:layout>
                <c:manualLayout>
                  <c:x val="-2.464788732394366E-2"/>
                  <c:y val="1.436500163238655E-2"/>
                </c:manualLayout>
              </c:layout>
              <c:tx>
                <c:rich>
                  <a:bodyPr/>
                  <a:lstStyle/>
                  <a:p>
                    <a:fld id="{B3131939-1D5D-417F-9AE4-639DB665961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E31-4795-AD28-B292FC6A8E12}"/>
                </c:ext>
              </c:extLst>
            </c:dLbl>
            <c:dLbl>
              <c:idx val="8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4BA9A0C4-025B-4993-84E0-5432BFBE44F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E31-4795-AD28-B292FC6A8E1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6D1683-0D2E-423F-99DA-6E0ED1E9260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E31-4795-AD28-B292FC6A8E1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C5AE8A-38FE-47B4-9AD5-3DC10B0AE80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E31-4795-AD28-B292FC6A8E1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966D8DC-E9AB-4BD2-AA66-C4E44920555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E31-4795-AD28-B292FC6A8E12}"/>
                </c:ext>
              </c:extLst>
            </c:dLbl>
            <c:dLbl>
              <c:idx val="12"/>
              <c:layout>
                <c:manualLayout>
                  <c:x val="-3.1690140845070443E-2"/>
                  <c:y val="1.5670910871694418E-2"/>
                </c:manualLayout>
              </c:layout>
              <c:tx>
                <c:rich>
                  <a:bodyPr/>
                  <a:lstStyle/>
                  <a:p>
                    <a:fld id="{C4319BA4-5286-4C88-BC4A-3E5DC6FE848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31-4795-AD28-B292FC6A8E1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EB4CB97-6B71-444A-91DE-5EC9A285583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E31-4795-AD28-B292FC6A8E12}"/>
                </c:ext>
              </c:extLst>
            </c:dLbl>
            <c:dLbl>
              <c:idx val="14"/>
              <c:layout>
                <c:manualLayout>
                  <c:x val="-5.0469483568075117E-2"/>
                  <c:y val="0"/>
                </c:manualLayout>
              </c:layout>
              <c:tx>
                <c:rich>
                  <a:bodyPr/>
                  <a:lstStyle/>
                  <a:p>
                    <a:fld id="{585C4B5D-652E-48EB-BABE-186B3B20112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E31-4795-AD28-B292FC6A8E1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D4FE8483-4CA7-4CA6-8A01-9E25810E7AD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E31-4795-AD28-B292FC6A8E1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98AF997-81AC-49FF-A2BA-8CAD5D1E609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E31-4795-AD28-B292FC6A8E12}"/>
                </c:ext>
              </c:extLst>
            </c:dLbl>
            <c:dLbl>
              <c:idx val="17"/>
              <c:layout>
                <c:manualLayout>
                  <c:x val="-2.349676443078302E-2"/>
                  <c:y val="1.3024783393749868E-2"/>
                </c:manualLayout>
              </c:layout>
              <c:tx>
                <c:rich>
                  <a:bodyPr/>
                  <a:lstStyle/>
                  <a:p>
                    <a:fld id="{0DA51DC6-ED76-4FAC-A309-0C16AD4E628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E31-4795-AD28-B292FC6A8E1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A9587FA-AF13-4992-BB64-9BD5CE150F9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E31-4795-AD28-B292FC6A8E1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01161BE-121D-44B6-9C41-FDD450E8FD1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E31-4795-AD28-B292FC6A8E12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'18-12-2023 to 02-01-2024'!$R$2:$R$21</c:f>
              <c:numCache>
                <c:formatCode>General</c:formatCode>
                <c:ptCount val="20"/>
                <c:pt idx="0">
                  <c:v>0.65</c:v>
                </c:pt>
                <c:pt idx="1">
                  <c:v>0.65</c:v>
                </c:pt>
                <c:pt idx="2">
                  <c:v>0.6</c:v>
                </c:pt>
                <c:pt idx="3">
                  <c:v>0.45</c:v>
                </c:pt>
                <c:pt idx="4">
                  <c:v>0.6</c:v>
                </c:pt>
                <c:pt idx="5">
                  <c:v>0.2</c:v>
                </c:pt>
                <c:pt idx="6">
                  <c:v>0.48</c:v>
                </c:pt>
                <c:pt idx="7">
                  <c:v>0.45</c:v>
                </c:pt>
                <c:pt idx="8">
                  <c:v>0.4</c:v>
                </c:pt>
                <c:pt idx="9">
                  <c:v>0.25</c:v>
                </c:pt>
                <c:pt idx="10">
                  <c:v>0.27</c:v>
                </c:pt>
                <c:pt idx="11">
                  <c:v>0.25</c:v>
                </c:pt>
                <c:pt idx="12">
                  <c:v>0.2</c:v>
                </c:pt>
                <c:pt idx="13">
                  <c:v>0.2</c:v>
                </c:pt>
                <c:pt idx="14">
                  <c:v>0.43</c:v>
                </c:pt>
                <c:pt idx="15">
                  <c:v>0.09</c:v>
                </c:pt>
                <c:pt idx="16">
                  <c:v>0.05</c:v>
                </c:pt>
                <c:pt idx="17">
                  <c:v>0.05</c:v>
                </c:pt>
                <c:pt idx="18">
                  <c:v>0.08</c:v>
                </c:pt>
                <c:pt idx="19">
                  <c:v>0</c:v>
                </c:pt>
              </c:numCache>
            </c:numRef>
          </c:xVal>
          <c:yVal>
            <c:numRef>
              <c:f>'18-12-2023 to 02-01-2024'!$S$2:$S$21</c:f>
              <c:numCache>
                <c:formatCode>General</c:formatCode>
                <c:ptCount val="20"/>
                <c:pt idx="0">
                  <c:v>0.55000000000000004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0.3</c:v>
                </c:pt>
                <c:pt idx="5">
                  <c:v>0.7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0.52</c:v>
                </c:pt>
                <c:pt idx="12">
                  <c:v>0.55000000000000004</c:v>
                </c:pt>
                <c:pt idx="13">
                  <c:v>0.5</c:v>
                </c:pt>
                <c:pt idx="14">
                  <c:v>0.1</c:v>
                </c:pt>
                <c:pt idx="15">
                  <c:v>0.7</c:v>
                </c:pt>
                <c:pt idx="16">
                  <c:v>0.73</c:v>
                </c:pt>
                <c:pt idx="17">
                  <c:v>0.7</c:v>
                </c:pt>
                <c:pt idx="18">
                  <c:v>0.1</c:v>
                </c:pt>
                <c:pt idx="19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'18-12-2023 to 02-01-2024'!$A$2:$A$21</c15:f>
                <c15:dlblRangeCache>
                  <c:ptCount val="20"/>
                  <c:pt idx="0">
                    <c:v>R_PE_5</c:v>
                  </c:pt>
                  <c:pt idx="1">
                    <c:v>R_PE_8</c:v>
                  </c:pt>
                  <c:pt idx="2">
                    <c:v>R_RE_1</c:v>
                  </c:pt>
                  <c:pt idx="3">
                    <c:v>R_PE_2</c:v>
                  </c:pt>
                  <c:pt idx="4">
                    <c:v>R_TE_4</c:v>
                  </c:pt>
                  <c:pt idx="5">
                    <c:v>R_ES_2</c:v>
                  </c:pt>
                  <c:pt idx="6">
                    <c:v>R_TE_2</c:v>
                  </c:pt>
                  <c:pt idx="7">
                    <c:v>R_PE_4</c:v>
                  </c:pt>
                  <c:pt idx="8">
                    <c:v>R_TE_1</c:v>
                  </c:pt>
                  <c:pt idx="9">
                    <c:v>R_TE_3</c:v>
                  </c:pt>
                  <c:pt idx="10">
                    <c:v>R_PE_6</c:v>
                  </c:pt>
                  <c:pt idx="11">
                    <c:v>R_PE_1</c:v>
                  </c:pt>
                  <c:pt idx="12">
                    <c:v>R_RE_2</c:v>
                  </c:pt>
                  <c:pt idx="13">
                    <c:v>R_OR_2</c:v>
                  </c:pt>
                  <c:pt idx="14">
                    <c:v>R_TO_1</c:v>
                  </c:pt>
                  <c:pt idx="15">
                    <c:v>R_PE_3</c:v>
                  </c:pt>
                  <c:pt idx="16">
                    <c:v>R_OR_1</c:v>
                  </c:pt>
                  <c:pt idx="17">
                    <c:v>R_OR_3</c:v>
                  </c:pt>
                  <c:pt idx="18">
                    <c:v>R_PE_7</c:v>
                  </c:pt>
                  <c:pt idx="19">
                    <c:v>R_ES_1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E31-4795-AD28-B292FC6A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7152"/>
        <c:axId val="2081300448"/>
      </c:scatterChart>
      <c:valAx>
        <c:axId val="208094715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0448"/>
        <c:crosses val="autoZero"/>
        <c:crossBetween val="midCat"/>
        <c:majorUnit val="0.2"/>
      </c:valAx>
      <c:valAx>
        <c:axId val="208130044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Impatto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9297817361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71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96578418366864E-2"/>
          <c:y val="3.1542205984933604E-2"/>
          <c:w val="0.94501439439874213"/>
          <c:h val="0.91764292079732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4E2A8EB-803B-40AA-925F-F82E3A73F526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6FF-4C16-8B9B-FF44C550F0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3BFE71-2DCC-44FA-B729-ECDCCDD0AF0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6FF-4C16-8B9B-FF44C550F0CC}"/>
                </c:ext>
              </c:extLst>
            </c:dLbl>
            <c:dLbl>
              <c:idx val="2"/>
              <c:layout>
                <c:manualLayout>
                  <c:x val="-2.5970667646004458E-2"/>
                  <c:y val="7.8159136926191919E-3"/>
                </c:manualLayout>
              </c:layout>
              <c:tx>
                <c:rich>
                  <a:bodyPr/>
                  <a:lstStyle/>
                  <a:p>
                    <a:fld id="{53EFF9AB-0637-4C8E-AA3D-58179D2853B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FF-4C16-8B9B-FF44C550F0CC}"/>
                </c:ext>
              </c:extLst>
            </c:dLbl>
            <c:dLbl>
              <c:idx val="3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55BACC52-AC83-4C92-9651-067118C47CC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FF-4C16-8B9B-FF44C550F0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00FB0C6-52A0-4DBD-AB45-26CA19D8ACD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6FF-4C16-8B9B-FF44C550F0CC}"/>
                </c:ext>
              </c:extLst>
            </c:dLbl>
            <c:dLbl>
              <c:idx val="5"/>
              <c:layout>
                <c:manualLayout>
                  <c:x val="-2.3650673224793504E-2"/>
                  <c:y val="-1.4313697645114972E-2"/>
                </c:manualLayout>
              </c:layout>
              <c:tx>
                <c:rich>
                  <a:bodyPr/>
                  <a:lstStyle/>
                  <a:p>
                    <a:fld id="{C72841E2-162E-40F8-8FC7-F8DEE3A4A8D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FF-4C16-8B9B-FF44C550F0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A33E08D-A927-4581-83DE-F7E23FEC146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6FF-4C16-8B9B-FF44C550F0CC}"/>
                </c:ext>
              </c:extLst>
            </c:dLbl>
            <c:dLbl>
              <c:idx val="7"/>
              <c:layout>
                <c:manualLayout>
                  <c:x val="-2.464788732394366E-2"/>
                  <c:y val="1.436500163238655E-2"/>
                </c:manualLayout>
              </c:layout>
              <c:tx>
                <c:rich>
                  <a:bodyPr/>
                  <a:lstStyle/>
                  <a:p>
                    <a:fld id="{D4033D39-DE0E-4FE0-B433-EF370E408C0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FF-4C16-8B9B-FF44C550F0CC}"/>
                </c:ext>
              </c:extLst>
            </c:dLbl>
            <c:dLbl>
              <c:idx val="8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0E8DE8AF-415C-4CA7-9361-38932ADC731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6FF-4C16-8B9B-FF44C550F0C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02FA15A-0691-42A4-A2AD-2B7BEC8BB12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FF-4C16-8B9B-FF44C550F0C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1CBD67B-CEB1-4F21-80A1-81E23D10B22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FF-4C16-8B9B-FF44C550F0C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4A57895-765D-4D13-B670-382E4CDE4E0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FF-4C16-8B9B-FF44C550F0CC}"/>
                </c:ext>
              </c:extLst>
            </c:dLbl>
            <c:dLbl>
              <c:idx val="12"/>
              <c:layout>
                <c:manualLayout>
                  <c:x val="-3.1690140845070443E-2"/>
                  <c:y val="1.5670910871694418E-2"/>
                </c:manualLayout>
              </c:layout>
              <c:tx>
                <c:rich>
                  <a:bodyPr/>
                  <a:lstStyle/>
                  <a:p>
                    <a:fld id="{4148F446-25D8-41E3-A25F-484FA561A2F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6FF-4C16-8B9B-FF44C550F0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B46B834C-D03E-4C2C-9B19-30E2DFF9AE7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FF-4C16-8B9B-FF44C550F0CC}"/>
                </c:ext>
              </c:extLst>
            </c:dLbl>
            <c:dLbl>
              <c:idx val="14"/>
              <c:layout>
                <c:manualLayout>
                  <c:x val="-2.4453771872682654E-2"/>
                  <c:y val="-1.8217433366509963E-2"/>
                </c:manualLayout>
              </c:layout>
              <c:tx>
                <c:rich>
                  <a:bodyPr/>
                  <a:lstStyle/>
                  <a:p>
                    <a:fld id="{75AEDF94-BF89-444B-9114-9BCF04A0686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FF-4C16-8B9B-FF44C550F0CC}"/>
                </c:ext>
              </c:extLst>
            </c:dLbl>
            <c:dLbl>
              <c:idx val="15"/>
              <c:layout>
                <c:manualLayout>
                  <c:x val="2.3199781452277134E-3"/>
                  <c:y val="-2.5977891579175992E-3"/>
                </c:manualLayout>
              </c:layout>
              <c:tx>
                <c:rich>
                  <a:bodyPr/>
                  <a:lstStyle/>
                  <a:p>
                    <a:fld id="{91D7509A-55FF-422C-A280-CB89BA33C18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6FF-4C16-8B9B-FF44C550F0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87F3947-8CC0-4B2B-8BD3-04A55D3F4F5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6FF-4C16-8B9B-FF44C550F0CC}"/>
                </c:ext>
              </c:extLst>
            </c:dLbl>
            <c:dLbl>
              <c:idx val="17"/>
              <c:layout>
                <c:manualLayout>
                  <c:x val="-2.2423072926385335E-2"/>
                  <c:y val="1.0417031681325656E-2"/>
                </c:manualLayout>
              </c:layout>
              <c:tx>
                <c:rich>
                  <a:bodyPr/>
                  <a:lstStyle/>
                  <a:p>
                    <a:fld id="{739BF7B5-8638-4E7C-81FE-FFA18918E73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26FF-4C16-8B9B-FF44C550F0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F337D1F-014D-4C08-8F8E-F09FAD28875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6FF-4C16-8B9B-FF44C550F0CC}"/>
                </c:ext>
              </c:extLst>
            </c:dLbl>
            <c:dLbl>
              <c:idx val="19"/>
              <c:layout>
                <c:manualLayout>
                  <c:x val="-3.5414546790005961E-3"/>
                  <c:y val="-1.432056602421621E-2"/>
                </c:manualLayout>
              </c:layout>
              <c:tx>
                <c:rich>
                  <a:bodyPr/>
                  <a:lstStyle/>
                  <a:p>
                    <a:fld id="{122A12E8-E650-433F-B9AE-6B2E6A548B2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26FF-4C16-8B9B-FF44C550F0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E5A3DB8-88E8-41EF-8FDD-2BA71F4D8D9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6FF-4C16-8B9B-FF44C550F0CC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'03-01-2024 to 17-01-2024'!$R$2:$R$22</c:f>
              <c:numCache>
                <c:formatCode>General</c:formatCode>
                <c:ptCount val="21"/>
                <c:pt idx="0">
                  <c:v>0.65</c:v>
                </c:pt>
                <c:pt idx="1">
                  <c:v>0.65</c:v>
                </c:pt>
                <c:pt idx="2">
                  <c:v>0.6</c:v>
                </c:pt>
                <c:pt idx="3">
                  <c:v>0.48</c:v>
                </c:pt>
                <c:pt idx="4">
                  <c:v>0.45</c:v>
                </c:pt>
                <c:pt idx="5">
                  <c:v>0.4</c:v>
                </c:pt>
                <c:pt idx="6">
                  <c:v>0.4</c:v>
                </c:pt>
                <c:pt idx="7">
                  <c:v>0.35</c:v>
                </c:pt>
                <c:pt idx="8">
                  <c:v>0.35</c:v>
                </c:pt>
                <c:pt idx="9">
                  <c:v>0.3</c:v>
                </c:pt>
                <c:pt idx="10">
                  <c:v>0.27</c:v>
                </c:pt>
                <c:pt idx="11">
                  <c:v>0.09</c:v>
                </c:pt>
                <c:pt idx="12">
                  <c:v>7.0000000000000007E-2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0.15</c:v>
                </c:pt>
                <c:pt idx="17">
                  <c:v>0.05</c:v>
                </c:pt>
                <c:pt idx="18">
                  <c:v>0.03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'03-01-2024 to 17-01-2024'!$S$2:$S$22</c:f>
              <c:numCache>
                <c:formatCode>General</c:formatCode>
                <c:ptCount val="21"/>
                <c:pt idx="0">
                  <c:v>0.55000000000000004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0.7</c:v>
                </c:pt>
                <c:pt idx="4">
                  <c:v>0.5</c:v>
                </c:pt>
                <c:pt idx="5">
                  <c:v>0.5</c:v>
                </c:pt>
                <c:pt idx="6">
                  <c:v>0.4</c:v>
                </c:pt>
                <c:pt idx="7">
                  <c:v>0.35</c:v>
                </c:pt>
                <c:pt idx="8">
                  <c:v>0.3</c:v>
                </c:pt>
                <c:pt idx="9">
                  <c:v>0.45</c:v>
                </c:pt>
                <c:pt idx="10">
                  <c:v>0.5</c:v>
                </c:pt>
                <c:pt idx="11">
                  <c:v>0.72</c:v>
                </c:pt>
                <c:pt idx="12">
                  <c:v>0.65</c:v>
                </c:pt>
                <c:pt idx="13">
                  <c:v>0.7</c:v>
                </c:pt>
                <c:pt idx="14">
                  <c:v>0.5</c:v>
                </c:pt>
                <c:pt idx="15">
                  <c:v>0.45</c:v>
                </c:pt>
                <c:pt idx="16">
                  <c:v>0.1</c:v>
                </c:pt>
                <c:pt idx="17">
                  <c:v>0.5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'03-01-2024 to 17-01-2024'!$A$2:$A$22</c15:f>
                <c15:dlblRangeCache>
                  <c:ptCount val="21"/>
                  <c:pt idx="0">
                    <c:v>R_RE_1</c:v>
                  </c:pt>
                  <c:pt idx="1">
                    <c:v>R_TE_4</c:v>
                  </c:pt>
                  <c:pt idx="2">
                    <c:v>R_PE_9</c:v>
                  </c:pt>
                  <c:pt idx="3">
                    <c:v>R_ES_2</c:v>
                  </c:pt>
                  <c:pt idx="4">
                    <c:v>R_PE_2</c:v>
                  </c:pt>
                  <c:pt idx="5">
                    <c:v>R_RE_2</c:v>
                  </c:pt>
                  <c:pt idx="6">
                    <c:v>R_PE_4</c:v>
                  </c:pt>
                  <c:pt idx="7">
                    <c:v>R_TE_1</c:v>
                  </c:pt>
                  <c:pt idx="8">
                    <c:v>R_TO_1</c:v>
                  </c:pt>
                  <c:pt idx="9">
                    <c:v>R_PE_7</c:v>
                  </c:pt>
                  <c:pt idx="10">
                    <c:v>R_OR_2</c:v>
                  </c:pt>
                  <c:pt idx="11">
                    <c:v>R_PE_3</c:v>
                  </c:pt>
                  <c:pt idx="12">
                    <c:v>R_OR_1</c:v>
                  </c:pt>
                  <c:pt idx="13">
                    <c:v>R_OR_3</c:v>
                  </c:pt>
                  <c:pt idx="14">
                    <c:v>R_PE_5</c:v>
                  </c:pt>
                  <c:pt idx="15">
                    <c:v>R_PE_1</c:v>
                  </c:pt>
                  <c:pt idx="16">
                    <c:v>R_TE_2</c:v>
                  </c:pt>
                  <c:pt idx="17">
                    <c:v>R_PE_6</c:v>
                  </c:pt>
                  <c:pt idx="18">
                    <c:v>R_TE_3</c:v>
                  </c:pt>
                  <c:pt idx="19">
                    <c:v>R_PE_8</c:v>
                  </c:pt>
                  <c:pt idx="20">
                    <c:v>R_ES_1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26FF-4C16-8B9B-FF44C550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7152"/>
        <c:axId val="2081300448"/>
      </c:scatterChart>
      <c:valAx>
        <c:axId val="208094715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0448"/>
        <c:crosses val="autoZero"/>
        <c:crossBetween val="midCat"/>
        <c:majorUnit val="0.2"/>
      </c:valAx>
      <c:valAx>
        <c:axId val="208130044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Impatto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9297817361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71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96578418366864E-2"/>
          <c:y val="3.1542205984933604E-2"/>
          <c:w val="0.94501439439874213"/>
          <c:h val="0.9176429207973242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7CDCA03-751C-4903-AE13-01EE20E2006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01D-4492-B0A8-4F036DD69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55E7A21-3E3A-40F0-8D2C-E9BF48A9884D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01D-4492-B0A8-4F036DD69C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365B151-B867-4CD3-9480-DEE338D7E138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01D-4492-B0A8-4F036DD69C69}"/>
                </c:ext>
              </c:extLst>
            </c:dLbl>
            <c:dLbl>
              <c:idx val="3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1EE8C039-C6C6-48FE-AF62-02F9B793FEF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01D-4492-B0A8-4F036DD69C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80DA87E-D4C9-48C9-89E2-E5C467D4A2BA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01D-4492-B0A8-4F036DD69C69}"/>
                </c:ext>
              </c:extLst>
            </c:dLbl>
            <c:dLbl>
              <c:idx val="5"/>
              <c:layout>
                <c:manualLayout>
                  <c:x val="-2.1366404964034622E-2"/>
                  <c:y val="1.433139625243729E-2"/>
                </c:manualLayout>
              </c:layout>
              <c:tx>
                <c:rich>
                  <a:bodyPr/>
                  <a:lstStyle/>
                  <a:p>
                    <a:fld id="{F57815B1-CD40-42A6-91BA-D0F116E3E1B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01D-4492-B0A8-4F036DD69C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F8E3A53-3A67-4C11-8733-9484172525AB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01D-4492-B0A8-4F036DD69C69}"/>
                </c:ext>
              </c:extLst>
            </c:dLbl>
            <c:dLbl>
              <c:idx val="7"/>
              <c:layout>
                <c:manualLayout>
                  <c:x val="-2.464788732394366E-2"/>
                  <c:y val="1.436500163238655E-2"/>
                </c:manualLayout>
              </c:layout>
              <c:tx>
                <c:rich>
                  <a:bodyPr/>
                  <a:lstStyle/>
                  <a:p>
                    <a:fld id="{59360EDC-1ACA-43AC-9261-C552E3C7658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01D-4492-B0A8-4F036DD69C69}"/>
                </c:ext>
              </c:extLst>
            </c:dLbl>
            <c:dLbl>
              <c:idx val="8"/>
              <c:layout>
                <c:manualLayout>
                  <c:x val="-5.1643192488262914E-2"/>
                  <c:y val="0"/>
                </c:manualLayout>
              </c:layout>
              <c:tx>
                <c:rich>
                  <a:bodyPr/>
                  <a:lstStyle/>
                  <a:p>
                    <a:fld id="{4D8C086E-3AC9-41C5-80D4-E1BD3071C37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901D-4492-B0A8-4F036DD69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D9B4BF9-163F-42A9-ACF2-C6920D5CAF2C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01D-4492-B0A8-4F036DD69C69}"/>
                </c:ext>
              </c:extLst>
            </c:dLbl>
            <c:dLbl>
              <c:idx val="10"/>
              <c:layout>
                <c:manualLayout>
                  <c:x val="-5.1041967414082748E-2"/>
                  <c:y val="0"/>
                </c:manualLayout>
              </c:layout>
              <c:tx>
                <c:rich>
                  <a:bodyPr/>
                  <a:lstStyle/>
                  <a:p>
                    <a:fld id="{35C0604C-7021-4279-926A-F37356C06AA2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901D-4492-B0A8-4F036DD69C6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C925624-FE89-41FF-937A-01CBB70DACD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01D-4492-B0A8-4F036DD69C69}"/>
                </c:ext>
              </c:extLst>
            </c:dLbl>
            <c:dLbl>
              <c:idx val="12"/>
              <c:layout>
                <c:manualLayout>
                  <c:x val="-3.1690140845070443E-2"/>
                  <c:y val="1.5670910871694418E-2"/>
                </c:manualLayout>
              </c:layout>
              <c:tx>
                <c:rich>
                  <a:bodyPr/>
                  <a:lstStyle/>
                  <a:p>
                    <a:fld id="{F14CEDFA-1DF9-4016-BD23-F20DDAD6B5C3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901D-4492-B0A8-4F036DD69C6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EA6D66-B585-4B3A-8743-00976D1256D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01D-4492-B0A8-4F036DD69C69}"/>
                </c:ext>
              </c:extLst>
            </c:dLbl>
            <c:dLbl>
              <c:idx val="14"/>
              <c:layout>
                <c:manualLayout>
                  <c:x val="-5.0469483568075117E-2"/>
                  <c:y val="0"/>
                </c:manualLayout>
              </c:layout>
              <c:tx>
                <c:rich>
                  <a:bodyPr/>
                  <a:lstStyle/>
                  <a:p>
                    <a:fld id="{E2ED73A1-B2D8-48EC-8616-93E81ABFA83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901D-4492-B0A8-4F036DD69C6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D9B203A-3C9F-4D83-93C4-92A799AB1F9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01D-4492-B0A8-4F036DD69C69}"/>
                </c:ext>
              </c:extLst>
            </c:dLbl>
            <c:dLbl>
              <c:idx val="16"/>
              <c:layout>
                <c:manualLayout>
                  <c:x val="-2.6114494956042324E-2"/>
                  <c:y val="-1.3028542047670308E-2"/>
                </c:manualLayout>
              </c:layout>
              <c:tx>
                <c:rich>
                  <a:bodyPr/>
                  <a:lstStyle/>
                  <a:p>
                    <a:fld id="{68DDA1BD-6C42-474D-8915-048C97A3B61E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901D-4492-B0A8-4F036DD69C6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3D70B15-EB22-459A-B0B0-39EA7550AAD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01D-4492-B0A8-4F036DD69C69}"/>
                </c:ext>
              </c:extLst>
            </c:dLbl>
            <c:dLbl>
              <c:idx val="18"/>
              <c:layout>
                <c:manualLayout>
                  <c:x val="-2.1366404964034622E-2"/>
                  <c:y val="1.6937104661971399E-2"/>
                </c:manualLayout>
              </c:layout>
              <c:tx>
                <c:rich>
                  <a:bodyPr/>
                  <a:lstStyle/>
                  <a:p>
                    <a:fld id="{C1963780-63B7-487D-9EFA-335C99E4ECC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901D-4492-B0A8-4F036DD69C6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0A5F82A-A5F5-4859-9D28-195DA908F83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901D-4492-B0A8-4F036DD69C69}"/>
                </c:ext>
              </c:extLst>
            </c:dLbl>
            <c:dLbl>
              <c:idx val="20"/>
              <c:layout>
                <c:manualLayout>
                  <c:x val="0"/>
                  <c:y val="-1.3028542047670308E-2"/>
                </c:manualLayout>
              </c:layout>
              <c:tx>
                <c:rich>
                  <a:bodyPr/>
                  <a:lstStyle/>
                  <a:p>
                    <a:fld id="{442546B8-2CAB-4E0E-9C5F-707836E83A3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01D-4492-B0A8-4F036DD69C69}"/>
                </c:ext>
              </c:extLst>
            </c:dLbl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'18-01-2024 to 05-02-2024'!$R$2:$R$22</c:f>
              <c:numCache>
                <c:formatCode>General</c:formatCode>
                <c:ptCount val="21"/>
                <c:pt idx="0">
                  <c:v>0.65</c:v>
                </c:pt>
                <c:pt idx="1">
                  <c:v>0.63</c:v>
                </c:pt>
                <c:pt idx="2">
                  <c:v>0.5</c:v>
                </c:pt>
                <c:pt idx="3">
                  <c:v>0.5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0.43</c:v>
                </c:pt>
                <c:pt idx="8">
                  <c:v>0.4</c:v>
                </c:pt>
                <c:pt idx="9">
                  <c:v>0.3</c:v>
                </c:pt>
                <c:pt idx="10">
                  <c:v>0.25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0.05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</c:numCache>
            </c:numRef>
          </c:xVal>
          <c:yVal>
            <c:numRef>
              <c:f>'18-01-2024 to 05-02-2024'!$S$2:$S$22</c:f>
              <c:numCache>
                <c:formatCode>General</c:formatCode>
                <c:ptCount val="21"/>
                <c:pt idx="0">
                  <c:v>0.65</c:v>
                </c:pt>
                <c:pt idx="1">
                  <c:v>0.63</c:v>
                </c:pt>
                <c:pt idx="2">
                  <c:v>0.65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0.45</c:v>
                </c:pt>
                <c:pt idx="7">
                  <c:v>0.43</c:v>
                </c:pt>
                <c:pt idx="8">
                  <c:v>0.4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0.4</c:v>
                </c:pt>
                <c:pt idx="14">
                  <c:v>0.09</c:v>
                </c:pt>
                <c:pt idx="15">
                  <c:v>0.8</c:v>
                </c:pt>
                <c:pt idx="16">
                  <c:v>0.8</c:v>
                </c:pt>
                <c:pt idx="17">
                  <c:v>0.1</c:v>
                </c:pt>
                <c:pt idx="18">
                  <c:v>0.1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'18-01-2024 to 05-02-2024'!$A$2:$A$22</c15:f>
                <c15:dlblRangeCache>
                  <c:ptCount val="21"/>
                  <c:pt idx="0">
                    <c:v>R_PE_9</c:v>
                  </c:pt>
                  <c:pt idx="1">
                    <c:v>R_RE_1</c:v>
                  </c:pt>
                  <c:pt idx="2">
                    <c:v>R_RE_2</c:v>
                  </c:pt>
                  <c:pt idx="3">
                    <c:v>R_TE_4</c:v>
                  </c:pt>
                  <c:pt idx="4">
                    <c:v>R_ES_2</c:v>
                  </c:pt>
                  <c:pt idx="5">
                    <c:v>R_PE_2</c:v>
                  </c:pt>
                  <c:pt idx="6">
                    <c:v>R_PE_4</c:v>
                  </c:pt>
                  <c:pt idx="7">
                    <c:v>R_PE_7</c:v>
                  </c:pt>
                  <c:pt idx="8">
                    <c:v>R_TE_1</c:v>
                  </c:pt>
                  <c:pt idx="9">
                    <c:v>R_TO_1</c:v>
                  </c:pt>
                  <c:pt idx="10">
                    <c:v>R_OR_2</c:v>
                  </c:pt>
                  <c:pt idx="11">
                    <c:v>R_OR_1</c:v>
                  </c:pt>
                  <c:pt idx="12">
                    <c:v>R_OR_3</c:v>
                  </c:pt>
                  <c:pt idx="13">
                    <c:v>R_PE_3</c:v>
                  </c:pt>
                  <c:pt idx="14">
                    <c:v>R_PE_1</c:v>
                  </c:pt>
                  <c:pt idx="15">
                    <c:v>R_PE_5</c:v>
                  </c:pt>
                  <c:pt idx="16">
                    <c:v>R_PE_6</c:v>
                  </c:pt>
                  <c:pt idx="17">
                    <c:v>R_TE_2</c:v>
                  </c:pt>
                  <c:pt idx="18">
                    <c:v>R_TE_3</c:v>
                  </c:pt>
                  <c:pt idx="19">
                    <c:v>R_ES_1</c:v>
                  </c:pt>
                  <c:pt idx="20">
                    <c:v>R_PE_8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901D-4492-B0A8-4F036DD6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47152"/>
        <c:axId val="2081300448"/>
      </c:scatterChart>
      <c:valAx>
        <c:axId val="2080947152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Probabilità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300448"/>
        <c:crosses val="autoZero"/>
        <c:crossBetween val="midCat"/>
        <c:majorUnit val="0.2"/>
      </c:valAx>
      <c:valAx>
        <c:axId val="2081300448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Impatto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479297817361403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715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533400</xdr:colOff>
      <xdr:row>7</xdr:row>
      <xdr:rowOff>152400</xdr:rowOff>
    </xdr:from>
    <xdr:to>
      <xdr:col>16</xdr:col>
      <xdr:colOff>120015</xdr:colOff>
      <xdr:row>46</xdr:row>
      <xdr:rowOff>97155</xdr:rowOff>
    </xdr:to>
    <xdr:pic>
      <xdr:nvPicPr>
        <xdr:cNvPr id="6" name="Immagine 2">
          <a:extLst>
            <a:ext uri="{FF2B5EF4-FFF2-40B4-BE49-F238E27FC236}">
              <a16:creationId xmlns:a16="http://schemas.microsoft.com/office/drawing/2014/main" id="{1CB0B8C5-B658-A832-AEDA-B0DAE1122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1895475"/>
          <a:ext cx="8220075" cy="70770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39883</xdr:colOff>
      <xdr:row>7</xdr:row>
      <xdr:rowOff>301926</xdr:rowOff>
    </xdr:from>
    <xdr:to>
      <xdr:col>38</xdr:col>
      <xdr:colOff>375722</xdr:colOff>
      <xdr:row>14</xdr:row>
      <xdr:rowOff>131055</xdr:rowOff>
    </xdr:to>
    <xdr:graphicFrame macro="">
      <xdr:nvGraphicFramePr>
        <xdr:cNvPr id="16" name="Grafico 3">
          <a:extLst>
            <a:ext uri="{FF2B5EF4-FFF2-40B4-BE49-F238E27FC236}">
              <a16:creationId xmlns:a16="http://schemas.microsoft.com/office/drawing/2014/main" id="{88565CE5-0184-40B1-911E-0A14000C79CB}"/>
            </a:ext>
            <a:ext uri="{147F2762-F138-4A5C-976F-8EAC2B608ADB}">
              <a16:predDERef xmlns:a16="http://schemas.microsoft.com/office/drawing/2014/main" pred="{C9D47198-0FFD-2E35-1BD1-67BD28D1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1150188</xdr:colOff>
      <xdr:row>9</xdr:row>
      <xdr:rowOff>1159399</xdr:rowOff>
    </xdr:from>
    <xdr:to>
      <xdr:col>32</xdr:col>
      <xdr:colOff>367381</xdr:colOff>
      <xdr:row>18</xdr:row>
      <xdr:rowOff>787561</xdr:rowOff>
    </xdr:to>
    <xdr:sp macro="" textlink="">
      <xdr:nvSpPr>
        <xdr:cNvPr id="7" name="Arco 3">
          <a:extLst>
            <a:ext uri="{FF2B5EF4-FFF2-40B4-BE49-F238E27FC236}">
              <a16:creationId xmlns:a16="http://schemas.microsoft.com/office/drawing/2014/main" id="{D8A621C4-E026-4331-BDD3-51A1254359E7}"/>
            </a:ext>
            <a:ext uri="{147F2762-F138-4A5C-976F-8EAC2B608ADB}">
              <a16:predDERef xmlns:a16="http://schemas.microsoft.com/office/drawing/2014/main" pred="{DBF79144-A328-4CE0-A635-B0D3EA65F1C9}"/>
            </a:ext>
          </a:extLst>
        </xdr:cNvPr>
        <xdr:cNvSpPr/>
      </xdr:nvSpPr>
      <xdr:spPr>
        <a:xfrm>
          <a:off x="13011509" y="13049474"/>
          <a:ext cx="14385306" cy="11201936"/>
        </a:xfrm>
        <a:prstGeom prst="arc">
          <a:avLst>
            <a:gd name="adj1" fmla="val 16589764"/>
            <a:gd name="adj2" fmla="val 757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15</xdr:col>
      <xdr:colOff>815578</xdr:colOff>
      <xdr:row>11</xdr:row>
      <xdr:rowOff>1712451</xdr:rowOff>
    </xdr:from>
    <xdr:to>
      <xdr:col>26</xdr:col>
      <xdr:colOff>540593</xdr:colOff>
      <xdr:row>16</xdr:row>
      <xdr:rowOff>263202</xdr:rowOff>
    </xdr:to>
    <xdr:sp macro="" textlink="">
      <xdr:nvSpPr>
        <xdr:cNvPr id="8" name="Arco 4">
          <a:extLst>
            <a:ext uri="{FF2B5EF4-FFF2-40B4-BE49-F238E27FC236}">
              <a16:creationId xmlns:a16="http://schemas.microsoft.com/office/drawing/2014/main" id="{B9801C5C-03BB-4EF4-BBDF-5FFDBE0D7BCC}"/>
            </a:ext>
            <a:ext uri="{147F2762-F138-4A5C-976F-8EAC2B608ADB}">
              <a16:predDERef xmlns:a16="http://schemas.microsoft.com/office/drawing/2014/main" pred="{A39F3DF5-C480-43B2-97B8-37F55B5D6B2B}"/>
            </a:ext>
          </a:extLst>
        </xdr:cNvPr>
        <xdr:cNvSpPr/>
      </xdr:nvSpPr>
      <xdr:spPr>
        <a:xfrm>
          <a:off x="17148257" y="16204828"/>
          <a:ext cx="6798676" cy="4963053"/>
        </a:xfrm>
        <a:prstGeom prst="arc">
          <a:avLst>
            <a:gd name="adj1" fmla="val 16550258"/>
            <a:gd name="adj2" fmla="val 492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21</xdr:col>
      <xdr:colOff>575095</xdr:colOff>
      <xdr:row>12</xdr:row>
      <xdr:rowOff>920151</xdr:rowOff>
    </xdr:from>
    <xdr:to>
      <xdr:col>24</xdr:col>
      <xdr:colOff>497366</xdr:colOff>
      <xdr:row>12</xdr:row>
      <xdr:rowOff>1305596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640CB11-E6B4-4957-B4D4-E89EF187E40B}"/>
            </a:ext>
            <a:ext uri="{147F2762-F138-4A5C-976F-8EAC2B608ADB}">
              <a16:predDERef xmlns:a16="http://schemas.microsoft.com/office/drawing/2014/main" pred="{7368FA23-0031-4E81-B044-2EE98C027C93}"/>
            </a:ext>
          </a:extLst>
        </xdr:cNvPr>
        <xdr:cNvSpPr txBox="1"/>
      </xdr:nvSpPr>
      <xdr:spPr>
        <a:xfrm>
          <a:off x="20962189" y="16332679"/>
          <a:ext cx="1733819" cy="38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xdr:txBody>
    </xdr:sp>
    <xdr:clientData/>
  </xdr:twoCellAnchor>
  <xdr:twoCellAnchor>
    <xdr:from>
      <xdr:col>25</xdr:col>
      <xdr:colOff>388189</xdr:colOff>
      <xdr:row>12</xdr:row>
      <xdr:rowOff>273170</xdr:rowOff>
    </xdr:from>
    <xdr:to>
      <xdr:col>29</xdr:col>
      <xdr:colOff>355242</xdr:colOff>
      <xdr:row>12</xdr:row>
      <xdr:rowOff>651651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F414D7E-4EB5-4029-8AAA-BB0C5DA10896}"/>
            </a:ext>
            <a:ext uri="{147F2762-F138-4A5C-976F-8EAC2B608ADB}">
              <a16:predDERef xmlns:a16="http://schemas.microsoft.com/office/drawing/2014/main" pred="{D0521FA1-79F4-DFF5-3E70-1579211624F7}"/>
            </a:ext>
          </a:extLst>
        </xdr:cNvPr>
        <xdr:cNvSpPr txBox="1"/>
      </xdr:nvSpPr>
      <xdr:spPr>
        <a:xfrm>
          <a:off x="23190680" y="15685698"/>
          <a:ext cx="2382449" cy="378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4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 Risk</a:t>
          </a:r>
        </a:p>
      </xdr:txBody>
    </xdr:sp>
    <xdr:clientData/>
  </xdr:twoCellAnchor>
  <xdr:twoCellAnchor>
    <xdr:from>
      <xdr:col>32</xdr:col>
      <xdr:colOff>28754</xdr:colOff>
      <xdr:row>11</xdr:row>
      <xdr:rowOff>416944</xdr:rowOff>
    </xdr:from>
    <xdr:to>
      <xdr:col>35</xdr:col>
      <xdr:colOff>87797</xdr:colOff>
      <xdr:row>11</xdr:row>
      <xdr:rowOff>920151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2AF8D539-065C-43E9-861B-31DC915225EB}"/>
            </a:ext>
            <a:ext uri="{147F2762-F138-4A5C-976F-8EAC2B608ADB}">
              <a16:predDERef xmlns:a16="http://schemas.microsoft.com/office/drawing/2014/main" pred="{9A8236AE-EC0C-4802-ABC6-3ACFE3AD1ABA}"/>
            </a:ext>
          </a:extLst>
        </xdr:cNvPr>
        <xdr:cNvSpPr txBox="1"/>
      </xdr:nvSpPr>
      <xdr:spPr>
        <a:xfrm>
          <a:off x="27058188" y="14190453"/>
          <a:ext cx="1870590" cy="5032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rgbClr val="C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 Risk</a:t>
          </a:r>
        </a:p>
      </xdr:txBody>
    </xdr:sp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0.24795</cdr:x>
      <cdr:y>0.71731</cdr:y>
    </cdr:from>
    <cdr:to>
      <cdr:x>0.51574</cdr:x>
      <cdr:y>0.77717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2C4DB1F2-8952-13BA-F291-C4430C5CA05B}"/>
            </a:ext>
          </a:extLst>
        </cdr:cNvPr>
        <cdr:cNvSpPr txBox="1"/>
      </cdr:nvSpPr>
      <cdr:spPr>
        <a:xfrm xmlns:a="http://schemas.openxmlformats.org/drawingml/2006/main">
          <a:off x="2682896" y="6982288"/>
          <a:ext cx="2897595" cy="58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3600">
              <a:solidFill>
                <a:schemeClr val="accent2">
                  <a:lumMod val="75000"/>
                </a:schemeClr>
              </a:solidFill>
            </a:rPr>
            <a:t>Medium Risk</a:t>
          </a:r>
        </a:p>
      </cdr:txBody>
    </cdr:sp>
  </cdr:relSizeAnchor>
  <cdr:relSizeAnchor xmlns:cdr="http://schemas.openxmlformats.org/drawingml/2006/chartDrawing">
    <cdr:from>
      <cdr:x>0.6246</cdr:x>
      <cdr:y>0.55204</cdr:y>
    </cdr:from>
    <cdr:to>
      <cdr:x>0.89239</cdr:x>
      <cdr:y>0.6119</cdr:y>
    </cdr:to>
    <cdr:sp macro="" textlink="">
      <cdr:nvSpPr>
        <cdr:cNvPr id="10" name="CasellaDiTesto 1">
          <a:extLst xmlns:a="http://schemas.openxmlformats.org/drawingml/2006/main">
            <a:ext uri="{FF2B5EF4-FFF2-40B4-BE49-F238E27FC236}">
              <a16:creationId xmlns:a16="http://schemas.microsoft.com/office/drawing/2014/main" id="{2F843A15-B8BD-5CFE-9099-7B0F527C0476}"/>
            </a:ext>
          </a:extLst>
        </cdr:cNvPr>
        <cdr:cNvSpPr txBox="1"/>
      </cdr:nvSpPr>
      <cdr:spPr>
        <a:xfrm xmlns:a="http://schemas.openxmlformats.org/drawingml/2006/main">
          <a:off x="6922168" y="5424905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rgbClr val="C00000"/>
              </a:solidFill>
            </a:rPr>
            <a:t>High Risk</a:t>
          </a:r>
        </a:p>
      </cdr:txBody>
    </cdr:sp>
  </cdr:relSizeAnchor>
  <cdr:relSizeAnchor xmlns:cdr="http://schemas.openxmlformats.org/drawingml/2006/chartDrawing">
    <cdr:from>
      <cdr:x>0.04198</cdr:x>
      <cdr:y>0.79011</cdr:y>
    </cdr:from>
    <cdr:to>
      <cdr:x>0.30977</cdr:x>
      <cdr:y>0.84997</cdr:y>
    </cdr:to>
    <cdr:sp macro="" textlink="">
      <cdr:nvSpPr>
        <cdr:cNvPr id="11" name="CasellaDiTesto 1">
          <a:extLst xmlns:a="http://schemas.openxmlformats.org/drawingml/2006/main">
            <a:ext uri="{FF2B5EF4-FFF2-40B4-BE49-F238E27FC236}">
              <a16:creationId xmlns:a16="http://schemas.microsoft.com/office/drawing/2014/main" id="{1AEAEB5B-7784-576E-916B-6056C95A41E5}"/>
            </a:ext>
          </a:extLst>
        </cdr:cNvPr>
        <cdr:cNvSpPr txBox="1"/>
      </cdr:nvSpPr>
      <cdr:spPr>
        <a:xfrm xmlns:a="http://schemas.openxmlformats.org/drawingml/2006/main">
          <a:off x="465221" y="7764379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chemeClr val="accent6"/>
              </a:solidFill>
            </a:rPr>
            <a:t>Low Risk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7</xdr:row>
      <xdr:rowOff>0</xdr:rowOff>
    </xdr:from>
    <xdr:to>
      <xdr:col>39</xdr:col>
      <xdr:colOff>457200</xdr:colOff>
      <xdr:row>15</xdr:row>
      <xdr:rowOff>885825</xdr:rowOff>
    </xdr:to>
    <xdr:graphicFrame macro="">
      <xdr:nvGraphicFramePr>
        <xdr:cNvPr id="10" name="Grafico 3">
          <a:extLst>
            <a:ext uri="{FF2B5EF4-FFF2-40B4-BE49-F238E27FC236}">
              <a16:creationId xmlns:a16="http://schemas.microsoft.com/office/drawing/2014/main" id="{DBF79144-A328-4CE0-A635-B0D3EA65F1C9}"/>
            </a:ext>
            <a:ext uri="{147F2762-F138-4A5C-976F-8EAC2B608ADB}">
              <a16:predDERef xmlns:a16="http://schemas.microsoft.com/office/drawing/2014/main" pred="{C9D47198-0FFD-2E35-1BD1-67BD28D1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1695450</xdr:colOff>
      <xdr:row>9</xdr:row>
      <xdr:rowOff>1333500</xdr:rowOff>
    </xdr:from>
    <xdr:to>
      <xdr:col>33</xdr:col>
      <xdr:colOff>400050</xdr:colOff>
      <xdr:row>41</xdr:row>
      <xdr:rowOff>171450</xdr:rowOff>
    </xdr:to>
    <xdr:sp macro="" textlink="">
      <xdr:nvSpPr>
        <xdr:cNvPr id="12" name="Arco 5">
          <a:extLst>
            <a:ext uri="{FF2B5EF4-FFF2-40B4-BE49-F238E27FC236}">
              <a16:creationId xmlns:a16="http://schemas.microsoft.com/office/drawing/2014/main" id="{A39F3DF5-C480-43B2-97B8-37F55B5D6B2B}"/>
            </a:ext>
            <a:ext uri="{147F2762-F138-4A5C-976F-8EAC2B608ADB}">
              <a16:predDERef xmlns:a16="http://schemas.microsoft.com/office/drawing/2014/main" pred="{DBF79144-A328-4CE0-A635-B0D3EA65F1C9}"/>
            </a:ext>
          </a:extLst>
        </xdr:cNvPr>
        <xdr:cNvSpPr/>
      </xdr:nvSpPr>
      <xdr:spPr>
        <a:xfrm>
          <a:off x="16173450" y="10668000"/>
          <a:ext cx="14623256" cy="11875294"/>
        </a:xfrm>
        <a:prstGeom prst="arc">
          <a:avLst>
            <a:gd name="adj1" fmla="val 16589764"/>
            <a:gd name="adj2" fmla="val 2148542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16</xdr:col>
      <xdr:colOff>304800</xdr:colOff>
      <xdr:row>12</xdr:row>
      <xdr:rowOff>762000</xdr:rowOff>
    </xdr:from>
    <xdr:to>
      <xdr:col>27</xdr:col>
      <xdr:colOff>542925</xdr:colOff>
      <xdr:row>25</xdr:row>
      <xdr:rowOff>85725</xdr:rowOff>
    </xdr:to>
    <xdr:sp macro="" textlink="">
      <xdr:nvSpPr>
        <xdr:cNvPr id="11" name="Arco 6">
          <a:extLst>
            <a:ext uri="{FF2B5EF4-FFF2-40B4-BE49-F238E27FC236}">
              <a16:creationId xmlns:a16="http://schemas.microsoft.com/office/drawing/2014/main" id="{7368FA23-0031-4E81-B044-2EE98C027C93}"/>
            </a:ext>
            <a:ext uri="{147F2762-F138-4A5C-976F-8EAC2B608ADB}">
              <a16:predDERef xmlns:a16="http://schemas.microsoft.com/office/drawing/2014/main" pred="{A39F3DF5-C480-43B2-97B8-37F55B5D6B2B}"/>
            </a:ext>
          </a:extLst>
        </xdr:cNvPr>
        <xdr:cNvSpPr/>
      </xdr:nvSpPr>
      <xdr:spPr>
        <a:xfrm>
          <a:off x="20378738" y="13811250"/>
          <a:ext cx="6917531" cy="5788819"/>
        </a:xfrm>
        <a:prstGeom prst="arc">
          <a:avLst>
            <a:gd name="adj1" fmla="val 16550258"/>
            <a:gd name="adj2" fmla="val 2126096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22</xdr:col>
      <xdr:colOff>573074</xdr:colOff>
      <xdr:row>13</xdr:row>
      <xdr:rowOff>767080</xdr:rowOff>
    </xdr:from>
    <xdr:to>
      <xdr:col>25</xdr:col>
      <xdr:colOff>502920</xdr:colOff>
      <xdr:row>14</xdr:row>
      <xdr:rowOff>85725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D0521FA1-79F4-DFF5-3E70-1579211624F7}"/>
            </a:ext>
            <a:ext uri="{147F2762-F138-4A5C-976F-8EAC2B608ADB}">
              <a16:predDERef xmlns:a16="http://schemas.microsoft.com/office/drawing/2014/main" pred="{7368FA23-0031-4E81-B044-2EE98C027C93}"/>
            </a:ext>
          </a:extLst>
        </xdr:cNvPr>
        <xdr:cNvSpPr txBox="1"/>
      </xdr:nvSpPr>
      <xdr:spPr>
        <a:xfrm>
          <a:off x="24327154" y="14899640"/>
          <a:ext cx="1758646" cy="38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xdr:txBody>
    </xdr:sp>
    <xdr:clientData/>
  </xdr:twoCellAnchor>
  <xdr:twoCellAnchor>
    <xdr:from>
      <xdr:col>26</xdr:col>
      <xdr:colOff>321174</xdr:colOff>
      <xdr:row>13</xdr:row>
      <xdr:rowOff>94935</xdr:rowOff>
    </xdr:from>
    <xdr:to>
      <xdr:col>30</xdr:col>
      <xdr:colOff>314876</xdr:colOff>
      <xdr:row>13</xdr:row>
      <xdr:rowOff>473416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9A8236AE-EC0C-4802-ABC6-3ACFE3AD1ABA}"/>
            </a:ext>
            <a:ext uri="{147F2762-F138-4A5C-976F-8EAC2B608ADB}">
              <a16:predDERef xmlns:a16="http://schemas.microsoft.com/office/drawing/2014/main" pred="{D0521FA1-79F4-DFF5-3E70-1579211624F7}"/>
            </a:ext>
          </a:extLst>
        </xdr:cNvPr>
        <xdr:cNvSpPr txBox="1"/>
      </xdr:nvSpPr>
      <xdr:spPr>
        <a:xfrm>
          <a:off x="26531455" y="14213976"/>
          <a:ext cx="2437140" cy="378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4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 Risk</a:t>
          </a:r>
        </a:p>
      </xdr:txBody>
    </xdr:sp>
    <xdr:clientData/>
  </xdr:twoCellAnchor>
  <xdr:twoCellAnchor>
    <xdr:from>
      <xdr:col>33</xdr:col>
      <xdr:colOff>111579</xdr:colOff>
      <xdr:row>11</xdr:row>
      <xdr:rowOff>664029</xdr:rowOff>
    </xdr:from>
    <xdr:to>
      <xdr:col>36</xdr:col>
      <xdr:colOff>168729</xdr:colOff>
      <xdr:row>11</xdr:row>
      <xdr:rowOff>1045029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7F511314-3C15-4E94-8E7A-440F488BD927}"/>
            </a:ext>
            <a:ext uri="{147F2762-F138-4A5C-976F-8EAC2B608ADB}">
              <a16:predDERef xmlns:a16="http://schemas.microsoft.com/office/drawing/2014/main" pred="{9A8236AE-EC0C-4802-ABC6-3ACFE3AD1ABA}"/>
            </a:ext>
          </a:extLst>
        </xdr:cNvPr>
        <xdr:cNvSpPr txBox="1"/>
      </xdr:nvSpPr>
      <xdr:spPr>
        <a:xfrm>
          <a:off x="30558922" y="12627429"/>
          <a:ext cx="18859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rgbClr val="C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 Risk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0.24795</cdr:x>
      <cdr:y>0.71731</cdr:y>
    </cdr:from>
    <cdr:to>
      <cdr:x>0.51574</cdr:x>
      <cdr:y>0.77717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2C4DB1F2-8952-13BA-F291-C4430C5CA05B}"/>
            </a:ext>
          </a:extLst>
        </cdr:cNvPr>
        <cdr:cNvSpPr txBox="1"/>
      </cdr:nvSpPr>
      <cdr:spPr>
        <a:xfrm xmlns:a="http://schemas.openxmlformats.org/drawingml/2006/main">
          <a:off x="2682896" y="6982288"/>
          <a:ext cx="2897595" cy="58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3600">
              <a:solidFill>
                <a:schemeClr val="accent2">
                  <a:lumMod val="75000"/>
                </a:schemeClr>
              </a:solidFill>
            </a:rPr>
            <a:t>Medium Risk</a:t>
          </a:r>
        </a:p>
      </cdr:txBody>
    </cdr:sp>
  </cdr:relSizeAnchor>
  <cdr:relSizeAnchor xmlns:cdr="http://schemas.openxmlformats.org/drawingml/2006/chartDrawing">
    <cdr:from>
      <cdr:x>0.6246</cdr:x>
      <cdr:y>0.55204</cdr:y>
    </cdr:from>
    <cdr:to>
      <cdr:x>0.89239</cdr:x>
      <cdr:y>0.6119</cdr:y>
    </cdr:to>
    <cdr:sp macro="" textlink="">
      <cdr:nvSpPr>
        <cdr:cNvPr id="10" name="CasellaDiTesto 1">
          <a:extLst xmlns:a="http://schemas.openxmlformats.org/drawingml/2006/main">
            <a:ext uri="{FF2B5EF4-FFF2-40B4-BE49-F238E27FC236}">
              <a16:creationId xmlns:a16="http://schemas.microsoft.com/office/drawing/2014/main" id="{2F843A15-B8BD-5CFE-9099-7B0F527C0476}"/>
            </a:ext>
          </a:extLst>
        </cdr:cNvPr>
        <cdr:cNvSpPr txBox="1"/>
      </cdr:nvSpPr>
      <cdr:spPr>
        <a:xfrm xmlns:a="http://schemas.openxmlformats.org/drawingml/2006/main">
          <a:off x="6922168" y="5424905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rgbClr val="C00000"/>
              </a:solidFill>
            </a:rPr>
            <a:t>High Risk</a:t>
          </a:r>
        </a:p>
      </cdr:txBody>
    </cdr:sp>
  </cdr:relSizeAnchor>
  <cdr:relSizeAnchor xmlns:cdr="http://schemas.openxmlformats.org/drawingml/2006/chartDrawing">
    <cdr:from>
      <cdr:x>0.04198</cdr:x>
      <cdr:y>0.79011</cdr:y>
    </cdr:from>
    <cdr:to>
      <cdr:x>0.30977</cdr:x>
      <cdr:y>0.84997</cdr:y>
    </cdr:to>
    <cdr:sp macro="" textlink="">
      <cdr:nvSpPr>
        <cdr:cNvPr id="11" name="CasellaDiTesto 1">
          <a:extLst xmlns:a="http://schemas.openxmlformats.org/drawingml/2006/main">
            <a:ext uri="{FF2B5EF4-FFF2-40B4-BE49-F238E27FC236}">
              <a16:creationId xmlns:a16="http://schemas.microsoft.com/office/drawing/2014/main" id="{1AEAEB5B-7784-576E-916B-6056C95A41E5}"/>
            </a:ext>
          </a:extLst>
        </cdr:cNvPr>
        <cdr:cNvSpPr txBox="1"/>
      </cdr:nvSpPr>
      <cdr:spPr>
        <a:xfrm xmlns:a="http://schemas.openxmlformats.org/drawingml/2006/main">
          <a:off x="455139" y="7675878"/>
          <a:ext cx="2903329" cy="581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chemeClr val="accent6"/>
              </a:solidFill>
            </a:rPr>
            <a:t>Low Risk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106517</xdr:colOff>
      <xdr:row>2</xdr:row>
      <xdr:rowOff>179294</xdr:rowOff>
    </xdr:from>
    <xdr:to>
      <xdr:col>38</xdr:col>
      <xdr:colOff>513832</xdr:colOff>
      <xdr:row>9</xdr:row>
      <xdr:rowOff>459483</xdr:rowOff>
    </xdr:to>
    <xdr:graphicFrame macro="">
      <xdr:nvGraphicFramePr>
        <xdr:cNvPr id="9" name="Grafico 3">
          <a:extLst>
            <a:ext uri="{FF2B5EF4-FFF2-40B4-BE49-F238E27FC236}">
              <a16:creationId xmlns:a16="http://schemas.microsoft.com/office/drawing/2014/main" id="{9EA15C68-1511-4DB8-915D-1E7A1217CD26}"/>
            </a:ext>
            <a:ext uri="{147F2762-F138-4A5C-976F-8EAC2B608ADB}">
              <a16:predDERef xmlns:a16="http://schemas.microsoft.com/office/drawing/2014/main" pred="{C9D47198-0FFD-2E35-1BD1-67BD28D1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44823</xdr:colOff>
      <xdr:row>5</xdr:row>
      <xdr:rowOff>353346</xdr:rowOff>
    </xdr:from>
    <xdr:to>
      <xdr:col>32</xdr:col>
      <xdr:colOff>472355</xdr:colOff>
      <xdr:row>12</xdr:row>
      <xdr:rowOff>12897</xdr:rowOff>
    </xdr:to>
    <xdr:sp macro="" textlink="">
      <xdr:nvSpPr>
        <xdr:cNvPr id="7" name="Arco 3">
          <a:extLst>
            <a:ext uri="{FF2B5EF4-FFF2-40B4-BE49-F238E27FC236}">
              <a16:creationId xmlns:a16="http://schemas.microsoft.com/office/drawing/2014/main" id="{78AEBEA7-0E33-43BD-B2B7-C65E45C0E3BE}"/>
            </a:ext>
            <a:ext uri="{147F2762-F138-4A5C-976F-8EAC2B608ADB}">
              <a16:predDERef xmlns:a16="http://schemas.microsoft.com/office/drawing/2014/main" pred="{DBF79144-A328-4CE0-A635-B0D3EA65F1C9}"/>
            </a:ext>
          </a:extLst>
        </xdr:cNvPr>
        <xdr:cNvSpPr/>
      </xdr:nvSpPr>
      <xdr:spPr>
        <a:xfrm>
          <a:off x="13581529" y="5493111"/>
          <a:ext cx="14666473" cy="11209080"/>
        </a:xfrm>
        <a:prstGeom prst="arc">
          <a:avLst>
            <a:gd name="adj1" fmla="val 16589764"/>
            <a:gd name="adj2" fmla="val 757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16</xdr:col>
      <xdr:colOff>205860</xdr:colOff>
      <xdr:row>7</xdr:row>
      <xdr:rowOff>201919</xdr:rowOff>
    </xdr:from>
    <xdr:to>
      <xdr:col>27</xdr:col>
      <xdr:colOff>24290</xdr:colOff>
      <xdr:row>10</xdr:row>
      <xdr:rowOff>781856</xdr:rowOff>
    </xdr:to>
    <xdr:sp macro="" textlink="">
      <xdr:nvSpPr>
        <xdr:cNvPr id="8" name="Arco 4">
          <a:extLst>
            <a:ext uri="{FF2B5EF4-FFF2-40B4-BE49-F238E27FC236}">
              <a16:creationId xmlns:a16="http://schemas.microsoft.com/office/drawing/2014/main" id="{D5122746-ABE5-4752-8B8B-C4E4D9D0EE03}"/>
            </a:ext>
            <a:ext uri="{147F2762-F138-4A5C-976F-8EAC2B608ADB}">
              <a16:predDERef xmlns:a16="http://schemas.microsoft.com/office/drawing/2014/main" pred="{A39F3DF5-C480-43B2-97B8-37F55B5D6B2B}"/>
            </a:ext>
          </a:extLst>
        </xdr:cNvPr>
        <xdr:cNvSpPr/>
      </xdr:nvSpPr>
      <xdr:spPr>
        <a:xfrm>
          <a:off x="17791625" y="8643684"/>
          <a:ext cx="6945371" cy="4987584"/>
        </a:xfrm>
        <a:prstGeom prst="arc">
          <a:avLst>
            <a:gd name="adj1" fmla="val 16550258"/>
            <a:gd name="adj2" fmla="val 492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25</xdr:col>
      <xdr:colOff>451556</xdr:colOff>
      <xdr:row>7</xdr:row>
      <xdr:rowOff>592667</xdr:rowOff>
    </xdr:from>
    <xdr:to>
      <xdr:col>29</xdr:col>
      <xdr:colOff>456547</xdr:colOff>
      <xdr:row>7</xdr:row>
      <xdr:rowOff>971148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23AE6CC-33D6-4DD3-93B0-7DDF19F04F32}"/>
            </a:ext>
            <a:ext uri="{147F2762-F138-4A5C-976F-8EAC2B608ADB}">
              <a16:predDERef xmlns:a16="http://schemas.microsoft.com/office/drawing/2014/main" pred="{D0521FA1-79F4-DFF5-3E70-1579211624F7}"/>
            </a:ext>
          </a:extLst>
        </xdr:cNvPr>
        <xdr:cNvSpPr txBox="1"/>
      </xdr:nvSpPr>
      <xdr:spPr>
        <a:xfrm>
          <a:off x="23847778" y="9031111"/>
          <a:ext cx="2432102" cy="378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4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 Risk</a:t>
          </a:r>
        </a:p>
      </xdr:txBody>
    </xdr:sp>
    <xdr:clientData/>
  </xdr:twoCellAnchor>
  <xdr:twoCellAnchor>
    <xdr:from>
      <xdr:col>32</xdr:col>
      <xdr:colOff>98777</xdr:colOff>
      <xdr:row>6</xdr:row>
      <xdr:rowOff>1030111</xdr:rowOff>
    </xdr:from>
    <xdr:to>
      <xdr:col>35</xdr:col>
      <xdr:colOff>164394</xdr:colOff>
      <xdr:row>6</xdr:row>
      <xdr:rowOff>1411111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171241F9-8577-44A4-9BC6-C62C1B11B5DC}"/>
            </a:ext>
            <a:ext uri="{147F2762-F138-4A5C-976F-8EAC2B608ADB}">
              <a16:predDERef xmlns:a16="http://schemas.microsoft.com/office/drawing/2014/main" pred="{9A8236AE-EC0C-4802-ABC6-3ACFE3AD1ABA}"/>
            </a:ext>
          </a:extLst>
        </xdr:cNvPr>
        <xdr:cNvSpPr txBox="1"/>
      </xdr:nvSpPr>
      <xdr:spPr>
        <a:xfrm>
          <a:off x="27742444" y="7450667"/>
          <a:ext cx="1885950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rgbClr val="C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 Risk</a:t>
          </a:r>
        </a:p>
      </xdr:txBody>
    </xdr:sp>
    <xdr:clientData/>
  </xdr:twoCellAnchor>
  <xdr:twoCellAnchor>
    <xdr:from>
      <xdr:col>21</xdr:col>
      <xdr:colOff>595644</xdr:colOff>
      <xdr:row>8</xdr:row>
      <xdr:rowOff>28575</xdr:rowOff>
    </xdr:from>
    <xdr:to>
      <xdr:col>24</xdr:col>
      <xdr:colOff>523718</xdr:colOff>
      <xdr:row>8</xdr:row>
      <xdr:rowOff>414020</xdr:rowOff>
    </xdr:to>
    <xdr:sp macro="" textlink="">
      <xdr:nvSpPr>
        <xdr:cNvPr id="14" name="CasellaDiTesto 3">
          <a:extLst>
            <a:ext uri="{FF2B5EF4-FFF2-40B4-BE49-F238E27FC236}">
              <a16:creationId xmlns:a16="http://schemas.microsoft.com/office/drawing/2014/main" id="{F88CD9EF-A736-4721-838F-B41369B21944}"/>
            </a:ext>
            <a:ext uri="{147F2762-F138-4A5C-976F-8EAC2B608ADB}">
              <a16:predDERef xmlns:a16="http://schemas.microsoft.com/office/drawing/2014/main" pred="{171241F9-8577-44A4-9BC6-C62C1B11B5DC}"/>
            </a:ext>
          </a:extLst>
        </xdr:cNvPr>
        <xdr:cNvSpPr txBox="1"/>
      </xdr:nvSpPr>
      <xdr:spPr>
        <a:xfrm>
          <a:off x="21612667" y="9721924"/>
          <a:ext cx="1762191" cy="38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0.24795</cdr:x>
      <cdr:y>0.71731</cdr:y>
    </cdr:from>
    <cdr:to>
      <cdr:x>0.51574</cdr:x>
      <cdr:y>0.77717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2C4DB1F2-8952-13BA-F291-C4430C5CA05B}"/>
            </a:ext>
          </a:extLst>
        </cdr:cNvPr>
        <cdr:cNvSpPr txBox="1"/>
      </cdr:nvSpPr>
      <cdr:spPr>
        <a:xfrm xmlns:a="http://schemas.openxmlformats.org/drawingml/2006/main">
          <a:off x="2682896" y="6982288"/>
          <a:ext cx="2897595" cy="58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3600">
              <a:solidFill>
                <a:schemeClr val="accent2">
                  <a:lumMod val="75000"/>
                </a:schemeClr>
              </a:solidFill>
            </a:rPr>
            <a:t>Medium Risk</a:t>
          </a:r>
        </a:p>
      </cdr:txBody>
    </cdr:sp>
  </cdr:relSizeAnchor>
  <cdr:relSizeAnchor xmlns:cdr="http://schemas.openxmlformats.org/drawingml/2006/chartDrawing">
    <cdr:from>
      <cdr:x>0.6246</cdr:x>
      <cdr:y>0.55204</cdr:y>
    </cdr:from>
    <cdr:to>
      <cdr:x>0.89239</cdr:x>
      <cdr:y>0.6119</cdr:y>
    </cdr:to>
    <cdr:sp macro="" textlink="">
      <cdr:nvSpPr>
        <cdr:cNvPr id="10" name="CasellaDiTesto 1">
          <a:extLst xmlns:a="http://schemas.openxmlformats.org/drawingml/2006/main">
            <a:ext uri="{FF2B5EF4-FFF2-40B4-BE49-F238E27FC236}">
              <a16:creationId xmlns:a16="http://schemas.microsoft.com/office/drawing/2014/main" id="{2F843A15-B8BD-5CFE-9099-7B0F527C0476}"/>
            </a:ext>
          </a:extLst>
        </cdr:cNvPr>
        <cdr:cNvSpPr txBox="1"/>
      </cdr:nvSpPr>
      <cdr:spPr>
        <a:xfrm xmlns:a="http://schemas.openxmlformats.org/drawingml/2006/main">
          <a:off x="6922168" y="5424905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rgbClr val="C00000"/>
              </a:solidFill>
            </a:rPr>
            <a:t>High Risk</a:t>
          </a:r>
        </a:p>
      </cdr:txBody>
    </cdr:sp>
  </cdr:relSizeAnchor>
  <cdr:relSizeAnchor xmlns:cdr="http://schemas.openxmlformats.org/drawingml/2006/chartDrawing">
    <cdr:from>
      <cdr:x>0.04198</cdr:x>
      <cdr:y>0.79011</cdr:y>
    </cdr:from>
    <cdr:to>
      <cdr:x>0.30977</cdr:x>
      <cdr:y>0.84997</cdr:y>
    </cdr:to>
    <cdr:sp macro="" textlink="">
      <cdr:nvSpPr>
        <cdr:cNvPr id="11" name="CasellaDiTesto 1">
          <a:extLst xmlns:a="http://schemas.openxmlformats.org/drawingml/2006/main">
            <a:ext uri="{FF2B5EF4-FFF2-40B4-BE49-F238E27FC236}">
              <a16:creationId xmlns:a16="http://schemas.microsoft.com/office/drawing/2014/main" id="{1AEAEB5B-7784-576E-916B-6056C95A41E5}"/>
            </a:ext>
          </a:extLst>
        </cdr:cNvPr>
        <cdr:cNvSpPr txBox="1"/>
      </cdr:nvSpPr>
      <cdr:spPr>
        <a:xfrm xmlns:a="http://schemas.openxmlformats.org/drawingml/2006/main">
          <a:off x="465221" y="7764379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chemeClr val="accent6"/>
              </a:solidFill>
            </a:rPr>
            <a:t>Low Risk</a:t>
          </a:r>
        </a:p>
      </cdr:txBody>
    </cdr:sp>
  </cdr:relSizeAnchor>
  <cdr:relSizeAnchor xmlns:cdr="http://schemas.openxmlformats.org/drawingml/2006/chartDrawing">
    <cdr:from>
      <cdr:x>0.04422</cdr:x>
      <cdr:y>0.80595</cdr:y>
    </cdr:from>
    <cdr:to>
      <cdr:x>0.20823</cdr:x>
      <cdr:y>0.84543</cdr:y>
    </cdr:to>
    <cdr:sp macro="" textlink="">
      <cdr:nvSpPr>
        <cdr:cNvPr id="3" name="CasellaDiTesto 1">
          <a:extLst xmlns:a="http://schemas.openxmlformats.org/drawingml/2006/main">
            <a:ext uri="{FF2B5EF4-FFF2-40B4-BE49-F238E27FC236}">
              <a16:creationId xmlns:a16="http://schemas.microsoft.com/office/drawing/2014/main" id="{D0521FA1-79F4-DFF5-3E70-1579211624F7}"/>
            </a:ext>
            <a:ext uri="{147F2762-F138-4A5C-976F-8EAC2B608ADB}">
              <a16:predDERef xmlns:a16="http://schemas.microsoft.com/office/drawing/2014/main" pred="{7368FA23-0031-4E81-B044-2EE98C027C93}"/>
            </a:ext>
          </a:extLst>
        </cdr:cNvPr>
        <cdr:cNvSpPr txBox="1"/>
      </cdr:nvSpPr>
      <cdr:spPr>
        <a:xfrm xmlns:a="http://schemas.openxmlformats.org/drawingml/2006/main">
          <a:off x="474133" y="7868356"/>
          <a:ext cx="1758646" cy="38544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txBody>
        <a:bodyPr xmlns:a="http://schemas.openxmlformats.org/drawingml/2006/main" spcFirstLastPara="0" wrap="square" lIns="91440" tIns="45720" rIns="91440" bIns="45720" rtlCol="0" anchor="t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126438</xdr:colOff>
      <xdr:row>4</xdr:row>
      <xdr:rowOff>186267</xdr:rowOff>
    </xdr:from>
    <xdr:to>
      <xdr:col>37</xdr:col>
      <xdr:colOff>530765</xdr:colOff>
      <xdr:row>10</xdr:row>
      <xdr:rowOff>1573647</xdr:rowOff>
    </xdr:to>
    <xdr:graphicFrame macro="">
      <xdr:nvGraphicFramePr>
        <xdr:cNvPr id="14" name="Grafico 3">
          <a:extLst>
            <a:ext uri="{FF2B5EF4-FFF2-40B4-BE49-F238E27FC236}">
              <a16:creationId xmlns:a16="http://schemas.microsoft.com/office/drawing/2014/main" id="{86C557E1-386E-44CA-85A6-1785D75ECD8B}"/>
            </a:ext>
            <a:ext uri="{147F2762-F138-4A5C-976F-8EAC2B608ADB}">
              <a16:predDERef xmlns:a16="http://schemas.microsoft.com/office/drawing/2014/main" pred="{C9D47198-0FFD-2E35-1BD1-67BD28D1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67733</xdr:colOff>
      <xdr:row>6</xdr:row>
      <xdr:rowOff>1233282</xdr:rowOff>
    </xdr:from>
    <xdr:to>
      <xdr:col>31</xdr:col>
      <xdr:colOff>492276</xdr:colOff>
      <xdr:row>13</xdr:row>
      <xdr:rowOff>128841</xdr:rowOff>
    </xdr:to>
    <xdr:sp macro="" textlink="">
      <xdr:nvSpPr>
        <xdr:cNvPr id="6" name="Arco 2">
          <a:extLst>
            <a:ext uri="{FF2B5EF4-FFF2-40B4-BE49-F238E27FC236}">
              <a16:creationId xmlns:a16="http://schemas.microsoft.com/office/drawing/2014/main" id="{82C6E1A0-14AD-4557-B6DC-5D69BA54CDC3}"/>
            </a:ext>
            <a:ext uri="{147F2762-F138-4A5C-976F-8EAC2B608ADB}">
              <a16:predDERef xmlns:a16="http://schemas.microsoft.com/office/drawing/2014/main" pred="{DBF79144-A328-4CE0-A635-B0D3EA65F1C9}"/>
            </a:ext>
          </a:extLst>
        </xdr:cNvPr>
        <xdr:cNvSpPr/>
      </xdr:nvSpPr>
      <xdr:spPr>
        <a:xfrm>
          <a:off x="11921066" y="8379149"/>
          <a:ext cx="14597743" cy="11239959"/>
        </a:xfrm>
        <a:prstGeom prst="arc">
          <a:avLst>
            <a:gd name="adj1" fmla="val 16589764"/>
            <a:gd name="adj2" fmla="val 757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14</xdr:col>
      <xdr:colOff>449899</xdr:colOff>
      <xdr:row>9</xdr:row>
      <xdr:rowOff>531223</xdr:rowOff>
    </xdr:from>
    <xdr:to>
      <xdr:col>26</xdr:col>
      <xdr:colOff>44212</xdr:colOff>
      <xdr:row>11</xdr:row>
      <xdr:rowOff>532040</xdr:rowOff>
    </xdr:to>
    <xdr:sp macro="" textlink="">
      <xdr:nvSpPr>
        <xdr:cNvPr id="7" name="Arco 3">
          <a:extLst>
            <a:ext uri="{FF2B5EF4-FFF2-40B4-BE49-F238E27FC236}">
              <a16:creationId xmlns:a16="http://schemas.microsoft.com/office/drawing/2014/main" id="{982F6E37-761C-4C41-940B-9FB8A986EC0C}"/>
            </a:ext>
            <a:ext uri="{147F2762-F138-4A5C-976F-8EAC2B608ADB}">
              <a16:predDERef xmlns:a16="http://schemas.microsoft.com/office/drawing/2014/main" pred="{A39F3DF5-C480-43B2-97B8-37F55B5D6B2B}"/>
            </a:ext>
          </a:extLst>
        </xdr:cNvPr>
        <xdr:cNvSpPr/>
      </xdr:nvSpPr>
      <xdr:spPr>
        <a:xfrm>
          <a:off x="16113232" y="11537890"/>
          <a:ext cx="6909513" cy="4996150"/>
        </a:xfrm>
        <a:prstGeom prst="arc">
          <a:avLst>
            <a:gd name="adj1" fmla="val 16550258"/>
            <a:gd name="adj2" fmla="val 492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31</xdr:col>
      <xdr:colOff>123567</xdr:colOff>
      <xdr:row>8</xdr:row>
      <xdr:rowOff>617838</xdr:rowOff>
    </xdr:from>
    <xdr:to>
      <xdr:col>34</xdr:col>
      <xdr:colOff>180718</xdr:colOff>
      <xdr:row>8</xdr:row>
      <xdr:rowOff>998838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1AAA8AF3-7012-43B2-BC07-A4B72C13A82D}"/>
            </a:ext>
            <a:ext uri="{147F2762-F138-4A5C-976F-8EAC2B608ADB}">
              <a16:predDERef xmlns:a16="http://schemas.microsoft.com/office/drawing/2014/main" pred="{9A8236AE-EC0C-4802-ABC6-3ACFE3AD1ABA}"/>
            </a:ext>
          </a:extLst>
        </xdr:cNvPr>
        <xdr:cNvSpPr txBox="1"/>
      </xdr:nvSpPr>
      <xdr:spPr>
        <a:xfrm>
          <a:off x="26361081" y="10317892"/>
          <a:ext cx="1910664" cy="381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rgbClr val="C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 Risk</a:t>
          </a:r>
        </a:p>
      </xdr:txBody>
    </xdr:sp>
    <xdr:clientData/>
  </xdr:twoCellAnchor>
  <xdr:twoCellAnchor>
    <xdr:from>
      <xdr:col>24</xdr:col>
      <xdr:colOff>453081</xdr:colOff>
      <xdr:row>9</xdr:row>
      <xdr:rowOff>896288</xdr:rowOff>
    </xdr:from>
    <xdr:to>
      <xdr:col>28</xdr:col>
      <xdr:colOff>413832</xdr:colOff>
      <xdr:row>9</xdr:row>
      <xdr:rowOff>1274769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9770D068-DB1C-48AC-A701-0DB0DB170352}"/>
            </a:ext>
            <a:ext uri="{147F2762-F138-4A5C-976F-8EAC2B608ADB}">
              <a16:predDERef xmlns:a16="http://schemas.microsoft.com/office/drawing/2014/main" pred="{D0521FA1-79F4-DFF5-3E70-1579211624F7}"/>
            </a:ext>
          </a:extLst>
        </xdr:cNvPr>
        <xdr:cNvSpPr txBox="1"/>
      </xdr:nvSpPr>
      <xdr:spPr>
        <a:xfrm>
          <a:off x="22164862" y="11908754"/>
          <a:ext cx="2382449" cy="378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4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 Risk</a:t>
          </a:r>
        </a:p>
      </xdr:txBody>
    </xdr:sp>
    <xdr:clientData/>
  </xdr:twoCellAnchor>
  <xdr:twoCellAnchor>
    <xdr:from>
      <xdr:col>21</xdr:col>
      <xdr:colOff>20595</xdr:colOff>
      <xdr:row>9</xdr:row>
      <xdr:rowOff>1606944</xdr:rowOff>
    </xdr:from>
    <xdr:to>
      <xdr:col>23</xdr:col>
      <xdr:colOff>543565</xdr:colOff>
      <xdr:row>10</xdr:row>
      <xdr:rowOff>29978</xdr:rowOff>
    </xdr:to>
    <xdr:sp macro="" textlink="">
      <xdr:nvSpPr>
        <xdr:cNvPr id="4" name="CasellaDiTesto 1">
          <a:extLst>
            <a:ext uri="{FF2B5EF4-FFF2-40B4-BE49-F238E27FC236}">
              <a16:creationId xmlns:a16="http://schemas.microsoft.com/office/drawing/2014/main" id="{FB1F16D1-6E1E-84BA-AAE6-96C57397F8B2}"/>
            </a:ext>
            <a:ext uri="{147F2762-F138-4A5C-976F-8EAC2B608ADB}">
              <a16:predDERef xmlns:a16="http://schemas.microsoft.com/office/drawing/2014/main" pred="{7368FA23-0031-4E81-B044-2EE98C027C93}"/>
            </a:ext>
          </a:extLst>
        </xdr:cNvPr>
        <xdr:cNvSpPr txBox="1"/>
      </xdr:nvSpPr>
      <xdr:spPr>
        <a:xfrm>
          <a:off x="19916102" y="12619410"/>
          <a:ext cx="1733819" cy="38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0.24795</cdr:x>
      <cdr:y>0.71731</cdr:y>
    </cdr:from>
    <cdr:to>
      <cdr:x>0.51574</cdr:x>
      <cdr:y>0.77717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2C4DB1F2-8952-13BA-F291-C4430C5CA05B}"/>
            </a:ext>
          </a:extLst>
        </cdr:cNvPr>
        <cdr:cNvSpPr txBox="1"/>
      </cdr:nvSpPr>
      <cdr:spPr>
        <a:xfrm xmlns:a="http://schemas.openxmlformats.org/drawingml/2006/main">
          <a:off x="2682896" y="6982288"/>
          <a:ext cx="2897595" cy="58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3600">
              <a:solidFill>
                <a:schemeClr val="accent2">
                  <a:lumMod val="75000"/>
                </a:schemeClr>
              </a:solidFill>
            </a:rPr>
            <a:t>Medium Risk</a:t>
          </a:r>
        </a:p>
      </cdr:txBody>
    </cdr:sp>
  </cdr:relSizeAnchor>
  <cdr:relSizeAnchor xmlns:cdr="http://schemas.openxmlformats.org/drawingml/2006/chartDrawing">
    <cdr:from>
      <cdr:x>0.6246</cdr:x>
      <cdr:y>0.55204</cdr:y>
    </cdr:from>
    <cdr:to>
      <cdr:x>0.89239</cdr:x>
      <cdr:y>0.6119</cdr:y>
    </cdr:to>
    <cdr:sp macro="" textlink="">
      <cdr:nvSpPr>
        <cdr:cNvPr id="10" name="CasellaDiTesto 1">
          <a:extLst xmlns:a="http://schemas.openxmlformats.org/drawingml/2006/main">
            <a:ext uri="{FF2B5EF4-FFF2-40B4-BE49-F238E27FC236}">
              <a16:creationId xmlns:a16="http://schemas.microsoft.com/office/drawing/2014/main" id="{2F843A15-B8BD-5CFE-9099-7B0F527C0476}"/>
            </a:ext>
          </a:extLst>
        </cdr:cNvPr>
        <cdr:cNvSpPr txBox="1"/>
      </cdr:nvSpPr>
      <cdr:spPr>
        <a:xfrm xmlns:a="http://schemas.openxmlformats.org/drawingml/2006/main">
          <a:off x="6922168" y="5424905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rgbClr val="C00000"/>
              </a:solidFill>
            </a:rPr>
            <a:t>High Risk</a:t>
          </a:r>
        </a:p>
      </cdr:txBody>
    </cdr:sp>
  </cdr:relSizeAnchor>
  <cdr:relSizeAnchor xmlns:cdr="http://schemas.openxmlformats.org/drawingml/2006/chartDrawing">
    <cdr:from>
      <cdr:x>0.04198</cdr:x>
      <cdr:y>0.79011</cdr:y>
    </cdr:from>
    <cdr:to>
      <cdr:x>0.30977</cdr:x>
      <cdr:y>0.84997</cdr:y>
    </cdr:to>
    <cdr:sp macro="" textlink="">
      <cdr:nvSpPr>
        <cdr:cNvPr id="11" name="CasellaDiTesto 1">
          <a:extLst xmlns:a="http://schemas.openxmlformats.org/drawingml/2006/main">
            <a:ext uri="{FF2B5EF4-FFF2-40B4-BE49-F238E27FC236}">
              <a16:creationId xmlns:a16="http://schemas.microsoft.com/office/drawing/2014/main" id="{1AEAEB5B-7784-576E-916B-6056C95A41E5}"/>
            </a:ext>
          </a:extLst>
        </cdr:cNvPr>
        <cdr:cNvSpPr txBox="1"/>
      </cdr:nvSpPr>
      <cdr:spPr>
        <a:xfrm xmlns:a="http://schemas.openxmlformats.org/drawingml/2006/main">
          <a:off x="465221" y="7764379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chemeClr val="accent6"/>
              </a:solidFill>
            </a:rPr>
            <a:t>Low Risk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164923</xdr:colOff>
      <xdr:row>11</xdr:row>
      <xdr:rowOff>1339272</xdr:rowOff>
    </xdr:from>
    <xdr:to>
      <xdr:col>39</xdr:col>
      <xdr:colOff>560014</xdr:colOff>
      <xdr:row>18</xdr:row>
      <xdr:rowOff>1768765</xdr:rowOff>
    </xdr:to>
    <xdr:graphicFrame macro="">
      <xdr:nvGraphicFramePr>
        <xdr:cNvPr id="15" name="Grafico 3">
          <a:extLst>
            <a:ext uri="{FF2B5EF4-FFF2-40B4-BE49-F238E27FC236}">
              <a16:creationId xmlns:a16="http://schemas.microsoft.com/office/drawing/2014/main" id="{9339E603-C9C2-41CB-8DB4-67F64D2872C1}"/>
            </a:ext>
            <a:ext uri="{147F2762-F138-4A5C-976F-8EAC2B608ADB}">
              <a16:predDERef xmlns:a16="http://schemas.microsoft.com/office/drawing/2014/main" pred="{C9D47198-0FFD-2E35-1BD1-67BD28D1B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69273</xdr:colOff>
      <xdr:row>14</xdr:row>
      <xdr:rowOff>194807</xdr:rowOff>
    </xdr:from>
    <xdr:to>
      <xdr:col>33</xdr:col>
      <xdr:colOff>530761</xdr:colOff>
      <xdr:row>27</xdr:row>
      <xdr:rowOff>59107</xdr:rowOff>
    </xdr:to>
    <xdr:sp macro="" textlink="">
      <xdr:nvSpPr>
        <xdr:cNvPr id="3" name="Arco 2">
          <a:extLst>
            <a:ext uri="{FF2B5EF4-FFF2-40B4-BE49-F238E27FC236}">
              <a16:creationId xmlns:a16="http://schemas.microsoft.com/office/drawing/2014/main" id="{494A7AD2-E344-4F44-A7AA-AFF99CA095DC}"/>
            </a:ext>
            <a:ext uri="{147F2762-F138-4A5C-976F-8EAC2B608ADB}">
              <a16:predDERef xmlns:a16="http://schemas.microsoft.com/office/drawing/2014/main" pred="{DBF79144-A328-4CE0-A635-B0D3EA65F1C9}"/>
            </a:ext>
          </a:extLst>
        </xdr:cNvPr>
        <xdr:cNvSpPr/>
      </xdr:nvSpPr>
      <xdr:spPr>
        <a:xfrm>
          <a:off x="13300364" y="18990807"/>
          <a:ext cx="14385306" cy="11201936"/>
        </a:xfrm>
        <a:prstGeom prst="arc">
          <a:avLst>
            <a:gd name="adj1" fmla="val 16589764"/>
            <a:gd name="adj2" fmla="val 757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16</xdr:col>
      <xdr:colOff>488385</xdr:colOff>
      <xdr:row>17</xdr:row>
      <xdr:rowOff>48161</xdr:rowOff>
    </xdr:from>
    <xdr:to>
      <xdr:col>28</xdr:col>
      <xdr:colOff>82697</xdr:colOff>
      <xdr:row>20</xdr:row>
      <xdr:rowOff>277578</xdr:rowOff>
    </xdr:to>
    <xdr:sp macro="" textlink="">
      <xdr:nvSpPr>
        <xdr:cNvPr id="4" name="Arco 3">
          <a:extLst>
            <a:ext uri="{FF2B5EF4-FFF2-40B4-BE49-F238E27FC236}">
              <a16:creationId xmlns:a16="http://schemas.microsoft.com/office/drawing/2014/main" id="{9F2331F8-CE08-4BF1-95AD-C13D073FA670}"/>
            </a:ext>
            <a:ext uri="{147F2762-F138-4A5C-976F-8EAC2B608ADB}">
              <a16:predDERef xmlns:a16="http://schemas.microsoft.com/office/drawing/2014/main" pred="{A39F3DF5-C480-43B2-97B8-37F55B5D6B2B}"/>
            </a:ext>
          </a:extLst>
        </xdr:cNvPr>
        <xdr:cNvSpPr/>
      </xdr:nvSpPr>
      <xdr:spPr>
        <a:xfrm>
          <a:off x="17437112" y="22146161"/>
          <a:ext cx="6798676" cy="4963053"/>
        </a:xfrm>
        <a:prstGeom prst="arc">
          <a:avLst>
            <a:gd name="adj1" fmla="val 16550258"/>
            <a:gd name="adj2" fmla="val 492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t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it-IT" sz="1100"/>
        </a:p>
      </xdr:txBody>
    </xdr:sp>
    <xdr:clientData/>
  </xdr:twoCellAnchor>
  <xdr:twoCellAnchor>
    <xdr:from>
      <xdr:col>33</xdr:col>
      <xdr:colOff>249114</xdr:colOff>
      <xdr:row>16</xdr:row>
      <xdr:rowOff>117230</xdr:rowOff>
    </xdr:from>
    <xdr:to>
      <xdr:col>36</xdr:col>
      <xdr:colOff>276155</xdr:colOff>
      <xdr:row>16</xdr:row>
      <xdr:rowOff>540151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8DC03ED5-8218-4120-B473-0E85F957CF48}"/>
            </a:ext>
            <a:ext uri="{147F2762-F138-4A5C-976F-8EAC2B608ADB}">
              <a16:predDERef xmlns:a16="http://schemas.microsoft.com/office/drawing/2014/main" pred="{9A8236AE-EC0C-4802-ABC6-3ACFE3AD1ABA}"/>
            </a:ext>
          </a:extLst>
        </xdr:cNvPr>
        <xdr:cNvSpPr txBox="1"/>
      </xdr:nvSpPr>
      <xdr:spPr>
        <a:xfrm>
          <a:off x="27546076" y="21009534"/>
          <a:ext cx="1850054" cy="4229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rgbClr val="C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High Risk</a:t>
          </a:r>
        </a:p>
      </xdr:txBody>
    </xdr:sp>
    <xdr:clientData/>
  </xdr:twoCellAnchor>
  <xdr:twoCellAnchor>
    <xdr:from>
      <xdr:col>26</xdr:col>
      <xdr:colOff>503904</xdr:colOff>
      <xdr:row>17</xdr:row>
      <xdr:rowOff>467033</xdr:rowOff>
    </xdr:from>
    <xdr:to>
      <xdr:col>30</xdr:col>
      <xdr:colOff>428288</xdr:colOff>
      <xdr:row>17</xdr:row>
      <xdr:rowOff>845514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334832BC-D02F-4073-AFCE-D2629C4F0A17}"/>
            </a:ext>
            <a:ext uri="{147F2762-F138-4A5C-976F-8EAC2B608ADB}">
              <a16:predDERef xmlns:a16="http://schemas.microsoft.com/office/drawing/2014/main" pred="{D0521FA1-79F4-DFF5-3E70-1579211624F7}"/>
            </a:ext>
          </a:extLst>
        </xdr:cNvPr>
        <xdr:cNvSpPr txBox="1"/>
      </xdr:nvSpPr>
      <xdr:spPr>
        <a:xfrm>
          <a:off x="23646581" y="22577323"/>
          <a:ext cx="2382449" cy="3784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4"/>
              </a:solidFill>
              <a:latin typeface="Calibri" panose="020F0502020204030204" pitchFamily="34" charset="0"/>
              <a:cs typeface="Calibri" panose="020F0502020204030204" pitchFamily="34" charset="0"/>
            </a:rPr>
            <a:t>Medium Risk</a:t>
          </a:r>
        </a:p>
      </xdr:txBody>
    </xdr:sp>
    <xdr:clientData/>
  </xdr:twoCellAnchor>
  <xdr:twoCellAnchor>
    <xdr:from>
      <xdr:col>23</xdr:col>
      <xdr:colOff>98323</xdr:colOff>
      <xdr:row>17</xdr:row>
      <xdr:rowOff>1167581</xdr:rowOff>
    </xdr:from>
    <xdr:to>
      <xdr:col>25</xdr:col>
      <xdr:colOff>603110</xdr:colOff>
      <xdr:row>18</xdr:row>
      <xdr:rowOff>274832</xdr:rowOff>
    </xdr:to>
    <xdr:sp macro="" textlink="">
      <xdr:nvSpPr>
        <xdr:cNvPr id="6" name="CasellaDiTesto 1">
          <a:extLst>
            <a:ext uri="{FF2B5EF4-FFF2-40B4-BE49-F238E27FC236}">
              <a16:creationId xmlns:a16="http://schemas.microsoft.com/office/drawing/2014/main" id="{EAC42082-2801-4377-9CA6-5668BE514419}"/>
            </a:ext>
            <a:ext uri="{147F2762-F138-4A5C-976F-8EAC2B608ADB}">
              <a16:predDERef xmlns:a16="http://schemas.microsoft.com/office/drawing/2014/main" pred="{7368FA23-0031-4E81-B044-2EE98C027C93}"/>
            </a:ext>
          </a:extLst>
        </xdr:cNvPr>
        <xdr:cNvSpPr txBox="1"/>
      </xdr:nvSpPr>
      <xdr:spPr>
        <a:xfrm>
          <a:off x="21397452" y="23277871"/>
          <a:ext cx="1733819" cy="38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2400" b="1" i="0" u="none" strike="noStrike">
              <a:solidFill>
                <a:schemeClr val="accent6"/>
              </a:solidFill>
              <a:latin typeface="Calibri" panose="020F0502020204030204" pitchFamily="34" charset="0"/>
              <a:cs typeface="Calibri" panose="020F0502020204030204" pitchFamily="34" charset="0"/>
            </a:rPr>
            <a:t>Low Risk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0.24795</cdr:x>
      <cdr:y>0.71731</cdr:y>
    </cdr:from>
    <cdr:to>
      <cdr:x>0.51574</cdr:x>
      <cdr:y>0.77717</cdr:y>
    </cdr:to>
    <cdr:sp macro="" textlink="">
      <cdr:nvSpPr>
        <cdr:cNvPr id="9" name="CasellaDiTesto 8">
          <a:extLst xmlns:a="http://schemas.openxmlformats.org/drawingml/2006/main">
            <a:ext uri="{FF2B5EF4-FFF2-40B4-BE49-F238E27FC236}">
              <a16:creationId xmlns:a16="http://schemas.microsoft.com/office/drawing/2014/main" id="{2C4DB1F2-8952-13BA-F291-C4430C5CA05B}"/>
            </a:ext>
          </a:extLst>
        </cdr:cNvPr>
        <cdr:cNvSpPr txBox="1"/>
      </cdr:nvSpPr>
      <cdr:spPr>
        <a:xfrm xmlns:a="http://schemas.openxmlformats.org/drawingml/2006/main">
          <a:off x="2682896" y="6982288"/>
          <a:ext cx="2897595" cy="5826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it-IT" sz="3600">
              <a:solidFill>
                <a:schemeClr val="accent2">
                  <a:lumMod val="75000"/>
                </a:schemeClr>
              </a:solidFill>
            </a:rPr>
            <a:t>Medium Risk</a:t>
          </a:r>
        </a:p>
      </cdr:txBody>
    </cdr:sp>
  </cdr:relSizeAnchor>
  <cdr:relSizeAnchor xmlns:cdr="http://schemas.openxmlformats.org/drawingml/2006/chartDrawing">
    <cdr:from>
      <cdr:x>0.6246</cdr:x>
      <cdr:y>0.55204</cdr:y>
    </cdr:from>
    <cdr:to>
      <cdr:x>0.89239</cdr:x>
      <cdr:y>0.6119</cdr:y>
    </cdr:to>
    <cdr:sp macro="" textlink="">
      <cdr:nvSpPr>
        <cdr:cNvPr id="10" name="CasellaDiTesto 1">
          <a:extLst xmlns:a="http://schemas.openxmlformats.org/drawingml/2006/main">
            <a:ext uri="{FF2B5EF4-FFF2-40B4-BE49-F238E27FC236}">
              <a16:creationId xmlns:a16="http://schemas.microsoft.com/office/drawing/2014/main" id="{2F843A15-B8BD-5CFE-9099-7B0F527C0476}"/>
            </a:ext>
          </a:extLst>
        </cdr:cNvPr>
        <cdr:cNvSpPr txBox="1"/>
      </cdr:nvSpPr>
      <cdr:spPr>
        <a:xfrm xmlns:a="http://schemas.openxmlformats.org/drawingml/2006/main">
          <a:off x="6922168" y="5424905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rgbClr val="C00000"/>
              </a:solidFill>
            </a:rPr>
            <a:t>High Risk</a:t>
          </a:r>
        </a:p>
      </cdr:txBody>
    </cdr:sp>
  </cdr:relSizeAnchor>
  <cdr:relSizeAnchor xmlns:cdr="http://schemas.openxmlformats.org/drawingml/2006/chartDrawing">
    <cdr:from>
      <cdr:x>0.04198</cdr:x>
      <cdr:y>0.79011</cdr:y>
    </cdr:from>
    <cdr:to>
      <cdr:x>0.30977</cdr:x>
      <cdr:y>0.84997</cdr:y>
    </cdr:to>
    <cdr:sp macro="" textlink="">
      <cdr:nvSpPr>
        <cdr:cNvPr id="11" name="CasellaDiTesto 1">
          <a:extLst xmlns:a="http://schemas.openxmlformats.org/drawingml/2006/main">
            <a:ext uri="{FF2B5EF4-FFF2-40B4-BE49-F238E27FC236}">
              <a16:creationId xmlns:a16="http://schemas.microsoft.com/office/drawing/2014/main" id="{1AEAEB5B-7784-576E-916B-6056C95A41E5}"/>
            </a:ext>
          </a:extLst>
        </cdr:cNvPr>
        <cdr:cNvSpPr txBox="1"/>
      </cdr:nvSpPr>
      <cdr:spPr>
        <a:xfrm xmlns:a="http://schemas.openxmlformats.org/drawingml/2006/main">
          <a:off x="465221" y="7764379"/>
          <a:ext cx="2967790" cy="5882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it-IT" sz="3600">
              <a:solidFill>
                <a:schemeClr val="accent6"/>
              </a:solidFill>
            </a:rPr>
            <a:t>Low Risk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884E62-73C9-414F-8453-91983B55AAA7}" name="Tabella13" displayName="Tabella13" ref="A1:S17" totalsRowShown="0">
  <autoFilter ref="A1:S17" xr:uid="{F3884E62-73C9-414F-8453-91983B55AAA7}"/>
  <sortState xmlns:xlrd2="http://schemas.microsoft.com/office/spreadsheetml/2017/richdata2" ref="A2:Q17">
    <sortCondition descending="1" ref="Q1:Q17"/>
  </sortState>
  <tableColumns count="19">
    <tableColumn id="1" xr3:uid="{5F6F0267-3157-430A-8CEC-53B53A9B8ADC}" name="ID"/>
    <tableColumn id="2" xr3:uid="{46DBF699-5397-4055-805F-08D7B08E9A09}" name="RANK"/>
    <tableColumn id="14" xr3:uid="{54E44BA0-E96D-460A-A404-2B3AA8F4D4C6}" name="SETTIMANE IN TOP 10"/>
    <tableColumn id="3" xr3:uid="{7DABA01D-3A89-4767-B0FC-A869601B1876}" name="RISK" dataDxfId="39"/>
    <tableColumn id="4" xr3:uid="{219A4F62-A97F-4F69-ADDE-62011ECBC0F0}" name="DESCRIPTION" dataDxfId="38"/>
    <tableColumn id="5" xr3:uid="{2317C91E-9F0E-47B4-BE54-E740900D9136}" name="CATEGORY" dataDxfId="37"/>
    <tableColumn id="6" xr3:uid="{430225CA-DF19-44E2-BF65-A18480471BEA}" name="ROOT CAUSE" dataDxfId="36"/>
    <tableColumn id="7" xr3:uid="{3A138A79-0F60-43B2-8D8A-5B5217FCB38E}" name="TRIGGERS" dataDxfId="35"/>
    <tableColumn id="8" xr3:uid="{87493B8D-2300-45AB-A4CD-512555C49D46}" name="CONTINGENCY PLAN" dataDxfId="34"/>
    <tableColumn id="17" xr3:uid="{E25B997D-F897-4DC6-A55B-172772D5C82B}" name="PREVENTION PLAN" dataDxfId="33"/>
    <tableColumn id="9" xr3:uid="{E899749D-1373-46D2-8508-426294D06601}" name="RISK OWNERS" dataDxfId="32"/>
    <tableColumn id="10" xr3:uid="{9F36F5D7-D704-4D02-B578-91B95230B7E4}" name="PROBABILITY"/>
    <tableColumn id="15" xr3:uid="{3CCA2006-3AB5-4879-AD99-9B84A054CFAD}" name="PROB NUMBER"/>
    <tableColumn id="11" xr3:uid="{BFBD58FD-6779-435F-A3D1-ACD830799A9C}" name="IMPACT"/>
    <tableColumn id="18" xr3:uid="{3B018D5E-22E5-4397-B6D1-FBCBB329335E}" name="IMPACT NUMBER"/>
    <tableColumn id="12" xr3:uid="{544DF70D-EE53-4FA5-8AC9-860773172CDC}" name="STATUS"/>
    <tableColumn id="13" xr3:uid="{3F00729B-8B58-4115-9C84-A3404BF7F2EB}" name="RANK PROD">
      <calculatedColumnFormula>(M2)*(O2)</calculatedColumnFormula>
    </tableColumn>
    <tableColumn id="16" xr3:uid="{2392632E-E9F7-4251-8B19-2B487F3D278B}" name="PROB %"/>
    <tableColumn id="19" xr3:uid="{6D0DB663-23E1-4976-8186-05C9D7A6004F}" name="IMPACT %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B0CB28-5405-423D-911C-D89490B0D6B1}" name="Tabella14" displayName="Tabella14" ref="A1:S20" totalsRowShown="0">
  <autoFilter ref="A1:S20" xr:uid="{CEB0CB28-5405-423D-911C-D89490B0D6B1}"/>
  <sortState xmlns:xlrd2="http://schemas.microsoft.com/office/spreadsheetml/2017/richdata2" ref="A2:Q20">
    <sortCondition descending="1" ref="Q1:Q20"/>
  </sortState>
  <tableColumns count="19">
    <tableColumn id="1" xr3:uid="{E7413754-6415-4EF9-AC7D-1F25D545954C}" name="ID"/>
    <tableColumn id="2" xr3:uid="{F58388B6-38B0-4086-9AAE-44545F04D257}" name="RANK"/>
    <tableColumn id="14" xr3:uid="{29136341-8916-4594-B497-EA8C31C4DC0D}" name="SETTIMANE IN TOP 10"/>
    <tableColumn id="3" xr3:uid="{6FCBAB96-E685-4BA2-B89B-9ADE07A563C9}" name="RISK" dataDxfId="31"/>
    <tableColumn id="4" xr3:uid="{B98A0D8F-3415-43B9-8A3B-8A387716C6BF}" name="DESCRIPTION" dataDxfId="30"/>
    <tableColumn id="5" xr3:uid="{354EC582-7559-43DF-993E-51EB115E1045}" name="CATEGORY" dataDxfId="29"/>
    <tableColumn id="6" xr3:uid="{99D4EF3D-EA46-4CAE-B080-3F8FEE14453E}" name="ROOT CAUSE" dataDxfId="28"/>
    <tableColumn id="7" xr3:uid="{32CFC3C6-7CCF-4AF0-A957-4324D8338C50}" name="TRIGGERS" dataDxfId="27"/>
    <tableColumn id="8" xr3:uid="{4385B6DC-AB9E-461D-866F-7EB211663E4D}" name="CONTINGENCY PLAN" dataDxfId="26"/>
    <tableColumn id="17" xr3:uid="{B0FDC628-540D-4EC0-9974-A6588BB0F0CE}" name="PREVENTION PLAN" dataDxfId="25"/>
    <tableColumn id="9" xr3:uid="{BCAECAA9-ACDC-4007-94EF-17A82F97873E}" name="RISK OWNERS" dataDxfId="24"/>
    <tableColumn id="10" xr3:uid="{201B910E-AA0B-4F2E-AA4A-443635B2E644}" name="PROBABILITY"/>
    <tableColumn id="15" xr3:uid="{F6DEA449-6CE2-4F67-ADC6-C7B3A5605015}" name="PROB NUMBER"/>
    <tableColumn id="11" xr3:uid="{6C0ABEC1-2D6F-4C33-A285-0A93C1604A66}" name="IMPACT"/>
    <tableColumn id="18" xr3:uid="{97BBB6D0-F3B1-4101-B2BE-DF67FDA34231}" name="IMPACT NUMBER"/>
    <tableColumn id="12" xr3:uid="{D8F0FF07-1ADE-46D3-A7F8-8142B0BEF9F9}" name="STATUS"/>
    <tableColumn id="13" xr3:uid="{D8C83E3B-F3F0-4199-8A37-46BF08683A2F}" name="RANK PROD">
      <calculatedColumnFormula>(M2)*(O2)</calculatedColumnFormula>
    </tableColumn>
    <tableColumn id="16" xr3:uid="{349A6738-F4C4-4009-9C5F-563252B809B8}" name="PROB %"/>
    <tableColumn id="19" xr3:uid="{E334E5CA-6D43-4A5D-BF9B-693397505417}" name="IMPACT %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4ED3B8-93BA-4828-AE1D-762F3D72601C}" name="Tabella18" displayName="Tabella18" ref="A1:S21" totalsRowShown="0">
  <autoFilter ref="A1:S21" xr:uid="{C64ED3B8-93BA-4828-AE1D-762F3D72601C}"/>
  <sortState xmlns:xlrd2="http://schemas.microsoft.com/office/spreadsheetml/2017/richdata2" ref="A2:Q21">
    <sortCondition descending="1" ref="Q1:Q21"/>
  </sortState>
  <tableColumns count="19">
    <tableColumn id="1" xr3:uid="{35C7973F-BE4A-4AA1-BD2D-CD9B16A7B8F1}" name="ID"/>
    <tableColumn id="2" xr3:uid="{4EEDF18F-AA6F-42E9-AC27-250C1CF1360F}" name="RANK"/>
    <tableColumn id="3" xr3:uid="{D12546B7-AA01-4D8E-9F42-36A4975E48F2}" name="SETTIMANE IN TOP 10" dataDxfId="23"/>
    <tableColumn id="4" xr3:uid="{5CA7312A-7369-41F0-98A2-43C37F4CBB6B}" name="RISK" dataDxfId="22"/>
    <tableColumn id="5" xr3:uid="{F26FCCA2-816F-4D5D-BCDA-E8B39A06F589}" name="DESCRIPTION" dataDxfId="21"/>
    <tableColumn id="6" xr3:uid="{49945D23-04F7-4087-8848-0B919E6F714C}" name="CATEGORY" dataDxfId="20"/>
    <tableColumn id="7" xr3:uid="{8807D516-D598-40E5-A012-0F793779E429}" name="ROOT CAUSE" dataDxfId="19"/>
    <tableColumn id="8" xr3:uid="{F8292535-B94A-4F67-9046-AE68765B7A91}" name="TRIGGERS" dataDxfId="18"/>
    <tableColumn id="17" xr3:uid="{61E1D1DB-FF37-46DE-9586-4E0FCD40429D}" name="CONTINGENCY PLAN" dataDxfId="17"/>
    <tableColumn id="9" xr3:uid="{6B9AF363-8403-4D82-99B7-40AC754AFD4D}" name="PREVENTION PLAN" dataDxfId="16"/>
    <tableColumn id="10" xr3:uid="{8A05237A-F74A-4C40-84BC-0F8AD9CF5596}" name="RISK OWNERS"/>
    <tableColumn id="15" xr3:uid="{9543DDCC-D269-42D5-AC84-EEE26F268CE0}" name="PROBABILITY"/>
    <tableColumn id="11" xr3:uid="{0929FDFC-F5FD-47B6-99ED-DD6BE888D6B4}" name="PROB NUMBER"/>
    <tableColumn id="18" xr3:uid="{3D2CB38F-1556-4707-81BE-9A8E203D17BC}" name="IMPACT"/>
    <tableColumn id="12" xr3:uid="{BFA67547-4444-4076-9511-417AD69E9964}" name="IMPACT NUMBER"/>
    <tableColumn id="13" xr3:uid="{CBF51902-D6B4-4D03-B7E1-55567457CB60}" name="STATUS">
      <calculatedColumnFormula>(L2)*(N2)</calculatedColumnFormula>
    </tableColumn>
    <tableColumn id="14" xr3:uid="{91F92623-8E56-4E63-A2EB-0289BAC95439}" name="RANK PROD">
      <calculatedColumnFormula>(M2)*(O2)</calculatedColumnFormula>
    </tableColumn>
    <tableColumn id="16" xr3:uid="{BE3D876A-3706-4A8B-B04B-E740C5D4FDE3}" name="PROB %"/>
    <tableColumn id="19" xr3:uid="{51C03249-8FBC-4798-A37D-9CCBC0D37027}" name="IMPACT 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C1F2CB-46FD-4846-A437-7BA094BCA026}" name="Tabella185" displayName="Tabella185" ref="A1:S22" totalsRowShown="0">
  <autoFilter ref="A1:S22" xr:uid="{9EC1F2CB-46FD-4846-A437-7BA094BCA026}"/>
  <sortState xmlns:xlrd2="http://schemas.microsoft.com/office/spreadsheetml/2017/richdata2" ref="A2:Q22">
    <sortCondition descending="1" ref="Q1:Q22"/>
  </sortState>
  <tableColumns count="19">
    <tableColumn id="1" xr3:uid="{44AD297A-BAB9-4853-9809-46B8E0750FD0}" name="ID"/>
    <tableColumn id="2" xr3:uid="{883C249E-3124-49DF-A753-21EDAED16891}" name="RANK"/>
    <tableColumn id="3" xr3:uid="{C5FAF5C0-FB7D-41D1-9015-FD2AD9F0FC79}" name="SETTIMANE IN TOP 10" dataDxfId="15"/>
    <tableColumn id="4" xr3:uid="{F993F610-4D28-4203-AE3E-D6B30970A1D4}" name="RISK" dataDxfId="14"/>
    <tableColumn id="5" xr3:uid="{F4C19DF7-E6BC-48ED-A1C0-1810FC6CC7A9}" name="DESCRIPTION" dataDxfId="13"/>
    <tableColumn id="6" xr3:uid="{CDF9B860-F286-438E-B387-28CB5784647B}" name="CATEGORY" dataDxfId="12"/>
    <tableColumn id="7" xr3:uid="{59C342FB-7900-46AA-97EB-2A500651B420}" name="ROOT CAUSE" dataDxfId="11"/>
    <tableColumn id="8" xr3:uid="{2EB638C7-10D5-497F-B92F-5FC98D292039}" name="TRIGGERS" dataDxfId="10"/>
    <tableColumn id="17" xr3:uid="{1B891724-F313-4A9A-8D4C-6D141360A060}" name="CONTINGENCY PLAN" dataDxfId="9"/>
    <tableColumn id="9" xr3:uid="{A3A7454B-C749-4F69-BFE3-E1D9B2550C96}" name="PREVENTION PLAN" dataDxfId="8"/>
    <tableColumn id="10" xr3:uid="{4905659A-03F2-451B-A709-F1F902E3F955}" name="RISK OWNERS"/>
    <tableColumn id="15" xr3:uid="{C0B853C9-66D5-4AEB-B0B5-9E2CDB9A1438}" name="PROBABILITY"/>
    <tableColumn id="11" xr3:uid="{B680BE60-C3F1-4AF0-8D5D-E12B41FC4368}" name="PROB NUMBER"/>
    <tableColumn id="18" xr3:uid="{1112E28A-E5D7-49A2-8035-62848BF49238}" name="IMPACT"/>
    <tableColumn id="12" xr3:uid="{0EA0052E-024C-47B9-8C1B-F81831E21C6F}" name="IMPACT NUMBER"/>
    <tableColumn id="13" xr3:uid="{536F2366-7BC7-44FD-98DC-EB6637C2028C}" name="STATUS">
      <calculatedColumnFormula>(L2)*(N2)</calculatedColumnFormula>
    </tableColumn>
    <tableColumn id="14" xr3:uid="{9E724454-9E46-4E37-9259-5EEC1B4E1A9B}" name="RANK PROD">
      <calculatedColumnFormula>(M2)*(O2)</calculatedColumnFormula>
    </tableColumn>
    <tableColumn id="16" xr3:uid="{6CE0AEBA-4DE9-45D4-B7D4-1BD4DC820CEE}" name="PROB %"/>
    <tableColumn id="19" xr3:uid="{8B413099-CE43-4FDC-9D2E-F3E3A29C2D99}" name="IMPACT %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1EEAC8-CF7B-4EBC-A4C8-867C4DFBF30D}" name="Tabella1856" displayName="Tabella1856" ref="A1:Q22" totalsRowShown="0">
  <autoFilter ref="A1:Q22" xr:uid="{D71EEAC8-CF7B-4EBC-A4C8-867C4DFBF30D}"/>
  <sortState xmlns:xlrd2="http://schemas.microsoft.com/office/spreadsheetml/2017/richdata2" ref="A2:Q22">
    <sortCondition descending="1" ref="Q1:Q22"/>
  </sortState>
  <tableColumns count="17">
    <tableColumn id="1" xr3:uid="{356230D3-921C-443E-96B0-8C947203F268}" name="ID"/>
    <tableColumn id="2" xr3:uid="{5117EA62-0531-4D59-8F89-0BBF3CD5BAD3}" name="RANK"/>
    <tableColumn id="3" xr3:uid="{6DBAB1B1-2088-4EB9-8CB7-F70FBDD51548}" name="SETTIMANE IN TOP 10" dataDxfId="7"/>
    <tableColumn id="4" xr3:uid="{FFD23964-7D72-4476-AD30-D43D99A76D40}" name="RISK" dataDxfId="6"/>
    <tableColumn id="5" xr3:uid="{C2337389-4F90-4534-B82B-58A608164171}" name="DESCRIPTION" dataDxfId="5"/>
    <tableColumn id="6" xr3:uid="{61555E21-3A19-4EA9-8ECC-5B25A7C3E414}" name="CATEGORY" dataDxfId="4"/>
    <tableColumn id="7" xr3:uid="{BC64D759-30AD-42D9-AE15-5759B073A8B1}" name="ROOT CAUSE" dataDxfId="3"/>
    <tableColumn id="8" xr3:uid="{E68C9940-7ABA-4BFA-B56D-2CE59DCEE883}" name="TRIGGERS" dataDxfId="2"/>
    <tableColumn id="17" xr3:uid="{47F5C31F-21FF-4F45-B687-80BFDEDF4971}" name="CONTINGENCY PLAN" dataDxfId="1"/>
    <tableColumn id="9" xr3:uid="{D42C3FF0-4D65-4921-950F-67D210983C82}" name="PREVENTION PLAN" dataDxfId="0"/>
    <tableColumn id="10" xr3:uid="{C5FAF6CE-9441-4004-B151-9771C2039830}" name="RISK OWNERS"/>
    <tableColumn id="15" xr3:uid="{E4F40136-57D5-4D06-9E12-6B24D9A15724}" name="PROBABILITY"/>
    <tableColumn id="11" xr3:uid="{751C68BA-551D-4F1C-91D5-1CF3E1652589}" name="PROB NUMBER"/>
    <tableColumn id="18" xr3:uid="{05BBAE5D-5A8A-47EF-AD8B-4E3DC0B8E175}" name="IMPACT"/>
    <tableColumn id="12" xr3:uid="{C7F90018-5F76-408F-9AB9-CD317D2E3333}" name="IMPACT NUMBER"/>
    <tableColumn id="13" xr3:uid="{A7267003-6F82-4697-8663-8BC30410A8FE}" name="STATUS">
      <calculatedColumnFormula>(L2)*(N2)</calculatedColumnFormula>
    </tableColumn>
    <tableColumn id="14" xr3:uid="{E9449974-DC9E-4F2A-A2DF-F2B1B51746C2}" name="RANK PROD">
      <calculatedColumnFormula>(M2)*(O2)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DD9C-18FB-42A4-A586-62C96C149C6A}">
  <dimension ref="A1:K6"/>
  <sheetViews>
    <sheetView workbookViewId="0">
      <selection activeCell="E5" sqref="E5"/>
    </sheetView>
  </sheetViews>
  <sheetFormatPr defaultRowHeight="14.45"/>
  <cols>
    <col min="11" max="11" width="10.28515625" customWidth="1"/>
  </cols>
  <sheetData>
    <row r="1" spans="1:11" ht="27" customHeight="1">
      <c r="A1" s="13" t="s">
        <v>0</v>
      </c>
      <c r="B1" s="13"/>
      <c r="C1" s="13"/>
      <c r="D1" s="13"/>
      <c r="E1" s="13"/>
      <c r="F1" s="13"/>
      <c r="G1" s="13"/>
    </row>
    <row r="2" spans="1:11" ht="39.6" customHeight="1">
      <c r="A2" s="13"/>
      <c r="B2" s="13"/>
      <c r="C2" s="13"/>
      <c r="D2" s="13"/>
      <c r="E2" s="13"/>
      <c r="F2" s="13"/>
      <c r="G2" s="13"/>
    </row>
    <row r="5" spans="1:11">
      <c r="I5" s="14" t="s">
        <v>1</v>
      </c>
      <c r="J5" s="14"/>
      <c r="K5" s="14"/>
    </row>
    <row r="6" spans="1:11">
      <c r="I6" s="14"/>
      <c r="J6" s="14"/>
      <c r="K6" s="14"/>
    </row>
  </sheetData>
  <mergeCells count="2">
    <mergeCell ref="A1:G2"/>
    <mergeCell ref="I5:K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AC9B0-AFAD-4AB1-A778-D9B6F686D51D}">
  <dimension ref="A1:S17"/>
  <sheetViews>
    <sheetView topLeftCell="H10" zoomScale="150" workbookViewId="0">
      <selection activeCell="P2" sqref="P2:P17"/>
    </sheetView>
  </sheetViews>
  <sheetFormatPr defaultRowHeight="14.45"/>
  <cols>
    <col min="3" max="3" width="28.28515625" customWidth="1"/>
    <col min="4" max="4" width="40.42578125" customWidth="1"/>
    <col min="5" max="5" width="32.140625" customWidth="1"/>
    <col min="6" max="6" width="13.5703125" customWidth="1"/>
    <col min="7" max="7" width="27.5703125" customWidth="1"/>
    <col min="8" max="8" width="19.85546875" customWidth="1"/>
    <col min="9" max="9" width="31.42578125" customWidth="1"/>
    <col min="10" max="10" width="28.42578125" customWidth="1"/>
  </cols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ht="78" customHeight="1">
      <c r="A2" t="s">
        <v>21</v>
      </c>
      <c r="B2">
        <v>1</v>
      </c>
      <c r="C2">
        <v>2</v>
      </c>
      <c r="D2" s="4" t="s">
        <v>22</v>
      </c>
      <c r="E2" s="3" t="s">
        <v>23</v>
      </c>
      <c r="F2" s="4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2" t="s">
        <v>29</v>
      </c>
      <c r="L2" t="s">
        <v>30</v>
      </c>
      <c r="M2">
        <v>3</v>
      </c>
      <c r="N2" t="s">
        <v>31</v>
      </c>
      <c r="O2">
        <v>4</v>
      </c>
      <c r="P2" t="s">
        <v>32</v>
      </c>
      <c r="Q2">
        <f t="shared" ref="Q2:Q17" si="0">(M2)*(O2)</f>
        <v>12</v>
      </c>
      <c r="R2">
        <v>0.48</v>
      </c>
      <c r="S2">
        <f>0.55</f>
        <v>0.55000000000000004</v>
      </c>
    </row>
    <row r="3" spans="1:19" ht="81.75" customHeight="1">
      <c r="A3" t="s">
        <v>33</v>
      </c>
      <c r="B3">
        <v>2</v>
      </c>
      <c r="C3">
        <v>2</v>
      </c>
      <c r="D3" s="4" t="s">
        <v>34</v>
      </c>
      <c r="E3" s="3" t="s">
        <v>35</v>
      </c>
      <c r="F3" s="4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2" t="s">
        <v>29</v>
      </c>
      <c r="L3" t="s">
        <v>30</v>
      </c>
      <c r="M3">
        <v>3</v>
      </c>
      <c r="N3" t="s">
        <v>31</v>
      </c>
      <c r="O3">
        <v>4</v>
      </c>
      <c r="P3" t="s">
        <v>32</v>
      </c>
      <c r="Q3">
        <f t="shared" si="0"/>
        <v>12</v>
      </c>
      <c r="R3">
        <v>0.45</v>
      </c>
      <c r="S3">
        <f>0.55</f>
        <v>0.55000000000000004</v>
      </c>
    </row>
    <row r="4" spans="1:19" ht="96.6" customHeight="1">
      <c r="A4" t="s">
        <v>41</v>
      </c>
      <c r="B4">
        <v>3</v>
      </c>
      <c r="C4">
        <v>2</v>
      </c>
      <c r="D4" s="4" t="s">
        <v>42</v>
      </c>
      <c r="E4" s="3" t="s">
        <v>43</v>
      </c>
      <c r="F4" s="4" t="s">
        <v>36</v>
      </c>
      <c r="G4" s="1" t="s">
        <v>44</v>
      </c>
      <c r="H4" s="3" t="s">
        <v>45</v>
      </c>
      <c r="I4" s="3" t="s">
        <v>46</v>
      </c>
      <c r="J4" s="3" t="s">
        <v>47</v>
      </c>
      <c r="K4" s="2" t="s">
        <v>29</v>
      </c>
      <c r="L4" t="s">
        <v>30</v>
      </c>
      <c r="M4">
        <v>3</v>
      </c>
      <c r="N4" t="s">
        <v>31</v>
      </c>
      <c r="O4">
        <v>4</v>
      </c>
      <c r="P4" t="s">
        <v>32</v>
      </c>
      <c r="Q4">
        <f t="shared" si="0"/>
        <v>12</v>
      </c>
      <c r="R4">
        <v>0.45</v>
      </c>
      <c r="S4">
        <f>0.5</f>
        <v>0.5</v>
      </c>
    </row>
    <row r="5" spans="1:19" ht="96.75" customHeight="1">
      <c r="A5" t="s">
        <v>48</v>
      </c>
      <c r="B5">
        <v>3</v>
      </c>
      <c r="C5">
        <v>2</v>
      </c>
      <c r="D5" s="4" t="s">
        <v>49</v>
      </c>
      <c r="E5" s="3" t="s">
        <v>50</v>
      </c>
      <c r="F5" s="4" t="s">
        <v>51</v>
      </c>
      <c r="G5" s="3" t="s">
        <v>52</v>
      </c>
      <c r="H5" s="3" t="s">
        <v>53</v>
      </c>
      <c r="I5" s="3" t="s">
        <v>54</v>
      </c>
      <c r="J5" s="3" t="s">
        <v>55</v>
      </c>
      <c r="K5" s="2" t="s">
        <v>29</v>
      </c>
      <c r="L5" t="s">
        <v>30</v>
      </c>
      <c r="M5">
        <v>3</v>
      </c>
      <c r="N5" t="s">
        <v>31</v>
      </c>
      <c r="O5">
        <v>4</v>
      </c>
      <c r="P5" t="s">
        <v>32</v>
      </c>
      <c r="Q5">
        <f t="shared" si="0"/>
        <v>12</v>
      </c>
      <c r="R5">
        <v>0.4</v>
      </c>
      <c r="S5">
        <f>0.5</f>
        <v>0.5</v>
      </c>
    </row>
    <row r="6" spans="1:19" ht="60" customHeight="1">
      <c r="A6" t="s">
        <v>56</v>
      </c>
      <c r="B6">
        <v>4</v>
      </c>
      <c r="C6">
        <v>2</v>
      </c>
      <c r="D6" s="4" t="s">
        <v>57</v>
      </c>
      <c r="E6" s="3" t="s">
        <v>58</v>
      </c>
      <c r="F6" s="4" t="s">
        <v>36</v>
      </c>
      <c r="G6" s="3" t="s">
        <v>59</v>
      </c>
      <c r="H6" s="3" t="s">
        <v>60</v>
      </c>
      <c r="I6" s="3" t="s">
        <v>61</v>
      </c>
      <c r="J6" s="3" t="s">
        <v>62</v>
      </c>
      <c r="K6" s="2" t="s">
        <v>29</v>
      </c>
      <c r="L6" t="s">
        <v>63</v>
      </c>
      <c r="M6">
        <v>2</v>
      </c>
      <c r="N6" t="s">
        <v>64</v>
      </c>
      <c r="O6">
        <v>5</v>
      </c>
      <c r="P6" t="s">
        <v>32</v>
      </c>
      <c r="Q6">
        <f t="shared" si="0"/>
        <v>10</v>
      </c>
      <c r="R6">
        <v>0.3</v>
      </c>
      <c r="S6">
        <v>0.7</v>
      </c>
    </row>
    <row r="7" spans="1:19" ht="130.5" customHeight="1">
      <c r="A7" t="s">
        <v>65</v>
      </c>
      <c r="B7">
        <v>5</v>
      </c>
      <c r="C7">
        <v>2</v>
      </c>
      <c r="D7" s="4" t="s">
        <v>66</v>
      </c>
      <c r="E7" s="3" t="s">
        <v>67</v>
      </c>
      <c r="F7" s="4" t="s">
        <v>24</v>
      </c>
      <c r="G7" s="3" t="s">
        <v>25</v>
      </c>
      <c r="H7" s="3" t="s">
        <v>68</v>
      </c>
      <c r="I7" s="3" t="s">
        <v>69</v>
      </c>
      <c r="J7" s="3" t="s">
        <v>70</v>
      </c>
      <c r="K7" s="2" t="s">
        <v>29</v>
      </c>
      <c r="L7" t="s">
        <v>63</v>
      </c>
      <c r="M7">
        <v>2</v>
      </c>
      <c r="N7" t="s">
        <v>64</v>
      </c>
      <c r="O7">
        <v>5</v>
      </c>
      <c r="P7" t="s">
        <v>32</v>
      </c>
      <c r="Q7">
        <f t="shared" si="0"/>
        <v>10</v>
      </c>
      <c r="R7">
        <v>0.25</v>
      </c>
      <c r="S7">
        <f>0.7</f>
        <v>0.7</v>
      </c>
    </row>
    <row r="8" spans="1:19" ht="88.9" customHeight="1">
      <c r="A8" t="s">
        <v>71</v>
      </c>
      <c r="B8">
        <v>7</v>
      </c>
      <c r="C8">
        <v>2</v>
      </c>
      <c r="D8" s="4" t="s">
        <v>72</v>
      </c>
      <c r="E8" s="3" t="s">
        <v>73</v>
      </c>
      <c r="F8" s="4" t="s">
        <v>51</v>
      </c>
      <c r="G8" s="3" t="s">
        <v>74</v>
      </c>
      <c r="H8" s="3" t="s">
        <v>75</v>
      </c>
      <c r="I8" s="3" t="s">
        <v>76</v>
      </c>
      <c r="J8" s="3" t="s">
        <v>55</v>
      </c>
      <c r="K8" s="2" t="s">
        <v>29</v>
      </c>
      <c r="L8" t="s">
        <v>30</v>
      </c>
      <c r="M8">
        <v>3</v>
      </c>
      <c r="N8" t="s">
        <v>77</v>
      </c>
      <c r="O8">
        <v>3</v>
      </c>
      <c r="P8" t="s">
        <v>32</v>
      </c>
      <c r="Q8">
        <f t="shared" si="0"/>
        <v>9</v>
      </c>
      <c r="R8">
        <v>0.45</v>
      </c>
      <c r="S8">
        <f>0.3</f>
        <v>0.3</v>
      </c>
    </row>
    <row r="9" spans="1:19" ht="89.45" customHeight="1">
      <c r="A9" t="s">
        <v>78</v>
      </c>
      <c r="B9">
        <v>9</v>
      </c>
      <c r="C9">
        <v>2</v>
      </c>
      <c r="D9" s="4" t="s">
        <v>79</v>
      </c>
      <c r="E9" s="3" t="s">
        <v>80</v>
      </c>
      <c r="F9" s="4" t="s">
        <v>36</v>
      </c>
      <c r="G9" s="3" t="s">
        <v>81</v>
      </c>
      <c r="H9" s="3" t="s">
        <v>82</v>
      </c>
      <c r="I9" s="3" t="s">
        <v>83</v>
      </c>
      <c r="J9" s="3" t="s">
        <v>84</v>
      </c>
      <c r="K9" s="2" t="s">
        <v>29</v>
      </c>
      <c r="L9" t="s">
        <v>30</v>
      </c>
      <c r="M9">
        <v>3</v>
      </c>
      <c r="N9" t="s">
        <v>77</v>
      </c>
      <c r="O9">
        <v>3</v>
      </c>
      <c r="P9" t="s">
        <v>32</v>
      </c>
      <c r="Q9">
        <f t="shared" si="0"/>
        <v>9</v>
      </c>
      <c r="R9">
        <v>0.4</v>
      </c>
      <c r="S9">
        <v>0.3</v>
      </c>
    </row>
    <row r="10" spans="1:19" ht="108.75" customHeight="1">
      <c r="A10" t="s">
        <v>85</v>
      </c>
      <c r="B10">
        <v>6</v>
      </c>
      <c r="C10">
        <v>2</v>
      </c>
      <c r="D10" s="4" t="s">
        <v>86</v>
      </c>
      <c r="E10" s="3" t="s">
        <v>87</v>
      </c>
      <c r="F10" s="4" t="s">
        <v>88</v>
      </c>
      <c r="G10" s="3" t="s">
        <v>25</v>
      </c>
      <c r="H10" s="3" t="s">
        <v>89</v>
      </c>
      <c r="I10" s="3" t="s">
        <v>90</v>
      </c>
      <c r="J10" s="3" t="s">
        <v>91</v>
      </c>
      <c r="K10" s="2" t="s">
        <v>29</v>
      </c>
      <c r="L10" t="s">
        <v>63</v>
      </c>
      <c r="M10">
        <v>2</v>
      </c>
      <c r="N10" t="s">
        <v>31</v>
      </c>
      <c r="O10">
        <v>4</v>
      </c>
      <c r="P10" t="s">
        <v>32</v>
      </c>
      <c r="Q10">
        <f t="shared" si="0"/>
        <v>8</v>
      </c>
      <c r="R10">
        <f>0.28</f>
        <v>0.28000000000000003</v>
      </c>
      <c r="S10">
        <f>0.55</f>
        <v>0.55000000000000004</v>
      </c>
    </row>
    <row r="11" spans="1:19" ht="97.5" customHeight="1">
      <c r="A11" t="s">
        <v>92</v>
      </c>
      <c r="B11">
        <v>7</v>
      </c>
      <c r="C11">
        <v>2</v>
      </c>
      <c r="D11" s="4" t="s">
        <v>93</v>
      </c>
      <c r="E11" s="3" t="s">
        <v>94</v>
      </c>
      <c r="F11" s="4" t="s">
        <v>36</v>
      </c>
      <c r="G11" s="3" t="s">
        <v>95</v>
      </c>
      <c r="H11" s="3" t="s">
        <v>96</v>
      </c>
      <c r="I11" s="3" t="s">
        <v>83</v>
      </c>
      <c r="J11" s="3" t="s">
        <v>97</v>
      </c>
      <c r="K11" s="2" t="s">
        <v>29</v>
      </c>
      <c r="L11" t="s">
        <v>63</v>
      </c>
      <c r="M11">
        <v>2</v>
      </c>
      <c r="N11" t="s">
        <v>31</v>
      </c>
      <c r="O11">
        <v>4</v>
      </c>
      <c r="P11" t="s">
        <v>32</v>
      </c>
      <c r="Q11">
        <f t="shared" si="0"/>
        <v>8</v>
      </c>
      <c r="R11">
        <f>0.25</f>
        <v>0.25</v>
      </c>
      <c r="S11">
        <f>0.53</f>
        <v>0.53</v>
      </c>
    </row>
    <row r="12" spans="1:19" ht="86.45">
      <c r="A12" t="s">
        <v>98</v>
      </c>
      <c r="B12">
        <v>10</v>
      </c>
      <c r="C12">
        <v>0</v>
      </c>
      <c r="D12" s="4" t="s">
        <v>99</v>
      </c>
      <c r="E12" s="3" t="s">
        <v>100</v>
      </c>
      <c r="F12" s="4" t="s">
        <v>101</v>
      </c>
      <c r="G12" s="3" t="s">
        <v>102</v>
      </c>
      <c r="H12" s="3" t="s">
        <v>103</v>
      </c>
      <c r="I12" s="3" t="s">
        <v>104</v>
      </c>
      <c r="J12" s="3" t="s">
        <v>105</v>
      </c>
      <c r="K12" s="2" t="s">
        <v>29</v>
      </c>
      <c r="L12" t="s">
        <v>63</v>
      </c>
      <c r="M12">
        <v>2</v>
      </c>
      <c r="N12" t="s">
        <v>31</v>
      </c>
      <c r="O12">
        <v>4</v>
      </c>
      <c r="P12" t="s">
        <v>32</v>
      </c>
      <c r="Q12">
        <f t="shared" si="0"/>
        <v>8</v>
      </c>
      <c r="R12">
        <v>0.2</v>
      </c>
      <c r="S12">
        <f>0.52</f>
        <v>0.52</v>
      </c>
    </row>
    <row r="13" spans="1:19" ht="84" customHeight="1">
      <c r="A13" t="s">
        <v>106</v>
      </c>
      <c r="B13">
        <v>11</v>
      </c>
      <c r="C13">
        <v>0</v>
      </c>
      <c r="D13" s="4" t="s">
        <v>107</v>
      </c>
      <c r="E13" s="3" t="s">
        <v>108</v>
      </c>
      <c r="F13" s="4" t="s">
        <v>101</v>
      </c>
      <c r="G13" s="3" t="s">
        <v>109</v>
      </c>
      <c r="H13" s="3" t="s">
        <v>110</v>
      </c>
      <c r="I13" s="3" t="s">
        <v>111</v>
      </c>
      <c r="J13" s="3" t="s">
        <v>112</v>
      </c>
      <c r="K13" s="2" t="s">
        <v>29</v>
      </c>
      <c r="L13" t="s">
        <v>113</v>
      </c>
      <c r="M13">
        <v>1</v>
      </c>
      <c r="N13" t="s">
        <v>64</v>
      </c>
      <c r="O13">
        <v>5</v>
      </c>
      <c r="P13" t="s">
        <v>32</v>
      </c>
      <c r="Q13">
        <f t="shared" si="0"/>
        <v>5</v>
      </c>
      <c r="R13">
        <v>0.09</v>
      </c>
      <c r="S13">
        <f>0.75</f>
        <v>0.75</v>
      </c>
    </row>
    <row r="14" spans="1:19" ht="84" customHeight="1">
      <c r="A14" t="s">
        <v>114</v>
      </c>
      <c r="B14">
        <v>12</v>
      </c>
      <c r="C14">
        <v>0</v>
      </c>
      <c r="D14" s="4" t="s">
        <v>115</v>
      </c>
      <c r="E14" s="3" t="s">
        <v>116</v>
      </c>
      <c r="F14" s="4" t="s">
        <v>101</v>
      </c>
      <c r="G14" s="3" t="s">
        <v>117</v>
      </c>
      <c r="H14" s="3" t="s">
        <v>118</v>
      </c>
      <c r="I14" s="3" t="s">
        <v>119</v>
      </c>
      <c r="J14" s="3" t="s">
        <v>120</v>
      </c>
      <c r="K14" s="2" t="s">
        <v>29</v>
      </c>
      <c r="L14" t="s">
        <v>113</v>
      </c>
      <c r="M14">
        <v>1</v>
      </c>
      <c r="N14" t="s">
        <v>64</v>
      </c>
      <c r="O14">
        <v>5</v>
      </c>
      <c r="P14" t="s">
        <v>32</v>
      </c>
      <c r="Q14">
        <f t="shared" si="0"/>
        <v>5</v>
      </c>
      <c r="R14">
        <v>0.09</v>
      </c>
      <c r="S14">
        <f>0.7</f>
        <v>0.7</v>
      </c>
    </row>
    <row r="15" spans="1:19" ht="57.6">
      <c r="A15" t="s">
        <v>121</v>
      </c>
      <c r="B15">
        <v>8</v>
      </c>
      <c r="C15">
        <v>0</v>
      </c>
      <c r="D15" s="4" t="s">
        <v>122</v>
      </c>
      <c r="E15" s="3" t="s">
        <v>123</v>
      </c>
      <c r="F15" s="4" t="s">
        <v>36</v>
      </c>
      <c r="G15" s="3" t="s">
        <v>124</v>
      </c>
      <c r="H15" s="3" t="s">
        <v>125</v>
      </c>
      <c r="I15" s="3" t="s">
        <v>126</v>
      </c>
      <c r="J15" s="3" t="s">
        <v>127</v>
      </c>
      <c r="K15" s="2" t="s">
        <v>29</v>
      </c>
      <c r="L15" t="s">
        <v>113</v>
      </c>
      <c r="M15">
        <v>1</v>
      </c>
      <c r="N15" t="s">
        <v>31</v>
      </c>
      <c r="O15">
        <v>4</v>
      </c>
      <c r="P15" t="s">
        <v>32</v>
      </c>
      <c r="Q15">
        <f t="shared" si="0"/>
        <v>4</v>
      </c>
      <c r="R15">
        <v>7.0000000000000007E-2</v>
      </c>
      <c r="S15">
        <f>0.5</f>
        <v>0.5</v>
      </c>
    </row>
    <row r="16" spans="1:19" ht="86.45">
      <c r="A16" t="s">
        <v>128</v>
      </c>
      <c r="B16">
        <v>9</v>
      </c>
      <c r="C16">
        <v>0</v>
      </c>
      <c r="D16" s="4" t="s">
        <v>129</v>
      </c>
      <c r="E16" s="3" t="s">
        <v>130</v>
      </c>
      <c r="F16" s="4" t="s">
        <v>88</v>
      </c>
      <c r="G16" s="3" t="s">
        <v>131</v>
      </c>
      <c r="H16" s="3" t="s">
        <v>132</v>
      </c>
      <c r="I16" s="3" t="s">
        <v>133</v>
      </c>
      <c r="J16" s="3" t="s">
        <v>134</v>
      </c>
      <c r="K16" s="2" t="s">
        <v>29</v>
      </c>
      <c r="L16" t="s">
        <v>113</v>
      </c>
      <c r="M16">
        <v>1</v>
      </c>
      <c r="N16" t="s">
        <v>31</v>
      </c>
      <c r="O16">
        <v>4</v>
      </c>
      <c r="P16" t="s">
        <v>32</v>
      </c>
      <c r="Q16">
        <f t="shared" si="0"/>
        <v>4</v>
      </c>
      <c r="R16">
        <v>0.05</v>
      </c>
      <c r="S16">
        <f>0.5</f>
        <v>0.5</v>
      </c>
    </row>
    <row r="17" spans="1:19" ht="84.75" customHeight="1">
      <c r="A17" t="s">
        <v>135</v>
      </c>
      <c r="B17">
        <v>13</v>
      </c>
      <c r="C17">
        <v>0</v>
      </c>
      <c r="D17" s="4" t="s">
        <v>136</v>
      </c>
      <c r="E17" s="3" t="s">
        <v>137</v>
      </c>
      <c r="F17" s="4" t="s">
        <v>36</v>
      </c>
      <c r="G17" s="3" t="s">
        <v>138</v>
      </c>
      <c r="H17" s="3" t="s">
        <v>139</v>
      </c>
      <c r="I17" s="3" t="s">
        <v>126</v>
      </c>
      <c r="J17" s="3" t="s">
        <v>140</v>
      </c>
      <c r="K17" s="2" t="s">
        <v>29</v>
      </c>
      <c r="L17" t="s">
        <v>63</v>
      </c>
      <c r="M17">
        <v>2</v>
      </c>
      <c r="N17" t="s">
        <v>141</v>
      </c>
      <c r="O17">
        <v>2</v>
      </c>
      <c r="P17" t="s">
        <v>32</v>
      </c>
      <c r="Q17">
        <f t="shared" si="0"/>
        <v>4</v>
      </c>
      <c r="R17">
        <v>0.2</v>
      </c>
      <c r="S17">
        <f>0.1</f>
        <v>0.1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C1473-1F15-47B1-8D06-A5805CBCF042}">
  <dimension ref="A1:S20"/>
  <sheetViews>
    <sheetView topLeftCell="G7" zoomScale="58" workbookViewId="0">
      <selection activeCell="P2" sqref="P2:P19"/>
    </sheetView>
  </sheetViews>
  <sheetFormatPr defaultRowHeight="14.45"/>
  <cols>
    <col min="3" max="3" width="26.28515625" customWidth="1"/>
    <col min="4" max="4" width="40.140625" customWidth="1"/>
    <col min="5" max="5" width="21.5703125" customWidth="1"/>
    <col min="6" max="6" width="13.140625" customWidth="1"/>
    <col min="7" max="7" width="18.140625" customWidth="1"/>
    <col min="8" max="8" width="19.5703125" customWidth="1"/>
    <col min="9" max="9" width="23.140625" customWidth="1"/>
    <col min="10" max="10" width="17.5703125" customWidth="1"/>
    <col min="12" max="12" width="14.42578125" customWidth="1"/>
    <col min="17" max="17" width="14.5703125" customWidth="1"/>
  </cols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ht="120" customHeight="1">
      <c r="A2" t="s">
        <v>33</v>
      </c>
      <c r="B2">
        <v>1</v>
      </c>
      <c r="C2">
        <v>4</v>
      </c>
      <c r="D2" s="4" t="s">
        <v>34</v>
      </c>
      <c r="E2" s="3" t="s">
        <v>35</v>
      </c>
      <c r="F2" s="4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2" t="s">
        <v>29</v>
      </c>
      <c r="L2" t="s">
        <v>142</v>
      </c>
      <c r="M2">
        <v>4</v>
      </c>
      <c r="N2" t="s">
        <v>31</v>
      </c>
      <c r="O2">
        <v>4</v>
      </c>
      <c r="P2" t="s">
        <v>32</v>
      </c>
      <c r="Q2">
        <f t="shared" ref="Q2:Q20" si="0">(M2)*(O2)</f>
        <v>16</v>
      </c>
      <c r="R2">
        <v>0.65</v>
      </c>
      <c r="S2">
        <f>0.55</f>
        <v>0.55000000000000004</v>
      </c>
    </row>
    <row r="3" spans="1:19" ht="97.5" customHeight="1">
      <c r="A3" t="s">
        <v>41</v>
      </c>
      <c r="B3">
        <v>2</v>
      </c>
      <c r="C3">
        <v>4</v>
      </c>
      <c r="D3" s="4" t="s">
        <v>42</v>
      </c>
      <c r="E3" s="3" t="s">
        <v>43</v>
      </c>
      <c r="F3" s="4" t="s">
        <v>36</v>
      </c>
      <c r="G3" s="1" t="s">
        <v>44</v>
      </c>
      <c r="H3" s="3" t="s">
        <v>45</v>
      </c>
      <c r="I3" s="3" t="s">
        <v>46</v>
      </c>
      <c r="J3" s="3" t="s">
        <v>47</v>
      </c>
      <c r="K3" s="2" t="s">
        <v>29</v>
      </c>
      <c r="L3" t="s">
        <v>142</v>
      </c>
      <c r="M3">
        <v>4</v>
      </c>
      <c r="N3" t="s">
        <v>31</v>
      </c>
      <c r="O3">
        <v>4</v>
      </c>
      <c r="P3" t="s">
        <v>32</v>
      </c>
      <c r="Q3">
        <f t="shared" si="0"/>
        <v>16</v>
      </c>
      <c r="R3">
        <v>0.6</v>
      </c>
      <c r="S3">
        <f>0.5</f>
        <v>0.5</v>
      </c>
    </row>
    <row r="4" spans="1:19" ht="100.9">
      <c r="A4" t="s">
        <v>48</v>
      </c>
      <c r="B4">
        <v>3</v>
      </c>
      <c r="C4">
        <v>4</v>
      </c>
      <c r="D4" s="4" t="s">
        <v>49</v>
      </c>
      <c r="E4" s="3" t="s">
        <v>50</v>
      </c>
      <c r="F4" s="4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2" t="s">
        <v>29</v>
      </c>
      <c r="L4" t="s">
        <v>30</v>
      </c>
      <c r="M4">
        <v>3</v>
      </c>
      <c r="N4" t="s">
        <v>31</v>
      </c>
      <c r="O4">
        <v>4</v>
      </c>
      <c r="P4" t="s">
        <v>32</v>
      </c>
      <c r="Q4">
        <f t="shared" si="0"/>
        <v>12</v>
      </c>
      <c r="R4">
        <v>0.49</v>
      </c>
      <c r="S4">
        <f>0.55</f>
        <v>0.55000000000000004</v>
      </c>
    </row>
    <row r="5" spans="1:19" ht="72">
      <c r="A5" t="s">
        <v>85</v>
      </c>
      <c r="B5">
        <v>4</v>
      </c>
      <c r="C5">
        <v>4</v>
      </c>
      <c r="D5" s="4" t="s">
        <v>86</v>
      </c>
      <c r="E5" s="3" t="s">
        <v>87</v>
      </c>
      <c r="F5" s="4" t="s">
        <v>88</v>
      </c>
      <c r="G5" s="3" t="s">
        <v>25</v>
      </c>
      <c r="H5" s="3" t="s">
        <v>89</v>
      </c>
      <c r="I5" s="3" t="s">
        <v>90</v>
      </c>
      <c r="J5" s="3" t="s">
        <v>91</v>
      </c>
      <c r="K5" s="2" t="s">
        <v>29</v>
      </c>
      <c r="L5" t="s">
        <v>30</v>
      </c>
      <c r="M5">
        <v>3</v>
      </c>
      <c r="N5" t="s">
        <v>31</v>
      </c>
      <c r="O5">
        <v>4</v>
      </c>
      <c r="P5" t="s">
        <v>32</v>
      </c>
      <c r="Q5">
        <f t="shared" si="0"/>
        <v>12</v>
      </c>
      <c r="R5">
        <v>0.45</v>
      </c>
      <c r="S5">
        <f>0.5</f>
        <v>0.5</v>
      </c>
    </row>
    <row r="6" spans="1:19" ht="100.9">
      <c r="A6" t="s">
        <v>65</v>
      </c>
      <c r="B6">
        <v>5</v>
      </c>
      <c r="C6">
        <v>4</v>
      </c>
      <c r="D6" s="4" t="s">
        <v>66</v>
      </c>
      <c r="E6" s="3" t="s">
        <v>67</v>
      </c>
      <c r="F6" s="4" t="s">
        <v>24</v>
      </c>
      <c r="G6" s="3" t="s">
        <v>25</v>
      </c>
      <c r="H6" s="3" t="s">
        <v>68</v>
      </c>
      <c r="I6" s="3" t="s">
        <v>69</v>
      </c>
      <c r="J6" s="3" t="s">
        <v>70</v>
      </c>
      <c r="K6" s="2" t="s">
        <v>29</v>
      </c>
      <c r="L6" t="s">
        <v>63</v>
      </c>
      <c r="M6">
        <v>2</v>
      </c>
      <c r="N6" t="s">
        <v>64</v>
      </c>
      <c r="O6">
        <v>5</v>
      </c>
      <c r="P6" t="s">
        <v>32</v>
      </c>
      <c r="Q6">
        <f t="shared" si="0"/>
        <v>10</v>
      </c>
      <c r="R6">
        <v>0.28999999999999998</v>
      </c>
      <c r="S6">
        <v>0.7</v>
      </c>
    </row>
    <row r="7" spans="1:19" ht="158.44999999999999">
      <c r="A7" t="s">
        <v>56</v>
      </c>
      <c r="B7">
        <v>6</v>
      </c>
      <c r="C7">
        <v>4</v>
      </c>
      <c r="D7" s="4" t="s">
        <v>57</v>
      </c>
      <c r="E7" s="3" t="s">
        <v>58</v>
      </c>
      <c r="F7" s="4" t="s">
        <v>36</v>
      </c>
      <c r="G7" s="3" t="s">
        <v>59</v>
      </c>
      <c r="H7" s="3" t="s">
        <v>60</v>
      </c>
      <c r="I7" s="3" t="s">
        <v>61</v>
      </c>
      <c r="J7" s="3" t="s">
        <v>62</v>
      </c>
      <c r="K7" s="2" t="s">
        <v>29</v>
      </c>
      <c r="L7" t="s">
        <v>63</v>
      </c>
      <c r="M7">
        <v>2</v>
      </c>
      <c r="N7" t="s">
        <v>64</v>
      </c>
      <c r="O7">
        <v>5</v>
      </c>
      <c r="P7" t="s">
        <v>32</v>
      </c>
      <c r="Q7">
        <f t="shared" si="0"/>
        <v>10</v>
      </c>
      <c r="R7">
        <v>0.25</v>
      </c>
      <c r="S7">
        <f>0.7</f>
        <v>0.7</v>
      </c>
    </row>
    <row r="8" spans="1:19" ht="100.9">
      <c r="A8" t="s">
        <v>71</v>
      </c>
      <c r="B8">
        <v>7</v>
      </c>
      <c r="C8">
        <v>4</v>
      </c>
      <c r="D8" s="4" t="s">
        <v>72</v>
      </c>
      <c r="E8" s="3" t="s">
        <v>73</v>
      </c>
      <c r="F8" s="4" t="s">
        <v>51</v>
      </c>
      <c r="G8" s="3" t="s">
        <v>74</v>
      </c>
      <c r="H8" s="3" t="s">
        <v>75</v>
      </c>
      <c r="I8" s="3" t="s">
        <v>76</v>
      </c>
      <c r="J8" s="3" t="s">
        <v>55</v>
      </c>
      <c r="K8" s="2" t="s">
        <v>29</v>
      </c>
      <c r="L8" t="s">
        <v>30</v>
      </c>
      <c r="M8">
        <v>3</v>
      </c>
      <c r="N8" t="s">
        <v>77</v>
      </c>
      <c r="O8">
        <v>3</v>
      </c>
      <c r="P8" t="s">
        <v>32</v>
      </c>
      <c r="Q8">
        <f t="shared" si="0"/>
        <v>9</v>
      </c>
      <c r="R8">
        <v>0.48</v>
      </c>
      <c r="S8">
        <f>0.4</f>
        <v>0.4</v>
      </c>
    </row>
    <row r="9" spans="1:19" ht="115.15">
      <c r="A9" t="s">
        <v>143</v>
      </c>
      <c r="B9">
        <v>8</v>
      </c>
      <c r="C9">
        <v>4</v>
      </c>
      <c r="D9" s="4" t="s">
        <v>144</v>
      </c>
      <c r="E9" s="3" t="s">
        <v>145</v>
      </c>
      <c r="F9" s="4" t="s">
        <v>51</v>
      </c>
      <c r="G9" s="3" t="s">
        <v>74</v>
      </c>
      <c r="H9" s="3" t="s">
        <v>75</v>
      </c>
      <c r="I9" s="3" t="s">
        <v>146</v>
      </c>
      <c r="J9" s="3" t="s">
        <v>55</v>
      </c>
      <c r="K9" s="2" t="s">
        <v>29</v>
      </c>
      <c r="L9" t="s">
        <v>30</v>
      </c>
      <c r="M9">
        <v>3</v>
      </c>
      <c r="N9" t="s">
        <v>77</v>
      </c>
      <c r="O9">
        <v>3</v>
      </c>
      <c r="P9" t="s">
        <v>32</v>
      </c>
      <c r="Q9">
        <f t="shared" si="0"/>
        <v>9</v>
      </c>
      <c r="R9">
        <v>0.45</v>
      </c>
      <c r="S9">
        <v>0.35</v>
      </c>
    </row>
    <row r="10" spans="1:19" ht="131.25" customHeight="1">
      <c r="A10" t="s">
        <v>78</v>
      </c>
      <c r="B10">
        <v>9</v>
      </c>
      <c r="C10">
        <v>4</v>
      </c>
      <c r="D10" s="4" t="s">
        <v>79</v>
      </c>
      <c r="E10" s="3" t="s">
        <v>80</v>
      </c>
      <c r="F10" s="4" t="s">
        <v>36</v>
      </c>
      <c r="G10" s="3" t="s">
        <v>81</v>
      </c>
      <c r="H10" s="3" t="s">
        <v>82</v>
      </c>
      <c r="I10" s="3" t="s">
        <v>83</v>
      </c>
      <c r="J10" s="3" t="s">
        <v>84</v>
      </c>
      <c r="K10" s="2" t="s">
        <v>29</v>
      </c>
      <c r="L10" t="s">
        <v>30</v>
      </c>
      <c r="M10">
        <v>3</v>
      </c>
      <c r="N10" t="s">
        <v>77</v>
      </c>
      <c r="O10">
        <v>3</v>
      </c>
      <c r="P10" t="s">
        <v>32</v>
      </c>
      <c r="Q10">
        <f t="shared" si="0"/>
        <v>9</v>
      </c>
      <c r="R10">
        <f>0.4</f>
        <v>0.4</v>
      </c>
      <c r="S10">
        <v>0.3</v>
      </c>
    </row>
    <row r="11" spans="1:19" ht="201.6">
      <c r="A11" t="s">
        <v>92</v>
      </c>
      <c r="B11">
        <v>10</v>
      </c>
      <c r="C11">
        <v>2</v>
      </c>
      <c r="D11" s="4" t="s">
        <v>93</v>
      </c>
      <c r="E11" s="3" t="s">
        <v>94</v>
      </c>
      <c r="F11" s="4" t="s">
        <v>36</v>
      </c>
      <c r="G11" s="3" t="s">
        <v>95</v>
      </c>
      <c r="H11" s="3" t="s">
        <v>96</v>
      </c>
      <c r="I11" s="3" t="s">
        <v>83</v>
      </c>
      <c r="J11" s="3" t="s">
        <v>97</v>
      </c>
      <c r="K11" s="2" t="s">
        <v>29</v>
      </c>
      <c r="L11" t="s">
        <v>63</v>
      </c>
      <c r="M11">
        <v>2</v>
      </c>
      <c r="N11" t="s">
        <v>31</v>
      </c>
      <c r="O11">
        <v>4</v>
      </c>
      <c r="P11" t="s">
        <v>32</v>
      </c>
      <c r="Q11">
        <f t="shared" si="0"/>
        <v>8</v>
      </c>
      <c r="R11">
        <v>0.25</v>
      </c>
      <c r="S11">
        <f>0.55</f>
        <v>0.55000000000000004</v>
      </c>
    </row>
    <row r="12" spans="1:19" ht="100.9">
      <c r="A12" t="s">
        <v>121</v>
      </c>
      <c r="B12">
        <v>11</v>
      </c>
      <c r="C12">
        <v>0</v>
      </c>
      <c r="D12" s="4" t="s">
        <v>122</v>
      </c>
      <c r="E12" s="3" t="s">
        <v>123</v>
      </c>
      <c r="F12" s="4" t="s">
        <v>36</v>
      </c>
      <c r="G12" s="3" t="s">
        <v>124</v>
      </c>
      <c r="H12" s="3" t="s">
        <v>125</v>
      </c>
      <c r="I12" s="3" t="s">
        <v>126</v>
      </c>
      <c r="J12" s="3" t="s">
        <v>127</v>
      </c>
      <c r="K12" s="2" t="s">
        <v>29</v>
      </c>
      <c r="L12" t="s">
        <v>63</v>
      </c>
      <c r="M12">
        <v>2</v>
      </c>
      <c r="N12" t="s">
        <v>31</v>
      </c>
      <c r="O12">
        <v>4</v>
      </c>
      <c r="P12" t="s">
        <v>32</v>
      </c>
      <c r="Q12">
        <f t="shared" si="0"/>
        <v>8</v>
      </c>
      <c r="R12">
        <v>0.27</v>
      </c>
      <c r="S12">
        <f>0.52</f>
        <v>0.52</v>
      </c>
    </row>
    <row r="13" spans="1:19" ht="100.9">
      <c r="A13" t="s">
        <v>128</v>
      </c>
      <c r="B13">
        <v>12</v>
      </c>
      <c r="C13">
        <v>0</v>
      </c>
      <c r="D13" s="4" t="s">
        <v>129</v>
      </c>
      <c r="E13" s="3" t="s">
        <v>130</v>
      </c>
      <c r="F13" s="4" t="s">
        <v>88</v>
      </c>
      <c r="G13" s="3" t="s">
        <v>131</v>
      </c>
      <c r="H13" s="3" t="s">
        <v>132</v>
      </c>
      <c r="I13" s="3" t="s">
        <v>133</v>
      </c>
      <c r="J13" s="3" t="s">
        <v>134</v>
      </c>
      <c r="K13" s="2" t="s">
        <v>29</v>
      </c>
      <c r="L13" t="s">
        <v>63</v>
      </c>
      <c r="M13">
        <v>2</v>
      </c>
      <c r="N13" t="s">
        <v>31</v>
      </c>
      <c r="O13">
        <v>4</v>
      </c>
      <c r="P13" t="s">
        <v>32</v>
      </c>
      <c r="Q13">
        <f t="shared" si="0"/>
        <v>8</v>
      </c>
      <c r="R13">
        <v>0.25</v>
      </c>
      <c r="S13">
        <v>0.5</v>
      </c>
    </row>
    <row r="14" spans="1:19" ht="144">
      <c r="A14" t="s">
        <v>98</v>
      </c>
      <c r="B14">
        <v>13</v>
      </c>
      <c r="C14">
        <v>0</v>
      </c>
      <c r="D14" s="4" t="s">
        <v>99</v>
      </c>
      <c r="E14" s="3" t="s">
        <v>100</v>
      </c>
      <c r="F14" s="4" t="s">
        <v>101</v>
      </c>
      <c r="G14" s="3" t="s">
        <v>102</v>
      </c>
      <c r="H14" s="3" t="s">
        <v>103</v>
      </c>
      <c r="I14" s="3" t="s">
        <v>104</v>
      </c>
      <c r="J14" s="3" t="s">
        <v>105</v>
      </c>
      <c r="K14" s="2" t="s">
        <v>29</v>
      </c>
      <c r="L14" t="s">
        <v>63</v>
      </c>
      <c r="M14">
        <v>2</v>
      </c>
      <c r="N14" t="s">
        <v>31</v>
      </c>
      <c r="O14">
        <v>4</v>
      </c>
      <c r="P14" t="s">
        <v>32</v>
      </c>
      <c r="Q14">
        <f t="shared" si="0"/>
        <v>8</v>
      </c>
      <c r="R14">
        <v>0.2</v>
      </c>
      <c r="S14">
        <v>0.5</v>
      </c>
    </row>
    <row r="15" spans="1:19" ht="100.9">
      <c r="A15" t="s">
        <v>147</v>
      </c>
      <c r="B15">
        <v>14</v>
      </c>
      <c r="C15">
        <v>0</v>
      </c>
      <c r="D15" s="4" t="s">
        <v>148</v>
      </c>
      <c r="E15" s="3" t="s">
        <v>145</v>
      </c>
      <c r="F15" s="4" t="s">
        <v>51</v>
      </c>
      <c r="G15" s="3" t="s">
        <v>74</v>
      </c>
      <c r="H15" s="3" t="s">
        <v>75</v>
      </c>
      <c r="I15" s="3" t="s">
        <v>76</v>
      </c>
      <c r="J15" s="3" t="s">
        <v>149</v>
      </c>
      <c r="K15" s="2" t="s">
        <v>29</v>
      </c>
      <c r="L15" t="s">
        <v>63</v>
      </c>
      <c r="M15">
        <v>2</v>
      </c>
      <c r="N15" t="s">
        <v>77</v>
      </c>
      <c r="O15">
        <v>3</v>
      </c>
      <c r="P15" t="s">
        <v>32</v>
      </c>
      <c r="Q15">
        <f t="shared" si="0"/>
        <v>6</v>
      </c>
      <c r="R15">
        <v>0.2</v>
      </c>
      <c r="S15">
        <v>0.3</v>
      </c>
    </row>
    <row r="16" spans="1:19" ht="100.9">
      <c r="A16" t="s">
        <v>150</v>
      </c>
      <c r="B16">
        <v>15</v>
      </c>
      <c r="C16">
        <v>0</v>
      </c>
      <c r="D16" s="4" t="s">
        <v>151</v>
      </c>
      <c r="E16" s="3" t="s">
        <v>152</v>
      </c>
      <c r="F16" s="4" t="s">
        <v>153</v>
      </c>
      <c r="G16" s="3" t="s">
        <v>154</v>
      </c>
      <c r="H16" s="3" t="s">
        <v>155</v>
      </c>
      <c r="I16" s="3" t="s">
        <v>156</v>
      </c>
      <c r="J16" s="3" t="s">
        <v>157</v>
      </c>
      <c r="K16" s="2" t="s">
        <v>29</v>
      </c>
      <c r="L16" t="s">
        <v>30</v>
      </c>
      <c r="M16">
        <v>3</v>
      </c>
      <c r="N16" t="s">
        <v>141</v>
      </c>
      <c r="O16">
        <v>2</v>
      </c>
      <c r="P16" t="s">
        <v>32</v>
      </c>
      <c r="Q16">
        <f t="shared" si="0"/>
        <v>6</v>
      </c>
      <c r="R16">
        <v>0.3</v>
      </c>
      <c r="S16">
        <v>0.1</v>
      </c>
    </row>
    <row r="17" spans="1:19" ht="129.6">
      <c r="A17" t="s">
        <v>106</v>
      </c>
      <c r="B17">
        <v>16</v>
      </c>
      <c r="C17">
        <v>0</v>
      </c>
      <c r="D17" s="4" t="s">
        <v>107</v>
      </c>
      <c r="E17" s="3" t="s">
        <v>108</v>
      </c>
      <c r="F17" s="4" t="s">
        <v>101</v>
      </c>
      <c r="G17" s="3" t="s">
        <v>109</v>
      </c>
      <c r="H17" s="3" t="s">
        <v>110</v>
      </c>
      <c r="I17" s="3" t="s">
        <v>111</v>
      </c>
      <c r="J17" s="3" t="s">
        <v>112</v>
      </c>
      <c r="K17" s="2" t="s">
        <v>29</v>
      </c>
      <c r="L17" t="s">
        <v>113</v>
      </c>
      <c r="M17">
        <v>1</v>
      </c>
      <c r="N17" t="s">
        <v>64</v>
      </c>
      <c r="O17">
        <v>5</v>
      </c>
      <c r="P17" t="s">
        <v>32</v>
      </c>
      <c r="Q17">
        <f t="shared" si="0"/>
        <v>5</v>
      </c>
      <c r="R17">
        <v>0.09</v>
      </c>
      <c r="S17">
        <f>0.7</f>
        <v>0.7</v>
      </c>
    </row>
    <row r="18" spans="1:19" ht="100.9">
      <c r="A18" t="s">
        <v>114</v>
      </c>
      <c r="B18">
        <v>17</v>
      </c>
      <c r="C18">
        <v>0</v>
      </c>
      <c r="D18" s="4" t="s">
        <v>115</v>
      </c>
      <c r="E18" s="3" t="s">
        <v>116</v>
      </c>
      <c r="F18" s="4" t="s">
        <v>101</v>
      </c>
      <c r="G18" s="3" t="s">
        <v>117</v>
      </c>
      <c r="H18" s="3" t="s">
        <v>118</v>
      </c>
      <c r="I18" s="3" t="s">
        <v>119</v>
      </c>
      <c r="J18" s="3" t="s">
        <v>120</v>
      </c>
      <c r="K18" s="2" t="s">
        <v>29</v>
      </c>
      <c r="L18" t="s">
        <v>113</v>
      </c>
      <c r="M18">
        <v>1</v>
      </c>
      <c r="N18" t="s">
        <v>64</v>
      </c>
      <c r="O18">
        <v>5</v>
      </c>
      <c r="P18" t="s">
        <v>32</v>
      </c>
      <c r="Q18">
        <f t="shared" si="0"/>
        <v>5</v>
      </c>
      <c r="R18">
        <v>0.05</v>
      </c>
      <c r="S18">
        <v>0.7</v>
      </c>
    </row>
    <row r="19" spans="1:19" ht="100.9">
      <c r="A19" t="s">
        <v>135</v>
      </c>
      <c r="B19">
        <v>18</v>
      </c>
      <c r="C19">
        <v>0</v>
      </c>
      <c r="D19" s="4" t="s">
        <v>136</v>
      </c>
      <c r="E19" s="3" t="s">
        <v>137</v>
      </c>
      <c r="F19" s="4" t="s">
        <v>36</v>
      </c>
      <c r="G19" s="3" t="s">
        <v>138</v>
      </c>
      <c r="H19" s="3" t="s">
        <v>139</v>
      </c>
      <c r="I19" s="3" t="s">
        <v>126</v>
      </c>
      <c r="J19" s="3" t="s">
        <v>140</v>
      </c>
      <c r="K19" s="2" t="s">
        <v>29</v>
      </c>
      <c r="L19" t="s">
        <v>63</v>
      </c>
      <c r="M19">
        <v>2</v>
      </c>
      <c r="N19" t="s">
        <v>141</v>
      </c>
      <c r="O19">
        <v>2</v>
      </c>
      <c r="P19" t="s">
        <v>32</v>
      </c>
      <c r="Q19">
        <f t="shared" si="0"/>
        <v>4</v>
      </c>
      <c r="R19">
        <v>0.2</v>
      </c>
      <c r="S19">
        <v>0.1</v>
      </c>
    </row>
    <row r="20" spans="1:19" ht="100.9">
      <c r="A20" t="s">
        <v>21</v>
      </c>
      <c r="B20">
        <v>19</v>
      </c>
      <c r="C20">
        <v>2</v>
      </c>
      <c r="D20" s="4" t="s">
        <v>22</v>
      </c>
      <c r="E20" s="3" t="s">
        <v>23</v>
      </c>
      <c r="F20" s="4" t="s">
        <v>24</v>
      </c>
      <c r="G20" s="3" t="s">
        <v>25</v>
      </c>
      <c r="H20" s="3" t="s">
        <v>26</v>
      </c>
      <c r="I20" s="3" t="s">
        <v>27</v>
      </c>
      <c r="J20" s="3" t="s">
        <v>28</v>
      </c>
      <c r="K20" s="2" t="s">
        <v>29</v>
      </c>
      <c r="L20">
        <v>0</v>
      </c>
      <c r="M20">
        <v>0</v>
      </c>
      <c r="N20">
        <v>0</v>
      </c>
      <c r="O20">
        <v>0</v>
      </c>
      <c r="P20" t="s">
        <v>158</v>
      </c>
      <c r="Q20">
        <f t="shared" si="0"/>
        <v>0</v>
      </c>
      <c r="R20">
        <v>0</v>
      </c>
      <c r="S2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5CAE-B6A9-4CB0-B2FC-702D5FEE6E02}">
  <dimension ref="A1:S21"/>
  <sheetViews>
    <sheetView topLeftCell="M6" zoomScale="73" workbookViewId="0">
      <selection activeCell="P2" sqref="P2:P20"/>
    </sheetView>
  </sheetViews>
  <sheetFormatPr defaultRowHeight="14.45"/>
  <cols>
    <col min="3" max="3" width="21.5703125" customWidth="1"/>
    <col min="4" max="4" width="32.5703125" customWidth="1"/>
    <col min="5" max="5" width="25.42578125" customWidth="1"/>
    <col min="6" max="6" width="17.42578125" customWidth="1"/>
    <col min="7" max="7" width="17.85546875" customWidth="1"/>
    <col min="8" max="8" width="19.28515625" customWidth="1"/>
    <col min="9" max="9" width="20.85546875" customWidth="1"/>
    <col min="10" max="10" width="20.140625" customWidth="1"/>
  </cols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ht="136.5" customHeight="1">
      <c r="A2" t="s">
        <v>41</v>
      </c>
      <c r="B2">
        <v>1</v>
      </c>
      <c r="C2">
        <v>6</v>
      </c>
      <c r="D2" s="3" t="s">
        <v>42</v>
      </c>
      <c r="E2" s="3" t="s">
        <v>43</v>
      </c>
      <c r="F2" s="4" t="s">
        <v>36</v>
      </c>
      <c r="G2" s="1" t="s">
        <v>44</v>
      </c>
      <c r="H2" s="3" t="s">
        <v>45</v>
      </c>
      <c r="I2" s="3" t="s">
        <v>46</v>
      </c>
      <c r="J2" s="3" t="s">
        <v>47</v>
      </c>
      <c r="K2" s="2" t="s">
        <v>29</v>
      </c>
      <c r="L2" t="s">
        <v>142</v>
      </c>
      <c r="M2">
        <v>4</v>
      </c>
      <c r="N2" t="s">
        <v>31</v>
      </c>
      <c r="O2">
        <v>4</v>
      </c>
      <c r="P2" t="s">
        <v>32</v>
      </c>
      <c r="Q2">
        <f t="shared" ref="Q2:Q21" si="0">(M2)*(O2)</f>
        <v>16</v>
      </c>
      <c r="R2">
        <v>0.65</v>
      </c>
      <c r="S2">
        <f>0.55</f>
        <v>0.55000000000000004</v>
      </c>
    </row>
    <row r="3" spans="1:19" ht="139.5" customHeight="1">
      <c r="A3" t="s">
        <v>159</v>
      </c>
      <c r="B3">
        <v>2</v>
      </c>
      <c r="C3" s="5">
        <v>4</v>
      </c>
      <c r="D3" s="3" t="s">
        <v>160</v>
      </c>
      <c r="E3" s="3" t="s">
        <v>161</v>
      </c>
      <c r="F3" s="4" t="s">
        <v>36</v>
      </c>
      <c r="G3" s="3" t="s">
        <v>162</v>
      </c>
      <c r="H3" s="3" t="s">
        <v>163</v>
      </c>
      <c r="I3" s="3" t="s">
        <v>164</v>
      </c>
      <c r="J3" s="3" t="s">
        <v>165</v>
      </c>
      <c r="K3" s="2" t="s">
        <v>29</v>
      </c>
      <c r="L3" t="s">
        <v>142</v>
      </c>
      <c r="M3">
        <v>4</v>
      </c>
      <c r="N3" t="s">
        <v>31</v>
      </c>
      <c r="O3">
        <v>4</v>
      </c>
      <c r="P3" t="s">
        <v>32</v>
      </c>
      <c r="Q3">
        <f t="shared" si="0"/>
        <v>16</v>
      </c>
      <c r="R3">
        <v>0.65</v>
      </c>
      <c r="S3">
        <f>0.5</f>
        <v>0.5</v>
      </c>
    </row>
    <row r="4" spans="1:19" ht="72">
      <c r="A4" t="s">
        <v>85</v>
      </c>
      <c r="B4">
        <v>3</v>
      </c>
      <c r="C4">
        <v>6</v>
      </c>
      <c r="D4" s="3" t="s">
        <v>86</v>
      </c>
      <c r="E4" s="3" t="s">
        <v>87</v>
      </c>
      <c r="F4" s="4" t="s">
        <v>88</v>
      </c>
      <c r="G4" s="3" t="s">
        <v>25</v>
      </c>
      <c r="H4" s="3" t="s">
        <v>89</v>
      </c>
      <c r="I4" s="3" t="s">
        <v>90</v>
      </c>
      <c r="J4" s="3" t="s">
        <v>91</v>
      </c>
      <c r="K4" s="2" t="s">
        <v>29</v>
      </c>
      <c r="L4" t="s">
        <v>142</v>
      </c>
      <c r="M4">
        <v>4</v>
      </c>
      <c r="N4" t="s">
        <v>31</v>
      </c>
      <c r="O4">
        <v>4</v>
      </c>
      <c r="P4" t="s">
        <v>32</v>
      </c>
      <c r="Q4">
        <f t="shared" si="0"/>
        <v>16</v>
      </c>
      <c r="R4">
        <v>0.6</v>
      </c>
      <c r="S4">
        <f>0.55</f>
        <v>0.55000000000000004</v>
      </c>
    </row>
    <row r="5" spans="1:19" ht="86.45">
      <c r="A5" t="s">
        <v>33</v>
      </c>
      <c r="B5">
        <v>4</v>
      </c>
      <c r="C5">
        <v>6</v>
      </c>
      <c r="D5" s="3" t="s">
        <v>34</v>
      </c>
      <c r="E5" s="3" t="s">
        <v>35</v>
      </c>
      <c r="F5" s="4" t="s">
        <v>36</v>
      </c>
      <c r="G5" s="3" t="s">
        <v>37</v>
      </c>
      <c r="H5" s="3" t="s">
        <v>38</v>
      </c>
      <c r="I5" s="3" t="s">
        <v>39</v>
      </c>
      <c r="J5" s="3" t="s">
        <v>40</v>
      </c>
      <c r="K5" s="2" t="s">
        <v>29</v>
      </c>
      <c r="L5" t="s">
        <v>30</v>
      </c>
      <c r="M5">
        <v>3</v>
      </c>
      <c r="N5" t="s">
        <v>31</v>
      </c>
      <c r="O5">
        <v>4</v>
      </c>
      <c r="P5" t="s">
        <v>32</v>
      </c>
      <c r="Q5">
        <f t="shared" si="0"/>
        <v>12</v>
      </c>
      <c r="R5">
        <v>0.45</v>
      </c>
      <c r="S5">
        <f>0.5</f>
        <v>0.5</v>
      </c>
    </row>
    <row r="6" spans="1:19" ht="115.15">
      <c r="A6" t="s">
        <v>143</v>
      </c>
      <c r="B6">
        <v>5</v>
      </c>
      <c r="C6">
        <v>6</v>
      </c>
      <c r="D6" s="3" t="s">
        <v>144</v>
      </c>
      <c r="E6" s="3" t="s">
        <v>145</v>
      </c>
      <c r="F6" s="4" t="s">
        <v>51</v>
      </c>
      <c r="G6" s="3" t="s">
        <v>74</v>
      </c>
      <c r="H6" s="3" t="s">
        <v>75</v>
      </c>
      <c r="I6" s="3" t="s">
        <v>146</v>
      </c>
      <c r="J6" s="3" t="s">
        <v>55</v>
      </c>
      <c r="K6" s="2" t="s">
        <v>29</v>
      </c>
      <c r="L6" t="s">
        <v>142</v>
      </c>
      <c r="M6">
        <v>4</v>
      </c>
      <c r="N6" t="s">
        <v>77</v>
      </c>
      <c r="O6">
        <v>3</v>
      </c>
      <c r="P6" t="s">
        <v>32</v>
      </c>
      <c r="Q6">
        <f t="shared" si="0"/>
        <v>12</v>
      </c>
      <c r="R6">
        <v>0.6</v>
      </c>
      <c r="S6">
        <v>0.3</v>
      </c>
    </row>
    <row r="7" spans="1:19" ht="100.9">
      <c r="A7" t="s">
        <v>65</v>
      </c>
      <c r="B7">
        <v>6</v>
      </c>
      <c r="C7">
        <v>6</v>
      </c>
      <c r="D7" s="3" t="s">
        <v>66</v>
      </c>
      <c r="E7" s="3" t="s">
        <v>67</v>
      </c>
      <c r="F7" s="4" t="s">
        <v>24</v>
      </c>
      <c r="G7" s="3" t="s">
        <v>25</v>
      </c>
      <c r="H7" s="3" t="s">
        <v>68</v>
      </c>
      <c r="I7" s="3" t="s">
        <v>69</v>
      </c>
      <c r="J7" s="3" t="s">
        <v>70</v>
      </c>
      <c r="K7" s="2" t="s">
        <v>29</v>
      </c>
      <c r="L7" t="s">
        <v>63</v>
      </c>
      <c r="M7">
        <v>2</v>
      </c>
      <c r="N7" t="s">
        <v>64</v>
      </c>
      <c r="O7">
        <v>5</v>
      </c>
      <c r="P7" t="s">
        <v>32</v>
      </c>
      <c r="Q7">
        <f t="shared" si="0"/>
        <v>10</v>
      </c>
      <c r="R7">
        <v>0.2</v>
      </c>
      <c r="S7">
        <f>0.7</f>
        <v>0.7</v>
      </c>
    </row>
    <row r="8" spans="1:19" ht="100.9">
      <c r="A8" t="s">
        <v>71</v>
      </c>
      <c r="B8">
        <v>7</v>
      </c>
      <c r="C8">
        <v>6</v>
      </c>
      <c r="D8" s="3" t="s">
        <v>72</v>
      </c>
      <c r="E8" s="3" t="s">
        <v>73</v>
      </c>
      <c r="F8" s="4" t="s">
        <v>51</v>
      </c>
      <c r="G8" s="3" t="s">
        <v>74</v>
      </c>
      <c r="H8" s="3" t="s">
        <v>75</v>
      </c>
      <c r="I8" s="3" t="s">
        <v>76</v>
      </c>
      <c r="J8" s="3" t="s">
        <v>55</v>
      </c>
      <c r="K8" s="2" t="s">
        <v>29</v>
      </c>
      <c r="L8" t="s">
        <v>30</v>
      </c>
      <c r="M8">
        <v>3</v>
      </c>
      <c r="N8" t="s">
        <v>77</v>
      </c>
      <c r="O8">
        <v>3</v>
      </c>
      <c r="P8" t="s">
        <v>32</v>
      </c>
      <c r="Q8">
        <f t="shared" si="0"/>
        <v>9</v>
      </c>
      <c r="R8">
        <v>0.48</v>
      </c>
      <c r="S8">
        <f>0.4</f>
        <v>0.4</v>
      </c>
    </row>
    <row r="9" spans="1:19" ht="100.9">
      <c r="A9" t="s">
        <v>78</v>
      </c>
      <c r="B9">
        <v>8</v>
      </c>
      <c r="C9">
        <v>6</v>
      </c>
      <c r="D9" s="3" t="s">
        <v>79</v>
      </c>
      <c r="E9" s="3" t="s">
        <v>80</v>
      </c>
      <c r="F9" s="4" t="s">
        <v>36</v>
      </c>
      <c r="G9" s="3" t="s">
        <v>81</v>
      </c>
      <c r="H9" s="3" t="s">
        <v>82</v>
      </c>
      <c r="I9" s="3" t="s">
        <v>83</v>
      </c>
      <c r="J9" s="3" t="s">
        <v>84</v>
      </c>
      <c r="K9" s="2" t="s">
        <v>29</v>
      </c>
      <c r="L9" t="s">
        <v>30</v>
      </c>
      <c r="M9">
        <v>3</v>
      </c>
      <c r="N9" t="s">
        <v>77</v>
      </c>
      <c r="O9">
        <v>3</v>
      </c>
      <c r="P9" t="s">
        <v>32</v>
      </c>
      <c r="Q9">
        <f t="shared" si="0"/>
        <v>9</v>
      </c>
      <c r="R9">
        <v>0.45</v>
      </c>
      <c r="S9">
        <v>0.35</v>
      </c>
    </row>
    <row r="10" spans="1:19" ht="154.5" customHeight="1">
      <c r="A10" t="s">
        <v>147</v>
      </c>
      <c r="B10">
        <v>9</v>
      </c>
      <c r="C10">
        <v>2</v>
      </c>
      <c r="D10" s="3" t="s">
        <v>148</v>
      </c>
      <c r="E10" s="3" t="s">
        <v>145</v>
      </c>
      <c r="F10" s="4" t="s">
        <v>51</v>
      </c>
      <c r="G10" s="3" t="s">
        <v>74</v>
      </c>
      <c r="H10" s="3" t="s">
        <v>75</v>
      </c>
      <c r="I10" s="3" t="s">
        <v>76</v>
      </c>
      <c r="J10" s="3" t="s">
        <v>149</v>
      </c>
      <c r="K10" s="2" t="s">
        <v>29</v>
      </c>
      <c r="L10" t="s">
        <v>30</v>
      </c>
      <c r="M10">
        <v>3</v>
      </c>
      <c r="N10" t="s">
        <v>77</v>
      </c>
      <c r="O10">
        <v>3</v>
      </c>
      <c r="P10" t="s">
        <v>32</v>
      </c>
      <c r="Q10">
        <f t="shared" si="0"/>
        <v>9</v>
      </c>
      <c r="R10">
        <f>0.4</f>
        <v>0.4</v>
      </c>
      <c r="S10">
        <v>0.3</v>
      </c>
    </row>
    <row r="11" spans="1:19" ht="238.5" customHeight="1">
      <c r="A11" t="s">
        <v>48</v>
      </c>
      <c r="B11">
        <v>10</v>
      </c>
      <c r="C11">
        <v>6</v>
      </c>
      <c r="D11" s="3" t="s">
        <v>49</v>
      </c>
      <c r="E11" s="3" t="s">
        <v>50</v>
      </c>
      <c r="F11" s="4" t="s">
        <v>51</v>
      </c>
      <c r="G11" s="3" t="s">
        <v>52</v>
      </c>
      <c r="H11" s="3" t="s">
        <v>53</v>
      </c>
      <c r="I11" s="3" t="s">
        <v>54</v>
      </c>
      <c r="J11" s="3" t="s">
        <v>55</v>
      </c>
      <c r="K11" s="2" t="s">
        <v>29</v>
      </c>
      <c r="L11" t="s">
        <v>63</v>
      </c>
      <c r="M11">
        <v>2</v>
      </c>
      <c r="N11" t="s">
        <v>31</v>
      </c>
      <c r="O11">
        <v>4</v>
      </c>
      <c r="P11" t="s">
        <v>32</v>
      </c>
      <c r="Q11">
        <f t="shared" si="0"/>
        <v>8</v>
      </c>
      <c r="R11">
        <v>0.25</v>
      </c>
      <c r="S11">
        <f>0.55</f>
        <v>0.55000000000000004</v>
      </c>
    </row>
    <row r="12" spans="1:19" ht="172.9">
      <c r="A12" t="s">
        <v>92</v>
      </c>
      <c r="B12">
        <v>11</v>
      </c>
      <c r="C12">
        <v>2</v>
      </c>
      <c r="D12" s="3" t="s">
        <v>93</v>
      </c>
      <c r="E12" s="3" t="s">
        <v>94</v>
      </c>
      <c r="F12" s="4" t="s">
        <v>36</v>
      </c>
      <c r="G12" s="3" t="s">
        <v>95</v>
      </c>
      <c r="H12" s="3" t="s">
        <v>96</v>
      </c>
      <c r="I12" s="3" t="s">
        <v>83</v>
      </c>
      <c r="J12" s="3" t="s">
        <v>97</v>
      </c>
      <c r="K12" s="2" t="s">
        <v>29</v>
      </c>
      <c r="L12" t="s">
        <v>63</v>
      </c>
      <c r="M12">
        <v>2</v>
      </c>
      <c r="N12" t="s">
        <v>31</v>
      </c>
      <c r="O12">
        <v>4</v>
      </c>
      <c r="P12" t="s">
        <v>32</v>
      </c>
      <c r="Q12">
        <f t="shared" si="0"/>
        <v>8</v>
      </c>
      <c r="R12">
        <v>0.27</v>
      </c>
      <c r="S12">
        <f>0.5</f>
        <v>0.5</v>
      </c>
    </row>
    <row r="13" spans="1:19" ht="100.9">
      <c r="A13" t="s">
        <v>121</v>
      </c>
      <c r="B13">
        <v>12</v>
      </c>
      <c r="C13">
        <v>0</v>
      </c>
      <c r="D13" s="3" t="s">
        <v>122</v>
      </c>
      <c r="E13" s="3" t="s">
        <v>123</v>
      </c>
      <c r="F13" s="4" t="s">
        <v>36</v>
      </c>
      <c r="G13" s="3" t="s">
        <v>124</v>
      </c>
      <c r="H13" s="3" t="s">
        <v>125</v>
      </c>
      <c r="I13" s="3" t="s">
        <v>126</v>
      </c>
      <c r="J13" s="3" t="s">
        <v>127</v>
      </c>
      <c r="K13" s="2" t="s">
        <v>29</v>
      </c>
      <c r="L13" t="s">
        <v>63</v>
      </c>
      <c r="M13">
        <v>2</v>
      </c>
      <c r="N13" t="s">
        <v>31</v>
      </c>
      <c r="O13">
        <v>4</v>
      </c>
      <c r="P13" t="s">
        <v>32</v>
      </c>
      <c r="Q13">
        <f t="shared" si="0"/>
        <v>8</v>
      </c>
      <c r="R13">
        <v>0.25</v>
      </c>
      <c r="S13">
        <v>0.52</v>
      </c>
    </row>
    <row r="14" spans="1:19" ht="100.9">
      <c r="A14" t="s">
        <v>128</v>
      </c>
      <c r="B14">
        <v>13</v>
      </c>
      <c r="C14">
        <v>0</v>
      </c>
      <c r="D14" s="3" t="s">
        <v>129</v>
      </c>
      <c r="E14" s="3" t="s">
        <v>130</v>
      </c>
      <c r="F14" s="4" t="s">
        <v>88</v>
      </c>
      <c r="G14" s="3" t="s">
        <v>131</v>
      </c>
      <c r="H14" s="3" t="s">
        <v>132</v>
      </c>
      <c r="I14" s="3" t="s">
        <v>133</v>
      </c>
      <c r="J14" s="3" t="s">
        <v>134</v>
      </c>
      <c r="K14" s="2" t="s">
        <v>29</v>
      </c>
      <c r="L14" t="s">
        <v>63</v>
      </c>
      <c r="M14">
        <v>2</v>
      </c>
      <c r="N14" t="s">
        <v>31</v>
      </c>
      <c r="O14">
        <v>4</v>
      </c>
      <c r="P14" t="s">
        <v>32</v>
      </c>
      <c r="Q14">
        <f t="shared" si="0"/>
        <v>8</v>
      </c>
      <c r="R14">
        <v>0.2</v>
      </c>
      <c r="S14">
        <v>0.55000000000000004</v>
      </c>
    </row>
    <row r="15" spans="1:19" ht="129.6">
      <c r="A15" t="s">
        <v>98</v>
      </c>
      <c r="B15">
        <v>14</v>
      </c>
      <c r="C15">
        <v>0</v>
      </c>
      <c r="D15" s="3" t="s">
        <v>99</v>
      </c>
      <c r="E15" s="3" t="s">
        <v>100</v>
      </c>
      <c r="F15" s="4" t="s">
        <v>101</v>
      </c>
      <c r="G15" s="3" t="s">
        <v>102</v>
      </c>
      <c r="H15" s="3" t="s">
        <v>103</v>
      </c>
      <c r="I15" s="3" t="s">
        <v>104</v>
      </c>
      <c r="J15" s="3" t="s">
        <v>105</v>
      </c>
      <c r="K15" s="2" t="s">
        <v>29</v>
      </c>
      <c r="L15" t="s">
        <v>63</v>
      </c>
      <c r="M15">
        <v>2</v>
      </c>
      <c r="N15" t="s">
        <v>31</v>
      </c>
      <c r="O15">
        <v>4</v>
      </c>
      <c r="P15" t="s">
        <v>32</v>
      </c>
      <c r="Q15">
        <f t="shared" si="0"/>
        <v>8</v>
      </c>
      <c r="R15">
        <v>0.2</v>
      </c>
      <c r="S15">
        <v>0.5</v>
      </c>
    </row>
    <row r="16" spans="1:19" ht="86.45">
      <c r="A16" t="s">
        <v>150</v>
      </c>
      <c r="B16">
        <v>15</v>
      </c>
      <c r="C16">
        <v>0</v>
      </c>
      <c r="D16" s="3" t="s">
        <v>151</v>
      </c>
      <c r="E16" s="3" t="s">
        <v>152</v>
      </c>
      <c r="F16" s="4" t="s">
        <v>153</v>
      </c>
      <c r="G16" s="3" t="s">
        <v>154</v>
      </c>
      <c r="H16" s="3" t="s">
        <v>155</v>
      </c>
      <c r="I16" s="3" t="s">
        <v>156</v>
      </c>
      <c r="J16" s="3" t="s">
        <v>157</v>
      </c>
      <c r="K16" s="2" t="s">
        <v>29</v>
      </c>
      <c r="L16" t="s">
        <v>30</v>
      </c>
      <c r="M16">
        <v>3</v>
      </c>
      <c r="N16" t="s">
        <v>141</v>
      </c>
      <c r="O16">
        <v>2</v>
      </c>
      <c r="P16" t="s">
        <v>32</v>
      </c>
      <c r="Q16">
        <f t="shared" si="0"/>
        <v>6</v>
      </c>
      <c r="R16">
        <v>0.43</v>
      </c>
      <c r="S16">
        <v>0.1</v>
      </c>
    </row>
    <row r="17" spans="1:19" ht="129.6">
      <c r="A17" t="s">
        <v>56</v>
      </c>
      <c r="B17">
        <v>16</v>
      </c>
      <c r="C17">
        <v>4</v>
      </c>
      <c r="D17" s="3" t="s">
        <v>57</v>
      </c>
      <c r="E17" s="3" t="s">
        <v>58</v>
      </c>
      <c r="F17" s="4" t="s">
        <v>36</v>
      </c>
      <c r="G17" s="3" t="s">
        <v>59</v>
      </c>
      <c r="H17" s="3" t="s">
        <v>60</v>
      </c>
      <c r="I17" s="3" t="s">
        <v>61</v>
      </c>
      <c r="J17" s="3" t="s">
        <v>62</v>
      </c>
      <c r="K17" s="2" t="s">
        <v>29</v>
      </c>
      <c r="L17" t="s">
        <v>113</v>
      </c>
      <c r="M17">
        <v>1</v>
      </c>
      <c r="N17" t="s">
        <v>64</v>
      </c>
      <c r="O17">
        <v>5</v>
      </c>
      <c r="P17" t="s">
        <v>32</v>
      </c>
      <c r="Q17">
        <f t="shared" si="0"/>
        <v>5</v>
      </c>
      <c r="R17">
        <v>0.09</v>
      </c>
      <c r="S17">
        <f>0.7</f>
        <v>0.7</v>
      </c>
    </row>
    <row r="18" spans="1:19" ht="115.15">
      <c r="A18" t="s">
        <v>106</v>
      </c>
      <c r="B18">
        <v>17</v>
      </c>
      <c r="C18">
        <v>0</v>
      </c>
      <c r="D18" s="3" t="s">
        <v>107</v>
      </c>
      <c r="E18" s="3" t="s">
        <v>108</v>
      </c>
      <c r="F18" s="4" t="s">
        <v>101</v>
      </c>
      <c r="G18" s="3" t="s">
        <v>109</v>
      </c>
      <c r="H18" s="3" t="s">
        <v>110</v>
      </c>
      <c r="I18" s="3" t="s">
        <v>111</v>
      </c>
      <c r="J18" s="3" t="s">
        <v>112</v>
      </c>
      <c r="K18" s="2" t="s">
        <v>29</v>
      </c>
      <c r="L18" t="s">
        <v>113</v>
      </c>
      <c r="M18">
        <v>1</v>
      </c>
      <c r="N18" t="s">
        <v>64</v>
      </c>
      <c r="O18">
        <v>5</v>
      </c>
      <c r="P18" t="s">
        <v>32</v>
      </c>
      <c r="Q18">
        <f t="shared" si="0"/>
        <v>5</v>
      </c>
      <c r="R18">
        <v>0.05</v>
      </c>
      <c r="S18">
        <v>0.73</v>
      </c>
    </row>
    <row r="19" spans="1:19" ht="86.45">
      <c r="A19" t="s">
        <v>114</v>
      </c>
      <c r="B19">
        <v>18</v>
      </c>
      <c r="C19">
        <v>0</v>
      </c>
      <c r="D19" s="3" t="s">
        <v>115</v>
      </c>
      <c r="E19" s="3" t="s">
        <v>116</v>
      </c>
      <c r="F19" s="4" t="s">
        <v>101</v>
      </c>
      <c r="G19" s="3" t="s">
        <v>117</v>
      </c>
      <c r="H19" s="3" t="s">
        <v>118</v>
      </c>
      <c r="I19" s="3" t="s">
        <v>119</v>
      </c>
      <c r="J19" s="3" t="s">
        <v>120</v>
      </c>
      <c r="K19" s="2" t="s">
        <v>29</v>
      </c>
      <c r="L19" t="s">
        <v>113</v>
      </c>
      <c r="M19">
        <v>1</v>
      </c>
      <c r="N19" t="s">
        <v>64</v>
      </c>
      <c r="O19">
        <v>5</v>
      </c>
      <c r="P19" t="s">
        <v>32</v>
      </c>
      <c r="Q19">
        <f t="shared" si="0"/>
        <v>5</v>
      </c>
      <c r="R19">
        <v>0.05</v>
      </c>
      <c r="S19">
        <v>0.7</v>
      </c>
    </row>
    <row r="20" spans="1:19" ht="86.45">
      <c r="A20" t="s">
        <v>135</v>
      </c>
      <c r="B20">
        <v>19</v>
      </c>
      <c r="C20">
        <v>0</v>
      </c>
      <c r="D20" s="3" t="s">
        <v>136</v>
      </c>
      <c r="E20" s="3" t="s">
        <v>137</v>
      </c>
      <c r="F20" s="4" t="s">
        <v>36</v>
      </c>
      <c r="G20" s="3" t="s">
        <v>138</v>
      </c>
      <c r="H20" s="3" t="s">
        <v>139</v>
      </c>
      <c r="I20" s="3" t="s">
        <v>126</v>
      </c>
      <c r="J20" s="3" t="s">
        <v>140</v>
      </c>
      <c r="K20" s="2" t="s">
        <v>29</v>
      </c>
      <c r="L20" t="s">
        <v>63</v>
      </c>
      <c r="M20">
        <v>2</v>
      </c>
      <c r="N20" t="s">
        <v>141</v>
      </c>
      <c r="O20">
        <v>2</v>
      </c>
      <c r="P20" t="s">
        <v>32</v>
      </c>
      <c r="Q20">
        <f t="shared" si="0"/>
        <v>4</v>
      </c>
      <c r="R20">
        <v>0.08</v>
      </c>
      <c r="S20">
        <v>0.1</v>
      </c>
    </row>
    <row r="21" spans="1:19" ht="86.45">
      <c r="A21" t="s">
        <v>21</v>
      </c>
      <c r="B21">
        <v>20</v>
      </c>
      <c r="C21">
        <v>2</v>
      </c>
      <c r="D21" s="3" t="s">
        <v>22</v>
      </c>
      <c r="E21" s="3" t="s">
        <v>23</v>
      </c>
      <c r="F21" s="4" t="s">
        <v>24</v>
      </c>
      <c r="G21" s="3" t="s">
        <v>25</v>
      </c>
      <c r="H21" s="3" t="s">
        <v>26</v>
      </c>
      <c r="I21" s="3" t="s">
        <v>27</v>
      </c>
      <c r="J21" s="3" t="s">
        <v>28</v>
      </c>
      <c r="K21" s="2" t="s">
        <v>29</v>
      </c>
      <c r="L21">
        <v>0</v>
      </c>
      <c r="M21">
        <v>0</v>
      </c>
      <c r="N21">
        <v>0</v>
      </c>
      <c r="O21">
        <v>0</v>
      </c>
      <c r="P21" t="s">
        <v>158</v>
      </c>
      <c r="Q21">
        <f t="shared" si="0"/>
        <v>0</v>
      </c>
      <c r="R21">
        <v>0</v>
      </c>
      <c r="S2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3E201-757A-4572-A091-7FE8A8808930}">
  <dimension ref="A1:S22"/>
  <sheetViews>
    <sheetView tabSelected="1" topLeftCell="A14" zoomScale="62" workbookViewId="0">
      <selection activeCell="P2" sqref="P2:P20"/>
    </sheetView>
  </sheetViews>
  <sheetFormatPr defaultRowHeight="14.45"/>
  <cols>
    <col min="2" max="2" width="8.28515625" customWidth="1"/>
    <col min="3" max="3" width="21.85546875" customWidth="1"/>
    <col min="4" max="4" width="26.7109375" customWidth="1"/>
    <col min="5" max="5" width="29.7109375" customWidth="1"/>
    <col min="6" max="6" width="17.42578125" customWidth="1"/>
    <col min="7" max="7" width="17.85546875" customWidth="1"/>
    <col min="8" max="8" width="19.28515625" customWidth="1"/>
    <col min="9" max="9" width="20.85546875" customWidth="1"/>
    <col min="10" max="10" width="20.140625" customWidth="1"/>
    <col min="11" max="15" width="9.140625" bestFit="1" customWidth="1"/>
  </cols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ht="99.75" customHeight="1">
      <c r="A2" t="s">
        <v>85</v>
      </c>
      <c r="B2">
        <v>1</v>
      </c>
      <c r="C2">
        <v>8</v>
      </c>
      <c r="D2" s="3" t="s">
        <v>86</v>
      </c>
      <c r="E2" s="3" t="s">
        <v>87</v>
      </c>
      <c r="F2" s="4" t="s">
        <v>88</v>
      </c>
      <c r="G2" s="3" t="s">
        <v>25</v>
      </c>
      <c r="H2" s="3" t="s">
        <v>89</v>
      </c>
      <c r="I2" s="3" t="s">
        <v>90</v>
      </c>
      <c r="J2" s="3" t="s">
        <v>91</v>
      </c>
      <c r="K2" s="2" t="s">
        <v>29</v>
      </c>
      <c r="L2" t="s">
        <v>142</v>
      </c>
      <c r="M2">
        <v>4</v>
      </c>
      <c r="N2" t="s">
        <v>31</v>
      </c>
      <c r="O2">
        <v>4</v>
      </c>
      <c r="P2" t="s">
        <v>32</v>
      </c>
      <c r="Q2">
        <f t="shared" ref="Q2:Q22" si="0">(M2)*(O2)</f>
        <v>16</v>
      </c>
      <c r="R2">
        <v>0.65</v>
      </c>
      <c r="S2">
        <f>0.55</f>
        <v>0.55000000000000004</v>
      </c>
    </row>
    <row r="3" spans="1:19" ht="147" customHeight="1">
      <c r="A3" t="s">
        <v>143</v>
      </c>
      <c r="B3">
        <v>2</v>
      </c>
      <c r="C3">
        <v>8</v>
      </c>
      <c r="D3" s="3" t="s">
        <v>144</v>
      </c>
      <c r="E3" s="3" t="s">
        <v>145</v>
      </c>
      <c r="F3" s="4" t="s">
        <v>51</v>
      </c>
      <c r="G3" s="3" t="s">
        <v>74</v>
      </c>
      <c r="H3" s="3" t="s">
        <v>75</v>
      </c>
      <c r="I3" s="3" t="s">
        <v>146</v>
      </c>
      <c r="J3" s="3" t="s">
        <v>55</v>
      </c>
      <c r="K3" s="2" t="s">
        <v>29</v>
      </c>
      <c r="L3" t="s">
        <v>142</v>
      </c>
      <c r="M3">
        <v>4</v>
      </c>
      <c r="N3" t="s">
        <v>31</v>
      </c>
      <c r="O3">
        <v>4</v>
      </c>
      <c r="P3" t="s">
        <v>32</v>
      </c>
      <c r="Q3">
        <f t="shared" si="0"/>
        <v>16</v>
      </c>
      <c r="R3">
        <v>0.65</v>
      </c>
      <c r="S3">
        <f>0.5</f>
        <v>0.5</v>
      </c>
    </row>
    <row r="4" spans="1:19" ht="72">
      <c r="A4" t="s">
        <v>166</v>
      </c>
      <c r="B4">
        <v>3</v>
      </c>
      <c r="C4" s="5">
        <v>2</v>
      </c>
      <c r="D4" s="3" t="s">
        <v>167</v>
      </c>
      <c r="E4" s="3" t="s">
        <v>168</v>
      </c>
      <c r="F4" s="3" t="s">
        <v>36</v>
      </c>
      <c r="G4" s="3" t="s">
        <v>169</v>
      </c>
      <c r="H4" s="3" t="s">
        <v>170</v>
      </c>
      <c r="I4" s="3" t="s">
        <v>171</v>
      </c>
      <c r="J4" s="6" t="s">
        <v>172</v>
      </c>
      <c r="K4" t="s">
        <v>29</v>
      </c>
      <c r="L4" t="s">
        <v>142</v>
      </c>
      <c r="M4">
        <v>4</v>
      </c>
      <c r="N4" t="s">
        <v>31</v>
      </c>
      <c r="O4">
        <v>4</v>
      </c>
      <c r="P4" t="s">
        <v>32</v>
      </c>
      <c r="Q4">
        <f t="shared" si="0"/>
        <v>16</v>
      </c>
      <c r="R4">
        <v>0.6</v>
      </c>
      <c r="S4">
        <f>0.55</f>
        <v>0.55000000000000004</v>
      </c>
    </row>
    <row r="5" spans="1:19" ht="100.9">
      <c r="A5" t="s">
        <v>65</v>
      </c>
      <c r="B5">
        <v>4</v>
      </c>
      <c r="C5">
        <v>8</v>
      </c>
      <c r="D5" s="3" t="s">
        <v>66</v>
      </c>
      <c r="E5" s="3" t="s">
        <v>67</v>
      </c>
      <c r="F5" s="4" t="s">
        <v>24</v>
      </c>
      <c r="G5" s="3" t="s">
        <v>25</v>
      </c>
      <c r="H5" s="3" t="s">
        <v>68</v>
      </c>
      <c r="I5" s="3" t="s">
        <v>69</v>
      </c>
      <c r="J5" s="3" t="s">
        <v>70</v>
      </c>
      <c r="K5" s="2" t="s">
        <v>29</v>
      </c>
      <c r="L5" t="s">
        <v>30</v>
      </c>
      <c r="M5">
        <v>3</v>
      </c>
      <c r="N5" t="s">
        <v>64</v>
      </c>
      <c r="O5">
        <v>5</v>
      </c>
      <c r="P5" t="s">
        <v>32</v>
      </c>
      <c r="Q5">
        <f t="shared" si="0"/>
        <v>15</v>
      </c>
      <c r="R5">
        <v>0.48</v>
      </c>
      <c r="S5">
        <f>0.7</f>
        <v>0.7</v>
      </c>
    </row>
    <row r="6" spans="1:19" ht="86.45">
      <c r="A6" t="s">
        <v>33</v>
      </c>
      <c r="B6">
        <v>5</v>
      </c>
      <c r="C6">
        <v>8</v>
      </c>
      <c r="D6" s="3" t="s">
        <v>34</v>
      </c>
      <c r="E6" s="3" t="s">
        <v>35</v>
      </c>
      <c r="F6" s="4" t="s">
        <v>36</v>
      </c>
      <c r="G6" s="3" t="s">
        <v>37</v>
      </c>
      <c r="H6" s="3" t="s">
        <v>38</v>
      </c>
      <c r="I6" s="3" t="s">
        <v>39</v>
      </c>
      <c r="J6" s="3" t="s">
        <v>40</v>
      </c>
      <c r="K6" s="2" t="s">
        <v>29</v>
      </c>
      <c r="L6" t="s">
        <v>30</v>
      </c>
      <c r="M6">
        <v>3</v>
      </c>
      <c r="N6" t="s">
        <v>31</v>
      </c>
      <c r="O6">
        <v>4</v>
      </c>
      <c r="P6" t="s">
        <v>32</v>
      </c>
      <c r="Q6">
        <f t="shared" si="0"/>
        <v>12</v>
      </c>
      <c r="R6">
        <v>0.45</v>
      </c>
      <c r="S6">
        <v>0.5</v>
      </c>
    </row>
    <row r="7" spans="1:19" ht="100.9">
      <c r="A7" t="s">
        <v>128</v>
      </c>
      <c r="B7">
        <v>6</v>
      </c>
      <c r="C7">
        <v>2</v>
      </c>
      <c r="D7" s="3" t="s">
        <v>129</v>
      </c>
      <c r="E7" s="3" t="s">
        <v>130</v>
      </c>
      <c r="F7" s="4" t="s">
        <v>88</v>
      </c>
      <c r="G7" s="3" t="s">
        <v>131</v>
      </c>
      <c r="H7" s="3" t="s">
        <v>132</v>
      </c>
      <c r="I7" s="3" t="s">
        <v>133</v>
      </c>
      <c r="J7" s="3" t="s">
        <v>134</v>
      </c>
      <c r="K7" s="2" t="s">
        <v>29</v>
      </c>
      <c r="L7" t="s">
        <v>30</v>
      </c>
      <c r="M7">
        <v>3</v>
      </c>
      <c r="N7" t="s">
        <v>31</v>
      </c>
      <c r="O7">
        <v>4</v>
      </c>
      <c r="P7" t="s">
        <v>32</v>
      </c>
      <c r="Q7">
        <f t="shared" si="0"/>
        <v>12</v>
      </c>
      <c r="R7">
        <v>0.4</v>
      </c>
      <c r="S7">
        <f>0.5</f>
        <v>0.5</v>
      </c>
    </row>
    <row r="8" spans="1:19" ht="100.9">
      <c r="A8" t="s">
        <v>78</v>
      </c>
      <c r="B8">
        <v>7</v>
      </c>
      <c r="C8">
        <v>8</v>
      </c>
      <c r="D8" s="3" t="s">
        <v>79</v>
      </c>
      <c r="E8" s="3" t="s">
        <v>80</v>
      </c>
      <c r="F8" s="4" t="s">
        <v>36</v>
      </c>
      <c r="G8" s="3" t="s">
        <v>81</v>
      </c>
      <c r="H8" s="3" t="s">
        <v>82</v>
      </c>
      <c r="I8" s="3" t="s">
        <v>83</v>
      </c>
      <c r="J8" s="3" t="s">
        <v>84</v>
      </c>
      <c r="K8" s="2" t="s">
        <v>29</v>
      </c>
      <c r="L8" t="s">
        <v>30</v>
      </c>
      <c r="M8">
        <v>3</v>
      </c>
      <c r="N8" t="s">
        <v>77</v>
      </c>
      <c r="O8">
        <v>3</v>
      </c>
      <c r="P8" t="s">
        <v>32</v>
      </c>
      <c r="Q8">
        <f t="shared" si="0"/>
        <v>9</v>
      </c>
      <c r="R8">
        <v>0.4</v>
      </c>
      <c r="S8">
        <f>0.4</f>
        <v>0.4</v>
      </c>
    </row>
    <row r="9" spans="1:19" ht="100.9">
      <c r="A9" t="s">
        <v>147</v>
      </c>
      <c r="B9">
        <v>8</v>
      </c>
      <c r="C9">
        <v>4</v>
      </c>
      <c r="D9" s="3" t="s">
        <v>148</v>
      </c>
      <c r="E9" s="3" t="s">
        <v>145</v>
      </c>
      <c r="F9" s="4" t="s">
        <v>51</v>
      </c>
      <c r="G9" s="3" t="s">
        <v>74</v>
      </c>
      <c r="H9" s="3" t="s">
        <v>75</v>
      </c>
      <c r="I9" s="3" t="s">
        <v>76</v>
      </c>
      <c r="J9" s="3" t="s">
        <v>149</v>
      </c>
      <c r="K9" s="2" t="s">
        <v>29</v>
      </c>
      <c r="L9" t="s">
        <v>30</v>
      </c>
      <c r="M9">
        <v>3</v>
      </c>
      <c r="N9" t="s">
        <v>77</v>
      </c>
      <c r="O9">
        <v>3</v>
      </c>
      <c r="P9" t="s">
        <v>32</v>
      </c>
      <c r="Q9">
        <f t="shared" si="0"/>
        <v>9</v>
      </c>
      <c r="R9">
        <v>0.35</v>
      </c>
      <c r="S9">
        <v>0.35</v>
      </c>
    </row>
    <row r="10" spans="1:19" ht="126" customHeight="1">
      <c r="A10" t="s">
        <v>150</v>
      </c>
      <c r="B10">
        <v>9</v>
      </c>
      <c r="C10">
        <v>2</v>
      </c>
      <c r="D10" s="3" t="s">
        <v>151</v>
      </c>
      <c r="E10" s="3" t="s">
        <v>152</v>
      </c>
      <c r="F10" s="4" t="s">
        <v>153</v>
      </c>
      <c r="G10" s="3" t="s">
        <v>154</v>
      </c>
      <c r="H10" s="3" t="s">
        <v>155</v>
      </c>
      <c r="I10" s="3" t="s">
        <v>156</v>
      </c>
      <c r="J10" s="3" t="s">
        <v>157</v>
      </c>
      <c r="K10" s="2" t="s">
        <v>29</v>
      </c>
      <c r="L10" t="s">
        <v>30</v>
      </c>
      <c r="M10">
        <v>3</v>
      </c>
      <c r="N10" t="s">
        <v>77</v>
      </c>
      <c r="O10">
        <v>3</v>
      </c>
      <c r="P10" t="s">
        <v>32</v>
      </c>
      <c r="Q10">
        <f t="shared" si="0"/>
        <v>9</v>
      </c>
      <c r="R10">
        <f>0.35</f>
        <v>0.35</v>
      </c>
      <c r="S10">
        <v>0.3</v>
      </c>
    </row>
    <row r="11" spans="1:19" ht="161.25" customHeight="1">
      <c r="A11" t="s">
        <v>135</v>
      </c>
      <c r="B11">
        <v>10</v>
      </c>
      <c r="C11">
        <v>2</v>
      </c>
      <c r="D11" s="3" t="s">
        <v>136</v>
      </c>
      <c r="E11" s="3" t="s">
        <v>137</v>
      </c>
      <c r="F11" s="4" t="s">
        <v>36</v>
      </c>
      <c r="G11" s="3" t="s">
        <v>138</v>
      </c>
      <c r="H11" s="3" t="s">
        <v>139</v>
      </c>
      <c r="I11" s="3" t="s">
        <v>126</v>
      </c>
      <c r="J11" s="3" t="s">
        <v>140</v>
      </c>
      <c r="K11" s="2" t="s">
        <v>29</v>
      </c>
      <c r="L11" t="s">
        <v>30</v>
      </c>
      <c r="M11">
        <v>3</v>
      </c>
      <c r="N11" t="s">
        <v>77</v>
      </c>
      <c r="O11">
        <v>3</v>
      </c>
      <c r="P11" t="s">
        <v>32</v>
      </c>
      <c r="Q11">
        <f t="shared" si="0"/>
        <v>9</v>
      </c>
      <c r="R11">
        <v>0.3</v>
      </c>
      <c r="S11">
        <f>0.45</f>
        <v>0.45</v>
      </c>
    </row>
    <row r="12" spans="1:19" ht="129.6">
      <c r="A12" t="s">
        <v>98</v>
      </c>
      <c r="B12">
        <v>11</v>
      </c>
      <c r="C12">
        <v>0</v>
      </c>
      <c r="D12" s="3" t="s">
        <v>99</v>
      </c>
      <c r="E12" s="3" t="s">
        <v>100</v>
      </c>
      <c r="F12" s="4" t="s">
        <v>101</v>
      </c>
      <c r="G12" s="3" t="s">
        <v>102</v>
      </c>
      <c r="H12" s="3" t="s">
        <v>103</v>
      </c>
      <c r="I12" s="3" t="s">
        <v>104</v>
      </c>
      <c r="J12" s="3" t="s">
        <v>105</v>
      </c>
      <c r="K12" s="2" t="s">
        <v>29</v>
      </c>
      <c r="L12" t="s">
        <v>63</v>
      </c>
      <c r="M12">
        <v>2</v>
      </c>
      <c r="N12" t="s">
        <v>31</v>
      </c>
      <c r="O12">
        <v>4</v>
      </c>
      <c r="P12" t="s">
        <v>32</v>
      </c>
      <c r="Q12">
        <f t="shared" si="0"/>
        <v>8</v>
      </c>
      <c r="R12">
        <v>0.27</v>
      </c>
      <c r="S12">
        <f>0.5</f>
        <v>0.5</v>
      </c>
    </row>
    <row r="13" spans="1:19" ht="129.6">
      <c r="A13" t="s">
        <v>56</v>
      </c>
      <c r="B13">
        <v>12</v>
      </c>
      <c r="C13">
        <v>4</v>
      </c>
      <c r="D13" s="3" t="s">
        <v>57</v>
      </c>
      <c r="E13" s="3" t="s">
        <v>58</v>
      </c>
      <c r="F13" s="4" t="s">
        <v>36</v>
      </c>
      <c r="G13" s="3" t="s">
        <v>59</v>
      </c>
      <c r="H13" s="3" t="s">
        <v>60</v>
      </c>
      <c r="I13" s="3" t="s">
        <v>61</v>
      </c>
      <c r="J13" s="3" t="s">
        <v>62</v>
      </c>
      <c r="K13" s="2" t="s">
        <v>29</v>
      </c>
      <c r="L13" t="s">
        <v>113</v>
      </c>
      <c r="M13">
        <v>1</v>
      </c>
      <c r="N13" t="s">
        <v>64</v>
      </c>
      <c r="O13">
        <v>5</v>
      </c>
      <c r="P13" t="s">
        <v>32</v>
      </c>
      <c r="Q13">
        <f t="shared" si="0"/>
        <v>5</v>
      </c>
      <c r="R13">
        <v>0.09</v>
      </c>
      <c r="S13">
        <v>0.72</v>
      </c>
    </row>
    <row r="14" spans="1:19" ht="115.15">
      <c r="A14" t="s">
        <v>106</v>
      </c>
      <c r="B14">
        <v>13</v>
      </c>
      <c r="C14">
        <v>0</v>
      </c>
      <c r="D14" s="3" t="s">
        <v>107</v>
      </c>
      <c r="E14" s="3" t="s">
        <v>108</v>
      </c>
      <c r="F14" s="4" t="s">
        <v>101</v>
      </c>
      <c r="G14" s="3" t="s">
        <v>109</v>
      </c>
      <c r="H14" s="3" t="s">
        <v>110</v>
      </c>
      <c r="I14" s="3" t="s">
        <v>111</v>
      </c>
      <c r="J14" s="3" t="s">
        <v>112</v>
      </c>
      <c r="K14" s="2" t="s">
        <v>29</v>
      </c>
      <c r="L14" t="s">
        <v>113</v>
      </c>
      <c r="M14">
        <v>1</v>
      </c>
      <c r="N14" t="s">
        <v>64</v>
      </c>
      <c r="O14">
        <v>5</v>
      </c>
      <c r="P14" t="s">
        <v>32</v>
      </c>
      <c r="Q14">
        <f t="shared" si="0"/>
        <v>5</v>
      </c>
      <c r="R14">
        <v>7.0000000000000007E-2</v>
      </c>
      <c r="S14">
        <v>0.65</v>
      </c>
    </row>
    <row r="15" spans="1:19" ht="86.45">
      <c r="A15" t="s">
        <v>114</v>
      </c>
      <c r="B15">
        <v>14</v>
      </c>
      <c r="C15">
        <v>0</v>
      </c>
      <c r="D15" s="3" t="s">
        <v>115</v>
      </c>
      <c r="E15" s="3" t="s">
        <v>116</v>
      </c>
      <c r="F15" s="4" t="s">
        <v>101</v>
      </c>
      <c r="G15" s="3" t="s">
        <v>117</v>
      </c>
      <c r="H15" s="3" t="s">
        <v>118</v>
      </c>
      <c r="I15" s="3" t="s">
        <v>119</v>
      </c>
      <c r="J15" s="3" t="s">
        <v>120</v>
      </c>
      <c r="K15" s="2" t="s">
        <v>29</v>
      </c>
      <c r="L15" t="s">
        <v>113</v>
      </c>
      <c r="M15">
        <v>1</v>
      </c>
      <c r="N15" t="s">
        <v>64</v>
      </c>
      <c r="O15">
        <v>5</v>
      </c>
      <c r="P15" t="s">
        <v>32</v>
      </c>
      <c r="Q15">
        <f t="shared" si="0"/>
        <v>5</v>
      </c>
      <c r="R15">
        <v>0.05</v>
      </c>
      <c r="S15">
        <v>0.7</v>
      </c>
    </row>
    <row r="16" spans="1:19" ht="72">
      <c r="A16" t="s">
        <v>41</v>
      </c>
      <c r="B16">
        <v>15</v>
      </c>
      <c r="C16">
        <v>6</v>
      </c>
      <c r="D16" s="3" t="s">
        <v>42</v>
      </c>
      <c r="E16" s="3" t="s">
        <v>43</v>
      </c>
      <c r="F16" s="4" t="s">
        <v>36</v>
      </c>
      <c r="G16" s="1" t="s">
        <v>44</v>
      </c>
      <c r="H16" s="3" t="s">
        <v>45</v>
      </c>
      <c r="I16" s="3" t="s">
        <v>46</v>
      </c>
      <c r="J16" s="3" t="s">
        <v>47</v>
      </c>
      <c r="K16" s="2" t="s">
        <v>29</v>
      </c>
      <c r="L16" t="s">
        <v>113</v>
      </c>
      <c r="M16">
        <v>1</v>
      </c>
      <c r="N16" t="s">
        <v>31</v>
      </c>
      <c r="O16">
        <v>4</v>
      </c>
      <c r="P16" t="s">
        <v>32</v>
      </c>
      <c r="Q16">
        <f t="shared" si="0"/>
        <v>4</v>
      </c>
      <c r="R16">
        <v>0.03</v>
      </c>
      <c r="S16">
        <v>0.5</v>
      </c>
    </row>
    <row r="17" spans="1:19" ht="100.9">
      <c r="A17" t="s">
        <v>121</v>
      </c>
      <c r="B17">
        <v>16</v>
      </c>
      <c r="C17">
        <v>0</v>
      </c>
      <c r="D17" s="3" t="s">
        <v>122</v>
      </c>
      <c r="E17" s="3" t="s">
        <v>123</v>
      </c>
      <c r="F17" s="4" t="s">
        <v>36</v>
      </c>
      <c r="G17" s="3" t="s">
        <v>124</v>
      </c>
      <c r="H17" s="3" t="s">
        <v>125</v>
      </c>
      <c r="I17" s="3" t="s">
        <v>126</v>
      </c>
      <c r="J17" s="3" t="s">
        <v>127</v>
      </c>
      <c r="K17" s="2" t="s">
        <v>29</v>
      </c>
      <c r="L17" t="s">
        <v>113</v>
      </c>
      <c r="M17">
        <v>1</v>
      </c>
      <c r="N17" t="s">
        <v>31</v>
      </c>
      <c r="O17">
        <v>4</v>
      </c>
      <c r="P17" t="s">
        <v>32</v>
      </c>
      <c r="Q17">
        <f t="shared" si="0"/>
        <v>4</v>
      </c>
      <c r="R17">
        <v>0.03</v>
      </c>
      <c r="S17">
        <f>0.45</f>
        <v>0.45</v>
      </c>
    </row>
    <row r="18" spans="1:19" ht="100.9">
      <c r="A18" t="s">
        <v>71</v>
      </c>
      <c r="B18">
        <v>17</v>
      </c>
      <c r="C18">
        <v>6</v>
      </c>
      <c r="D18" s="3" t="s">
        <v>72</v>
      </c>
      <c r="E18" s="3" t="s">
        <v>73</v>
      </c>
      <c r="F18" s="4" t="s">
        <v>51</v>
      </c>
      <c r="G18" s="3" t="s">
        <v>74</v>
      </c>
      <c r="H18" s="3" t="s">
        <v>75</v>
      </c>
      <c r="I18" s="3" t="s">
        <v>76</v>
      </c>
      <c r="J18" s="3" t="s">
        <v>55</v>
      </c>
      <c r="K18" s="2" t="s">
        <v>29</v>
      </c>
      <c r="L18" t="s">
        <v>63</v>
      </c>
      <c r="M18">
        <v>2</v>
      </c>
      <c r="N18" t="s">
        <v>141</v>
      </c>
      <c r="O18">
        <v>2</v>
      </c>
      <c r="P18" t="s">
        <v>32</v>
      </c>
      <c r="Q18">
        <f t="shared" si="0"/>
        <v>4</v>
      </c>
      <c r="R18">
        <v>0.15</v>
      </c>
      <c r="S18">
        <v>0.1</v>
      </c>
    </row>
    <row r="19" spans="1:19" ht="172.9">
      <c r="A19" t="s">
        <v>92</v>
      </c>
      <c r="B19">
        <v>18</v>
      </c>
      <c r="C19">
        <v>2</v>
      </c>
      <c r="D19" s="3" t="s">
        <v>93</v>
      </c>
      <c r="E19" s="3" t="s">
        <v>94</v>
      </c>
      <c r="F19" s="4" t="s">
        <v>36</v>
      </c>
      <c r="G19" s="3" t="s">
        <v>95</v>
      </c>
      <c r="H19" s="3" t="s">
        <v>96</v>
      </c>
      <c r="I19" s="3" t="s">
        <v>83</v>
      </c>
      <c r="J19" s="3" t="s">
        <v>97</v>
      </c>
      <c r="K19" s="2" t="s">
        <v>29</v>
      </c>
      <c r="L19" t="s">
        <v>113</v>
      </c>
      <c r="M19">
        <v>1</v>
      </c>
      <c r="N19" t="s">
        <v>31</v>
      </c>
      <c r="O19">
        <v>4</v>
      </c>
      <c r="P19" t="s">
        <v>32</v>
      </c>
      <c r="Q19">
        <f t="shared" si="0"/>
        <v>4</v>
      </c>
      <c r="R19">
        <v>0.05</v>
      </c>
      <c r="S19">
        <v>0.5</v>
      </c>
    </row>
    <row r="20" spans="1:19" ht="100.9">
      <c r="A20" t="s">
        <v>48</v>
      </c>
      <c r="B20">
        <v>19</v>
      </c>
      <c r="C20">
        <v>6</v>
      </c>
      <c r="D20" s="3" t="s">
        <v>49</v>
      </c>
      <c r="E20" s="3" t="s">
        <v>50</v>
      </c>
      <c r="F20" s="4" t="s">
        <v>51</v>
      </c>
      <c r="G20" s="3" t="s">
        <v>52</v>
      </c>
      <c r="H20" s="3" t="s">
        <v>53</v>
      </c>
      <c r="I20" s="3" t="s">
        <v>54</v>
      </c>
      <c r="J20" s="3" t="s">
        <v>55</v>
      </c>
      <c r="K20" s="2" t="s">
        <v>29</v>
      </c>
      <c r="L20" t="s">
        <v>113</v>
      </c>
      <c r="M20">
        <v>1</v>
      </c>
      <c r="N20" t="s">
        <v>141</v>
      </c>
      <c r="O20">
        <v>2</v>
      </c>
      <c r="P20" t="s">
        <v>32</v>
      </c>
      <c r="Q20">
        <f t="shared" si="0"/>
        <v>2</v>
      </c>
      <c r="R20">
        <v>0.03</v>
      </c>
      <c r="S20">
        <v>0.1</v>
      </c>
    </row>
    <row r="21" spans="1:19" ht="100.9">
      <c r="A21" t="s">
        <v>159</v>
      </c>
      <c r="B21">
        <v>20</v>
      </c>
      <c r="C21" s="5">
        <v>4</v>
      </c>
      <c r="D21" s="3" t="s">
        <v>160</v>
      </c>
      <c r="E21" s="3" t="s">
        <v>161</v>
      </c>
      <c r="F21" s="4" t="s">
        <v>36</v>
      </c>
      <c r="G21" s="3" t="s">
        <v>162</v>
      </c>
      <c r="H21" s="3" t="s">
        <v>163</v>
      </c>
      <c r="I21" s="3" t="s">
        <v>164</v>
      </c>
      <c r="J21" s="3" t="s">
        <v>165</v>
      </c>
      <c r="K21" s="2" t="s">
        <v>29</v>
      </c>
      <c r="L21">
        <v>0</v>
      </c>
      <c r="M21">
        <v>0</v>
      </c>
      <c r="N21">
        <v>0</v>
      </c>
      <c r="O21">
        <v>0</v>
      </c>
      <c r="P21" t="s">
        <v>158</v>
      </c>
      <c r="Q21">
        <f t="shared" si="0"/>
        <v>0</v>
      </c>
      <c r="R21">
        <v>0</v>
      </c>
      <c r="S21">
        <v>0</v>
      </c>
    </row>
    <row r="22" spans="1:19" ht="86.45">
      <c r="A22" t="s">
        <v>21</v>
      </c>
      <c r="B22">
        <v>21</v>
      </c>
      <c r="C22">
        <v>2</v>
      </c>
      <c r="D22" s="3" t="s">
        <v>22</v>
      </c>
      <c r="E22" s="3" t="s">
        <v>23</v>
      </c>
      <c r="F22" s="4" t="s">
        <v>24</v>
      </c>
      <c r="G22" s="3" t="s">
        <v>25</v>
      </c>
      <c r="H22" s="3" t="s">
        <v>26</v>
      </c>
      <c r="I22" s="3" t="s">
        <v>27</v>
      </c>
      <c r="J22" s="3" t="s">
        <v>28</v>
      </c>
      <c r="K22" s="2" t="s">
        <v>29</v>
      </c>
      <c r="L22">
        <v>0</v>
      </c>
      <c r="M22">
        <v>0</v>
      </c>
      <c r="N22">
        <v>0</v>
      </c>
      <c r="O22">
        <v>0</v>
      </c>
      <c r="P22" t="s">
        <v>158</v>
      </c>
      <c r="Q22">
        <f t="shared" si="0"/>
        <v>0</v>
      </c>
      <c r="R22">
        <v>0</v>
      </c>
      <c r="S2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A1C4-2CAE-4A95-9BA9-AA856FAF19FF}">
  <dimension ref="A1:S22"/>
  <sheetViews>
    <sheetView topLeftCell="J9" zoomScale="33" workbookViewId="0">
      <selection activeCell="P4" sqref="P4:P20"/>
    </sheetView>
  </sheetViews>
  <sheetFormatPr defaultRowHeight="14.45"/>
  <cols>
    <col min="1" max="2" width="9.140625" bestFit="1" customWidth="1"/>
    <col min="3" max="3" width="21.5703125" customWidth="1"/>
    <col min="4" max="4" width="32.5703125" customWidth="1"/>
    <col min="5" max="5" width="25.42578125" customWidth="1"/>
    <col min="6" max="6" width="17.42578125" customWidth="1"/>
    <col min="7" max="7" width="17.85546875" customWidth="1"/>
    <col min="8" max="8" width="19.28515625" customWidth="1"/>
    <col min="9" max="9" width="20.85546875" customWidth="1"/>
    <col min="10" max="10" width="20.140625" customWidth="1"/>
    <col min="11" max="15" width="9.140625" bestFit="1" customWidth="1"/>
    <col min="16" max="16" width="15" customWidth="1"/>
  </cols>
  <sheetData>
    <row r="1" spans="1:1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 ht="126.75" customHeight="1">
      <c r="A2" s="7" t="s">
        <v>166</v>
      </c>
      <c r="B2" s="7">
        <v>3</v>
      </c>
      <c r="C2" s="11">
        <v>4</v>
      </c>
      <c r="D2" s="8" t="s">
        <v>167</v>
      </c>
      <c r="E2" s="8" t="s">
        <v>168</v>
      </c>
      <c r="F2" s="8" t="s">
        <v>36</v>
      </c>
      <c r="G2" s="8" t="s">
        <v>169</v>
      </c>
      <c r="H2" s="8" t="s">
        <v>170</v>
      </c>
      <c r="I2" s="8" t="s">
        <v>171</v>
      </c>
      <c r="J2" s="12" t="s">
        <v>172</v>
      </c>
      <c r="K2" s="7" t="s">
        <v>29</v>
      </c>
      <c r="L2" s="7" t="s">
        <v>142</v>
      </c>
      <c r="M2" s="7">
        <v>4</v>
      </c>
      <c r="N2" s="7" t="s">
        <v>31</v>
      </c>
      <c r="O2" s="7">
        <v>4</v>
      </c>
      <c r="P2" s="7" t="s">
        <v>173</v>
      </c>
      <c r="Q2" s="7">
        <f t="shared" ref="Q2:Q22" si="0">(M2)*(O2)</f>
        <v>16</v>
      </c>
      <c r="R2">
        <v>0.65</v>
      </c>
      <c r="S2">
        <f>0.65</f>
        <v>0.65</v>
      </c>
    </row>
    <row r="3" spans="1:19" ht="149.25" customHeight="1">
      <c r="A3" s="7" t="s">
        <v>85</v>
      </c>
      <c r="B3" s="7">
        <v>1</v>
      </c>
      <c r="C3" s="7">
        <v>10</v>
      </c>
      <c r="D3" s="8" t="s">
        <v>86</v>
      </c>
      <c r="E3" s="8" t="s">
        <v>87</v>
      </c>
      <c r="F3" s="9" t="s">
        <v>88</v>
      </c>
      <c r="G3" s="8" t="s">
        <v>25</v>
      </c>
      <c r="H3" s="8" t="s">
        <v>89</v>
      </c>
      <c r="I3" s="8" t="s">
        <v>90</v>
      </c>
      <c r="J3" s="8" t="s">
        <v>91</v>
      </c>
      <c r="K3" s="10" t="s">
        <v>29</v>
      </c>
      <c r="L3" s="7" t="s">
        <v>142</v>
      </c>
      <c r="M3" s="7">
        <v>4</v>
      </c>
      <c r="N3" s="7" t="s">
        <v>31</v>
      </c>
      <c r="O3" s="7">
        <v>4</v>
      </c>
      <c r="P3" s="7" t="s">
        <v>173</v>
      </c>
      <c r="Q3" s="7">
        <f t="shared" si="0"/>
        <v>16</v>
      </c>
      <c r="R3">
        <v>0.63</v>
      </c>
      <c r="S3">
        <f>0.63</f>
        <v>0.63</v>
      </c>
    </row>
    <row r="4" spans="1:19" ht="100.9">
      <c r="A4" t="s">
        <v>128</v>
      </c>
      <c r="B4">
        <v>4</v>
      </c>
      <c r="C4">
        <v>4</v>
      </c>
      <c r="D4" s="3" t="s">
        <v>129</v>
      </c>
      <c r="E4" s="3" t="s">
        <v>130</v>
      </c>
      <c r="F4" s="4" t="s">
        <v>88</v>
      </c>
      <c r="G4" s="3" t="s">
        <v>131</v>
      </c>
      <c r="H4" s="3" t="s">
        <v>132</v>
      </c>
      <c r="I4" s="3" t="s">
        <v>133</v>
      </c>
      <c r="J4" s="3" t="s">
        <v>134</v>
      </c>
      <c r="K4" s="2" t="s">
        <v>29</v>
      </c>
      <c r="L4" t="s">
        <v>142</v>
      </c>
      <c r="M4">
        <v>4</v>
      </c>
      <c r="N4" t="s">
        <v>31</v>
      </c>
      <c r="O4">
        <v>4</v>
      </c>
      <c r="P4" t="s">
        <v>32</v>
      </c>
      <c r="Q4">
        <f t="shared" si="0"/>
        <v>16</v>
      </c>
      <c r="R4">
        <v>0.5</v>
      </c>
      <c r="S4">
        <f>0.65</f>
        <v>0.65</v>
      </c>
    </row>
    <row r="5" spans="1:19" ht="115.15">
      <c r="A5" t="s">
        <v>143</v>
      </c>
      <c r="B5">
        <v>2</v>
      </c>
      <c r="C5">
        <v>10</v>
      </c>
      <c r="D5" s="3" t="s">
        <v>144</v>
      </c>
      <c r="E5" s="3" t="s">
        <v>145</v>
      </c>
      <c r="F5" s="4" t="s">
        <v>51</v>
      </c>
      <c r="G5" s="3" t="s">
        <v>74</v>
      </c>
      <c r="H5" s="3" t="s">
        <v>75</v>
      </c>
      <c r="I5" s="3" t="s">
        <v>146</v>
      </c>
      <c r="J5" s="3" t="s">
        <v>55</v>
      </c>
      <c r="K5" s="2" t="s">
        <v>29</v>
      </c>
      <c r="L5" t="s">
        <v>142</v>
      </c>
      <c r="M5">
        <v>4</v>
      </c>
      <c r="N5" t="s">
        <v>31</v>
      </c>
      <c r="O5">
        <v>4</v>
      </c>
      <c r="P5" t="s">
        <v>32</v>
      </c>
      <c r="Q5">
        <f t="shared" si="0"/>
        <v>16</v>
      </c>
      <c r="R5">
        <v>0.5</v>
      </c>
      <c r="S5">
        <f>0.6</f>
        <v>0.6</v>
      </c>
    </row>
    <row r="6" spans="1:19" ht="100.9">
      <c r="A6" t="s">
        <v>65</v>
      </c>
      <c r="B6">
        <v>5</v>
      </c>
      <c r="C6">
        <v>10</v>
      </c>
      <c r="D6" s="3" t="s">
        <v>66</v>
      </c>
      <c r="E6" s="3" t="s">
        <v>67</v>
      </c>
      <c r="F6" s="4" t="s">
        <v>24</v>
      </c>
      <c r="G6" s="3" t="s">
        <v>25</v>
      </c>
      <c r="H6" s="3" t="s">
        <v>68</v>
      </c>
      <c r="I6" s="3" t="s">
        <v>69</v>
      </c>
      <c r="J6" s="3" t="s">
        <v>70</v>
      </c>
      <c r="K6" s="2" t="s">
        <v>29</v>
      </c>
      <c r="L6" t="s">
        <v>30</v>
      </c>
      <c r="M6">
        <v>3</v>
      </c>
      <c r="N6" t="s">
        <v>64</v>
      </c>
      <c r="O6">
        <v>5</v>
      </c>
      <c r="P6" t="s">
        <v>32</v>
      </c>
      <c r="Q6">
        <f t="shared" si="0"/>
        <v>15</v>
      </c>
      <c r="R6">
        <v>0.3</v>
      </c>
      <c r="S6">
        <f>0.8</f>
        <v>0.8</v>
      </c>
    </row>
    <row r="7" spans="1:19" ht="86.45">
      <c r="A7" t="s">
        <v>33</v>
      </c>
      <c r="B7">
        <v>6</v>
      </c>
      <c r="C7">
        <v>10</v>
      </c>
      <c r="D7" s="3" t="s">
        <v>34</v>
      </c>
      <c r="E7" s="3" t="s">
        <v>35</v>
      </c>
      <c r="F7" s="4" t="s">
        <v>36</v>
      </c>
      <c r="G7" s="3" t="s">
        <v>37</v>
      </c>
      <c r="H7" s="3" t="s">
        <v>38</v>
      </c>
      <c r="I7" s="3" t="s">
        <v>39</v>
      </c>
      <c r="J7" s="3" t="s">
        <v>40</v>
      </c>
      <c r="K7" s="2" t="s">
        <v>29</v>
      </c>
      <c r="L7" t="s">
        <v>30</v>
      </c>
      <c r="M7">
        <v>3</v>
      </c>
      <c r="N7" t="s">
        <v>31</v>
      </c>
      <c r="O7">
        <v>4</v>
      </c>
      <c r="P7" t="s">
        <v>32</v>
      </c>
      <c r="Q7">
        <f t="shared" si="0"/>
        <v>12</v>
      </c>
      <c r="R7">
        <v>0.3</v>
      </c>
      <c r="S7">
        <f>0.8</f>
        <v>0.8</v>
      </c>
    </row>
    <row r="8" spans="1:19" ht="100.9">
      <c r="A8" t="s">
        <v>78</v>
      </c>
      <c r="B8">
        <v>7</v>
      </c>
      <c r="C8">
        <v>10</v>
      </c>
      <c r="D8" s="3" t="s">
        <v>79</v>
      </c>
      <c r="E8" s="3" t="s">
        <v>80</v>
      </c>
      <c r="F8" s="4" t="s">
        <v>36</v>
      </c>
      <c r="G8" s="3" t="s">
        <v>81</v>
      </c>
      <c r="H8" s="3" t="s">
        <v>82</v>
      </c>
      <c r="I8" s="3" t="s">
        <v>83</v>
      </c>
      <c r="J8" s="3" t="s">
        <v>84</v>
      </c>
      <c r="K8" s="2" t="s">
        <v>29</v>
      </c>
      <c r="L8" t="s">
        <v>30</v>
      </c>
      <c r="M8">
        <v>3</v>
      </c>
      <c r="N8" t="s">
        <v>77</v>
      </c>
      <c r="O8">
        <v>3</v>
      </c>
      <c r="P8" t="s">
        <v>32</v>
      </c>
      <c r="Q8">
        <f t="shared" si="0"/>
        <v>9</v>
      </c>
      <c r="R8">
        <f>0.45</f>
        <v>0.45</v>
      </c>
      <c r="S8">
        <f>0.45</f>
        <v>0.45</v>
      </c>
    </row>
    <row r="9" spans="1:19" ht="86.45">
      <c r="A9" t="s">
        <v>135</v>
      </c>
      <c r="B9">
        <v>10</v>
      </c>
      <c r="C9">
        <v>4</v>
      </c>
      <c r="D9" s="3" t="s">
        <v>136</v>
      </c>
      <c r="E9" s="3" t="s">
        <v>137</v>
      </c>
      <c r="F9" s="4" t="s">
        <v>36</v>
      </c>
      <c r="G9" s="3" t="s">
        <v>138</v>
      </c>
      <c r="H9" s="3" t="s">
        <v>139</v>
      </c>
      <c r="I9" s="3" t="s">
        <v>126</v>
      </c>
      <c r="J9" s="3" t="s">
        <v>140</v>
      </c>
      <c r="K9" s="2" t="s">
        <v>29</v>
      </c>
      <c r="L9" t="s">
        <v>30</v>
      </c>
      <c r="M9">
        <v>3</v>
      </c>
      <c r="N9" t="s">
        <v>77</v>
      </c>
      <c r="O9">
        <v>3</v>
      </c>
      <c r="P9" t="s">
        <v>32</v>
      </c>
      <c r="Q9">
        <f t="shared" si="0"/>
        <v>9</v>
      </c>
      <c r="R9">
        <f>0.43</f>
        <v>0.43</v>
      </c>
      <c r="S9">
        <f>0.43</f>
        <v>0.43</v>
      </c>
    </row>
    <row r="10" spans="1:19" ht="99.75" customHeight="1">
      <c r="A10" t="s">
        <v>147</v>
      </c>
      <c r="B10">
        <v>8</v>
      </c>
      <c r="C10">
        <v>6</v>
      </c>
      <c r="D10" s="3" t="s">
        <v>148</v>
      </c>
      <c r="E10" s="3" t="s">
        <v>145</v>
      </c>
      <c r="F10" s="4" t="s">
        <v>51</v>
      </c>
      <c r="G10" s="3" t="s">
        <v>74</v>
      </c>
      <c r="H10" s="3" t="s">
        <v>75</v>
      </c>
      <c r="I10" s="3" t="s">
        <v>76</v>
      </c>
      <c r="J10" s="3" t="s">
        <v>149</v>
      </c>
      <c r="K10" s="2" t="s">
        <v>29</v>
      </c>
      <c r="L10" t="s">
        <v>30</v>
      </c>
      <c r="M10">
        <v>3</v>
      </c>
      <c r="N10" t="s">
        <v>77</v>
      </c>
      <c r="O10">
        <v>3</v>
      </c>
      <c r="P10" t="s">
        <v>32</v>
      </c>
      <c r="Q10">
        <f t="shared" si="0"/>
        <v>9</v>
      </c>
      <c r="R10">
        <v>0.4</v>
      </c>
      <c r="S10">
        <f>0.4</f>
        <v>0.4</v>
      </c>
    </row>
    <row r="11" spans="1:19" ht="105" customHeight="1">
      <c r="A11" t="s">
        <v>150</v>
      </c>
      <c r="B11">
        <v>9</v>
      </c>
      <c r="C11">
        <v>4</v>
      </c>
      <c r="D11" s="3" t="s">
        <v>151</v>
      </c>
      <c r="E11" s="3" t="s">
        <v>152</v>
      </c>
      <c r="F11" s="4" t="s">
        <v>153</v>
      </c>
      <c r="G11" s="3" t="s">
        <v>154</v>
      </c>
      <c r="H11" s="3" t="s">
        <v>155</v>
      </c>
      <c r="I11" s="3" t="s">
        <v>156</v>
      </c>
      <c r="J11" s="3" t="s">
        <v>157</v>
      </c>
      <c r="K11" s="2" t="s">
        <v>29</v>
      </c>
      <c r="L11" t="s">
        <v>30</v>
      </c>
      <c r="M11">
        <v>3</v>
      </c>
      <c r="N11" t="s">
        <v>77</v>
      </c>
      <c r="O11">
        <v>3</v>
      </c>
      <c r="P11" t="s">
        <v>32</v>
      </c>
      <c r="Q11">
        <f t="shared" si="0"/>
        <v>9</v>
      </c>
      <c r="R11">
        <f>0.3</f>
        <v>0.3</v>
      </c>
      <c r="S11">
        <f>0.6</f>
        <v>0.6</v>
      </c>
    </row>
    <row r="12" spans="1:19" ht="129.6">
      <c r="A12" t="s">
        <v>98</v>
      </c>
      <c r="B12">
        <v>11</v>
      </c>
      <c r="C12">
        <v>0</v>
      </c>
      <c r="D12" s="3" t="s">
        <v>99</v>
      </c>
      <c r="E12" s="3" t="s">
        <v>100</v>
      </c>
      <c r="F12" s="4" t="s">
        <v>101</v>
      </c>
      <c r="G12" s="3" t="s">
        <v>102</v>
      </c>
      <c r="H12" s="3" t="s">
        <v>103</v>
      </c>
      <c r="I12" s="3" t="s">
        <v>104</v>
      </c>
      <c r="J12" s="3" t="s">
        <v>105</v>
      </c>
      <c r="K12" s="2" t="s">
        <v>29</v>
      </c>
      <c r="L12" t="s">
        <v>63</v>
      </c>
      <c r="M12">
        <v>2</v>
      </c>
      <c r="N12" t="s">
        <v>31</v>
      </c>
      <c r="O12">
        <v>4</v>
      </c>
      <c r="P12" t="s">
        <v>32</v>
      </c>
      <c r="Q12">
        <f t="shared" si="0"/>
        <v>8</v>
      </c>
      <c r="R12">
        <f>0.25</f>
        <v>0.25</v>
      </c>
      <c r="S12">
        <f>0.6</f>
        <v>0.6</v>
      </c>
    </row>
    <row r="13" spans="1:19" ht="115.15">
      <c r="A13" t="s">
        <v>106</v>
      </c>
      <c r="B13">
        <v>13</v>
      </c>
      <c r="C13">
        <v>0</v>
      </c>
      <c r="D13" s="3" t="s">
        <v>107</v>
      </c>
      <c r="E13" s="3" t="s">
        <v>108</v>
      </c>
      <c r="F13" s="4" t="s">
        <v>101</v>
      </c>
      <c r="G13" s="3" t="s">
        <v>109</v>
      </c>
      <c r="H13" s="3" t="s">
        <v>110</v>
      </c>
      <c r="I13" s="3" t="s">
        <v>111</v>
      </c>
      <c r="J13" s="3" t="s">
        <v>112</v>
      </c>
      <c r="K13" s="2" t="s">
        <v>29</v>
      </c>
      <c r="L13" t="s">
        <v>113</v>
      </c>
      <c r="M13">
        <v>1</v>
      </c>
      <c r="N13" t="s">
        <v>64</v>
      </c>
      <c r="O13">
        <v>5</v>
      </c>
      <c r="P13" t="s">
        <v>32</v>
      </c>
      <c r="Q13">
        <f t="shared" si="0"/>
        <v>5</v>
      </c>
      <c r="R13">
        <v>0.09</v>
      </c>
      <c r="S13">
        <f>0.6</f>
        <v>0.6</v>
      </c>
    </row>
    <row r="14" spans="1:19" ht="86.45">
      <c r="A14" t="s">
        <v>114</v>
      </c>
      <c r="B14">
        <v>14</v>
      </c>
      <c r="C14">
        <v>0</v>
      </c>
      <c r="D14" s="3" t="s">
        <v>115</v>
      </c>
      <c r="E14" s="3" t="s">
        <v>116</v>
      </c>
      <c r="F14" s="4" t="s">
        <v>101</v>
      </c>
      <c r="G14" s="3" t="s">
        <v>117</v>
      </c>
      <c r="H14" s="3" t="s">
        <v>118</v>
      </c>
      <c r="I14" s="3" t="s">
        <v>119</v>
      </c>
      <c r="J14" s="3" t="s">
        <v>120</v>
      </c>
      <c r="K14" s="2" t="s">
        <v>29</v>
      </c>
      <c r="L14" t="s">
        <v>113</v>
      </c>
      <c r="M14">
        <v>1</v>
      </c>
      <c r="N14" t="s">
        <v>64</v>
      </c>
      <c r="O14">
        <v>5</v>
      </c>
      <c r="P14" t="s">
        <v>32</v>
      </c>
      <c r="Q14">
        <f t="shared" si="0"/>
        <v>5</v>
      </c>
      <c r="R14">
        <v>0.09</v>
      </c>
      <c r="S14">
        <f>0.6</f>
        <v>0.6</v>
      </c>
    </row>
    <row r="15" spans="1:19" ht="129.6">
      <c r="A15" t="s">
        <v>56</v>
      </c>
      <c r="B15">
        <v>12</v>
      </c>
      <c r="C15">
        <v>4</v>
      </c>
      <c r="D15" s="3" t="s">
        <v>57</v>
      </c>
      <c r="E15" s="3" t="s">
        <v>58</v>
      </c>
      <c r="F15" s="4" t="s">
        <v>36</v>
      </c>
      <c r="G15" s="3" t="s">
        <v>59</v>
      </c>
      <c r="H15" s="3" t="s">
        <v>60</v>
      </c>
      <c r="I15" s="3" t="s">
        <v>61</v>
      </c>
      <c r="J15" s="3" t="s">
        <v>62</v>
      </c>
      <c r="K15" s="2" t="s">
        <v>29</v>
      </c>
      <c r="L15" t="s">
        <v>113</v>
      </c>
      <c r="M15">
        <v>1</v>
      </c>
      <c r="N15" t="s">
        <v>64</v>
      </c>
      <c r="O15">
        <v>5</v>
      </c>
      <c r="P15" t="s">
        <v>32</v>
      </c>
      <c r="Q15">
        <f t="shared" si="0"/>
        <v>5</v>
      </c>
      <c r="R15">
        <v>0.09</v>
      </c>
      <c r="S15">
        <f>0.4</f>
        <v>0.4</v>
      </c>
    </row>
    <row r="16" spans="1:19" ht="100.9">
      <c r="A16" t="s">
        <v>121</v>
      </c>
      <c r="B16">
        <v>16</v>
      </c>
      <c r="C16">
        <v>0</v>
      </c>
      <c r="D16" s="3" t="s">
        <v>122</v>
      </c>
      <c r="E16" s="3" t="s">
        <v>123</v>
      </c>
      <c r="F16" s="4" t="s">
        <v>36</v>
      </c>
      <c r="G16" s="3" t="s">
        <v>124</v>
      </c>
      <c r="H16" s="3" t="s">
        <v>125</v>
      </c>
      <c r="I16" s="3" t="s">
        <v>126</v>
      </c>
      <c r="J16" s="3" t="s">
        <v>127</v>
      </c>
      <c r="K16" s="2" t="s">
        <v>29</v>
      </c>
      <c r="L16" t="s">
        <v>113</v>
      </c>
      <c r="M16">
        <v>1</v>
      </c>
      <c r="N16" t="s">
        <v>31</v>
      </c>
      <c r="O16">
        <v>4</v>
      </c>
      <c r="P16" t="s">
        <v>32</v>
      </c>
      <c r="Q16">
        <f t="shared" si="0"/>
        <v>4</v>
      </c>
      <c r="R16">
        <v>0.09</v>
      </c>
      <c r="S16">
        <f>0.09</f>
        <v>0.09</v>
      </c>
    </row>
    <row r="17" spans="1:19" ht="72">
      <c r="A17" t="s">
        <v>41</v>
      </c>
      <c r="B17">
        <v>15</v>
      </c>
      <c r="C17">
        <v>6</v>
      </c>
      <c r="D17" s="3" t="s">
        <v>42</v>
      </c>
      <c r="E17" s="3" t="s">
        <v>43</v>
      </c>
      <c r="F17" s="4" t="s">
        <v>36</v>
      </c>
      <c r="G17" s="1" t="s">
        <v>44</v>
      </c>
      <c r="H17" s="3" t="s">
        <v>45</v>
      </c>
      <c r="I17" s="3" t="s">
        <v>46</v>
      </c>
      <c r="J17" s="3" t="s">
        <v>47</v>
      </c>
      <c r="K17" s="2" t="s">
        <v>29</v>
      </c>
      <c r="L17" t="s">
        <v>113</v>
      </c>
      <c r="M17">
        <v>1</v>
      </c>
      <c r="N17" t="s">
        <v>31</v>
      </c>
      <c r="O17">
        <v>4</v>
      </c>
      <c r="P17" t="s">
        <v>32</v>
      </c>
      <c r="Q17">
        <f t="shared" si="0"/>
        <v>4</v>
      </c>
      <c r="R17">
        <v>7.0000000000000007E-2</v>
      </c>
      <c r="S17">
        <f>0.8</f>
        <v>0.8</v>
      </c>
    </row>
    <row r="18" spans="1:19" ht="172.9">
      <c r="A18" t="s">
        <v>92</v>
      </c>
      <c r="B18">
        <v>18</v>
      </c>
      <c r="C18">
        <v>2</v>
      </c>
      <c r="D18" s="3" t="s">
        <v>93</v>
      </c>
      <c r="E18" s="3" t="s">
        <v>94</v>
      </c>
      <c r="F18" s="4" t="s">
        <v>36</v>
      </c>
      <c r="G18" s="3" t="s">
        <v>95</v>
      </c>
      <c r="H18" s="3" t="s">
        <v>96</v>
      </c>
      <c r="I18" s="3" t="s">
        <v>83</v>
      </c>
      <c r="J18" s="3" t="s">
        <v>97</v>
      </c>
      <c r="K18" s="2" t="s">
        <v>29</v>
      </c>
      <c r="L18" t="s">
        <v>113</v>
      </c>
      <c r="M18">
        <v>1</v>
      </c>
      <c r="N18" t="s">
        <v>31</v>
      </c>
      <c r="O18">
        <v>4</v>
      </c>
      <c r="P18" t="s">
        <v>32</v>
      </c>
      <c r="Q18">
        <f t="shared" si="0"/>
        <v>4</v>
      </c>
      <c r="R18">
        <v>0.05</v>
      </c>
      <c r="S18">
        <f>0.8</f>
        <v>0.8</v>
      </c>
    </row>
    <row r="19" spans="1:19" ht="100.9">
      <c r="A19" t="s">
        <v>71</v>
      </c>
      <c r="B19">
        <v>17</v>
      </c>
      <c r="C19">
        <v>6</v>
      </c>
      <c r="D19" s="3" t="s">
        <v>72</v>
      </c>
      <c r="E19" s="3" t="s">
        <v>73</v>
      </c>
      <c r="F19" s="4" t="s">
        <v>51</v>
      </c>
      <c r="G19" s="3" t="s">
        <v>74</v>
      </c>
      <c r="H19" s="3" t="s">
        <v>75</v>
      </c>
      <c r="I19" s="3" t="s">
        <v>76</v>
      </c>
      <c r="J19" s="3" t="s">
        <v>55</v>
      </c>
      <c r="K19" s="2" t="s">
        <v>29</v>
      </c>
      <c r="L19" t="s">
        <v>63</v>
      </c>
      <c r="M19">
        <v>2</v>
      </c>
      <c r="N19" t="s">
        <v>141</v>
      </c>
      <c r="O19">
        <v>2</v>
      </c>
      <c r="P19" t="s">
        <v>32</v>
      </c>
      <c r="Q19">
        <f t="shared" si="0"/>
        <v>4</v>
      </c>
      <c r="R19">
        <f>0.2</f>
        <v>0.2</v>
      </c>
      <c r="S19">
        <v>0.1</v>
      </c>
    </row>
    <row r="20" spans="1:19" ht="100.9">
      <c r="A20" t="s">
        <v>48</v>
      </c>
      <c r="B20">
        <v>19</v>
      </c>
      <c r="C20">
        <v>6</v>
      </c>
      <c r="D20" s="3" t="s">
        <v>49</v>
      </c>
      <c r="E20" s="3" t="s">
        <v>50</v>
      </c>
      <c r="F20" s="4" t="s">
        <v>51</v>
      </c>
      <c r="G20" s="3" t="s">
        <v>52</v>
      </c>
      <c r="H20" s="3" t="s">
        <v>53</v>
      </c>
      <c r="I20" s="3" t="s">
        <v>54</v>
      </c>
      <c r="J20" s="3" t="s">
        <v>55</v>
      </c>
      <c r="K20" s="2" t="s">
        <v>29</v>
      </c>
      <c r="L20" t="s">
        <v>113</v>
      </c>
      <c r="M20">
        <v>1</v>
      </c>
      <c r="N20" t="s">
        <v>141</v>
      </c>
      <c r="O20">
        <v>2</v>
      </c>
      <c r="P20" t="s">
        <v>32</v>
      </c>
      <c r="Q20">
        <f t="shared" si="0"/>
        <v>2</v>
      </c>
      <c r="R20">
        <f>0.2</f>
        <v>0.2</v>
      </c>
      <c r="S20">
        <v>0.1</v>
      </c>
    </row>
    <row r="21" spans="1:19" ht="86.45">
      <c r="A21" t="s">
        <v>21</v>
      </c>
      <c r="B21">
        <v>21</v>
      </c>
      <c r="C21">
        <v>2</v>
      </c>
      <c r="D21" s="3" t="s">
        <v>22</v>
      </c>
      <c r="E21" s="3" t="s">
        <v>23</v>
      </c>
      <c r="F21" s="4" t="s">
        <v>24</v>
      </c>
      <c r="G21" s="3" t="s">
        <v>25</v>
      </c>
      <c r="H21" s="3" t="s">
        <v>26</v>
      </c>
      <c r="I21" s="3" t="s">
        <v>27</v>
      </c>
      <c r="J21" s="3" t="s">
        <v>28</v>
      </c>
      <c r="K21" s="2" t="s">
        <v>29</v>
      </c>
      <c r="L21">
        <v>0</v>
      </c>
      <c r="M21">
        <v>0</v>
      </c>
      <c r="N21" t="s">
        <v>31</v>
      </c>
      <c r="O21">
        <v>4</v>
      </c>
      <c r="P21" t="s">
        <v>158</v>
      </c>
      <c r="Q21">
        <f t="shared" si="0"/>
        <v>0</v>
      </c>
      <c r="R21">
        <v>0</v>
      </c>
      <c r="S21">
        <v>0</v>
      </c>
    </row>
    <row r="22" spans="1:19" ht="100.9">
      <c r="A22" t="s">
        <v>159</v>
      </c>
      <c r="B22">
        <v>20</v>
      </c>
      <c r="C22" s="5">
        <v>4</v>
      </c>
      <c r="D22" s="3" t="s">
        <v>160</v>
      </c>
      <c r="E22" s="3" t="s">
        <v>161</v>
      </c>
      <c r="F22" s="4" t="s">
        <v>36</v>
      </c>
      <c r="G22" s="3" t="s">
        <v>162</v>
      </c>
      <c r="H22" s="3" t="s">
        <v>163</v>
      </c>
      <c r="I22" s="3" t="s">
        <v>164</v>
      </c>
      <c r="J22" s="3" t="s">
        <v>165</v>
      </c>
      <c r="K22" s="2" t="s">
        <v>29</v>
      </c>
      <c r="L22">
        <v>0</v>
      </c>
      <c r="M22">
        <v>0</v>
      </c>
      <c r="N22" t="s">
        <v>31</v>
      </c>
      <c r="O22">
        <v>4</v>
      </c>
      <c r="P22" t="s">
        <v>158</v>
      </c>
      <c r="Q22">
        <f t="shared" si="0"/>
        <v>0</v>
      </c>
      <c r="R22">
        <v>0</v>
      </c>
      <c r="S22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58A34E01316F8439D0AE3BCFE2030F9" ma:contentTypeVersion="14" ma:contentTypeDescription="Creare un nuovo documento." ma:contentTypeScope="" ma:versionID="a246b27516bbfd5622c32f27245786b2">
  <xsd:schema xmlns:xsd="http://www.w3.org/2001/XMLSchema" xmlns:xs="http://www.w3.org/2001/XMLSchema" xmlns:p="http://schemas.microsoft.com/office/2006/metadata/properties" xmlns:ns3="25379ffa-1be3-456e-9b5c-56d073d73bb0" xmlns:ns4="c1651439-6e46-4f78-9acb-4a905f92618b" targetNamespace="http://schemas.microsoft.com/office/2006/metadata/properties" ma:root="true" ma:fieldsID="ecee1e2ed81357936343a5ae225fab63" ns3:_="" ns4:_="">
    <xsd:import namespace="25379ffa-1be3-456e-9b5c-56d073d73bb0"/>
    <xsd:import namespace="c1651439-6e46-4f78-9acb-4a905f92618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_activity" minOccurs="0"/>
                <xsd:element ref="ns4:MediaServiceObjectDetectorVersion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System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379ffa-1be3-456e-9b5c-56d073d73b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651439-6e46-4f78-9acb-4a905f9261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1651439-6e46-4f78-9acb-4a905f92618b" xsi:nil="true"/>
  </documentManagement>
</p:properties>
</file>

<file path=customXml/itemProps1.xml><?xml version="1.0" encoding="utf-8"?>
<ds:datastoreItem xmlns:ds="http://schemas.openxmlformats.org/officeDocument/2006/customXml" ds:itemID="{A5C0EDB1-0C52-4151-B012-546E79592BE8}"/>
</file>

<file path=customXml/itemProps2.xml><?xml version="1.0" encoding="utf-8"?>
<ds:datastoreItem xmlns:ds="http://schemas.openxmlformats.org/officeDocument/2006/customXml" ds:itemID="{FB568E57-5F00-4848-B059-7553155CB0BD}"/>
</file>

<file path=customXml/itemProps3.xml><?xml version="1.0" encoding="utf-8"?>
<ds:datastoreItem xmlns:ds="http://schemas.openxmlformats.org/officeDocument/2006/customXml" ds:itemID="{ABA9EB2A-908C-4703-9C57-32EDD2DEC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DAVIDE LA GAMBA</cp:lastModifiedBy>
  <cp:revision/>
  <dcterms:created xsi:type="dcterms:W3CDTF">2023-11-19T15:44:34Z</dcterms:created>
  <dcterms:modified xsi:type="dcterms:W3CDTF">2024-02-07T16:40:38Z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0x010100958A34E01316F8439D0AE3BCFE2030F9</vt:lpwstr>
  </property>
</Properties>
</file>