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30"/>
  <workbookPr autoCompressPictures="0"/>
  <mc:AlternateContent xmlns:mc="http://schemas.openxmlformats.org/markup-compatibility/2006">
    <mc:Choice Requires="x15">
      <x15ac:absPath xmlns:x15ac="http://schemas.microsoft.com/office/spreadsheetml/2010/11/ac" url="C:\Users\thelo\Desktop\Corsi\GPS\consegna 04 12 23\"/>
    </mc:Choice>
  </mc:AlternateContent>
  <xr:revisionPtr revIDLastSave="0" documentId="13_ncr:1_{76CFE40F-EBEC-462B-ABEB-6DF523C31478}" xr6:coauthVersionLast="47" xr6:coauthVersionMax="47" xr10:uidLastSave="{00000000-0000-0000-0000-000000000000}"/>
  <bookViews>
    <workbookView xWindow="-110" yWindow="-110" windowWidth="19420" windowHeight="10420" tabRatio="261" firstSheet="1" activeTab="1" xr2:uid="{00000000-000D-0000-FFFF-FFFF00000000}"/>
  </bookViews>
  <sheets>
    <sheet name="definizioni" sheetId="1" r:id="rId1"/>
    <sheet name="tabella" sheetId="3" r:id="rId2"/>
    <sheet name="grafici" sheetId="4" r:id="rId3"/>
  </sheets>
  <definedNames>
    <definedName name="_xlnm.Print_Area" localSheetId="1">tabella!$A$1:$H$17</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3" l="1"/>
  <c r="H7" i="3"/>
  <c r="H4" i="3"/>
  <c r="F7" i="3"/>
  <c r="F4" i="3"/>
  <c r="G6" i="3"/>
  <c r="G7" i="3"/>
  <c r="G4" i="3"/>
  <c r="F6" i="3"/>
  <c r="B11" i="3"/>
  <c r="D6" i="3"/>
  <c r="C6" i="3"/>
  <c r="E5" i="3"/>
  <c r="E11" i="3"/>
  <c r="E14" i="3"/>
  <c r="E15" i="3"/>
  <c r="C5" i="3"/>
  <c r="D5" i="3"/>
  <c r="F5" i="3"/>
  <c r="G5" i="3"/>
  <c r="H5" i="3"/>
  <c r="B5" i="3"/>
  <c r="F9" i="3"/>
  <c r="F10" i="3"/>
  <c r="F11" i="3"/>
  <c r="F12" i="3"/>
  <c r="F14" i="3"/>
  <c r="F13" i="3"/>
  <c r="F15" i="3"/>
  <c r="F16" i="3"/>
  <c r="F17" i="3"/>
  <c r="G9" i="3"/>
  <c r="C11" i="3"/>
  <c r="C12" i="3"/>
  <c r="H9" i="3"/>
  <c r="G12" i="3"/>
  <c r="E12" i="3"/>
  <c r="E16" i="3"/>
  <c r="E17" i="3"/>
  <c r="D9" i="3"/>
  <c r="C16" i="3"/>
  <c r="C17" i="3"/>
  <c r="D12" i="3"/>
  <c r="G10" i="3"/>
  <c r="H10" i="3"/>
  <c r="E10" i="3"/>
  <c r="D10" i="3"/>
  <c r="D11" i="3"/>
  <c r="C14" i="3"/>
  <c r="C13" i="3"/>
  <c r="C9" i="3"/>
  <c r="B14" i="3"/>
  <c r="B9" i="3"/>
  <c r="H12" i="3"/>
  <c r="B12" i="3"/>
  <c r="B16" i="3"/>
  <c r="B17" i="3"/>
  <c r="G11" i="3"/>
  <c r="H11" i="3"/>
  <c r="H14" i="3"/>
  <c r="E9" i="3"/>
  <c r="E13" i="3"/>
  <c r="D14" i="3"/>
  <c r="D15" i="3"/>
  <c r="C10" i="3"/>
  <c r="B10" i="3"/>
  <c r="G16" i="3"/>
  <c r="G17" i="3"/>
  <c r="C15" i="3"/>
  <c r="H13" i="3"/>
  <c r="H15" i="3"/>
  <c r="H16" i="3"/>
  <c r="H17" i="3"/>
  <c r="B15" i="3"/>
  <c r="B13" i="3"/>
  <c r="D13" i="3"/>
  <c r="G14" i="3"/>
  <c r="D16" i="3"/>
  <c r="D17" i="3"/>
  <c r="G15" i="3"/>
  <c r="G13" i="3"/>
</calcChain>
</file>

<file path=xl/sharedStrings.xml><?xml version="1.0" encoding="utf-8"?>
<sst xmlns="http://schemas.openxmlformats.org/spreadsheetml/2006/main" count="92" uniqueCount="88">
  <si>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</si>
  <si>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</si>
  <si>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</si>
  <si>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</si>
  <si>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</si>
  <si>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</si>
  <si>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</si>
  <si>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</si>
  <si>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</si>
  <si>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</si>
  <si>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</si>
  <si>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</si>
  <si>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</si>
  <si>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</si>
  <si>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</si>
  <si>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</si>
  <si>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</si>
  <si>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</si>
  <si>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</si>
  <si>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</si>
  <si>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</si>
  <si>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</si>
  <si>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</si>
  <si>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</si>
  <si>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</si>
  <si>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</si>
  <si>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</si>
  <si>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</si>
  <si>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</si>
  <si>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</si>
  <si>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</si>
  <si>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</si>
  <si>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</si>
  <si>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</si>
  <si>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</si>
  <si>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</si>
  <si>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</si>
  <si>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</si>
  <si>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</si>
  <si>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</si>
  <si>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</si>
  <si>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</si>
  <si>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</si>
  <si>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</si>
  <si>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</si>
  <si>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</si>
  <si>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</si>
  <si>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</si>
  <si>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</si>
  <si>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</si>
  <si>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</si>
  <si>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</si>
  <si>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</si>
  <si>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</si>
  <si>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</si>
  <si>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</si>
  <si>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</si>
  <si>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</si>
  <si>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</si>
  <si>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GreenTrails</t>
  </si>
  <si>
    <t>RAD</t>
  </si>
  <si>
    <t>SDD</t>
  </si>
  <si>
    <t>ActionItems</t>
  </si>
  <si>
    <t>Meetings</t>
  </si>
  <si>
    <t>ActionItems + RAD</t>
  </si>
  <si>
    <t>ActionItems + RAD + SDD</t>
  </si>
  <si>
    <t>ActionItems+RAD+SDD+Meetings [SR1]</t>
  </si>
  <si>
    <t>02/12/2023</t>
  </si>
  <si>
    <t>09/12/2012</t>
  </si>
  <si>
    <t>07/11/2023</t>
  </si>
  <si>
    <t>18/12/2023</t>
  </si>
  <si>
    <t>02/12/20232</t>
  </si>
  <si>
    <t>09/12/2023</t>
  </si>
  <si>
    <t>21/12/12</t>
  </si>
  <si>
    <t>Budget at Completion (BAC)</t>
  </si>
  <si>
    <t>Earned Value (EV)</t>
  </si>
  <si>
    <t>Actual Cost (AC)</t>
  </si>
  <si>
    <t>Planned Value (PV)</t>
  </si>
  <si>
    <t>%Progresso attuale/previsto</t>
  </si>
  <si>
    <t>Cost Variance (CV)</t>
  </si>
  <si>
    <t>Schedule Variance (SV)</t>
  </si>
  <si>
    <t>Cost Performance Index (CPI)</t>
  </si>
  <si>
    <t>Schedule Performance Index (SPI)</t>
  </si>
  <si>
    <t>Estimate to Completion (ETC)</t>
  </si>
  <si>
    <t>Estimate at Completion (EAC)</t>
  </si>
  <si>
    <t>Variance at Completion (VAC)</t>
  </si>
  <si>
    <t>Average Index</t>
  </si>
  <si>
    <t>Stato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</si>
</sst>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Red]\(0\)"/>
    <numFmt numFmtId="165" formatCode="&quot;€&quot;\ #,##0.00"/>
    <numFmt numFmtId="166" formatCode="[$€-2]\ #,##0.00;[Red]\-[$€-2]\ #,##0.00"/>
  </numFmts>
  <fonts count="17">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ont>
    <font>
      <u/>
      <sz val="10"/>
      <color theme="11"/>
      <name val="Arial"/>
    </font>
    <font>
      <b/>
      <sz val="11"/>
      <color rgb="FF000000"/>
      <name val="Calibri"/>
      <family val="2"/>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
      <left style="thin">
        <color rgb="FFB1BBCC"/>
      </left>
      <right style="thin">
        <color rgb="FFB1BBCC"/>
      </right>
      <top style="thin">
        <color rgb="FFB1BBCC"/>
      </top>
      <bottom style="thin">
        <color rgb="FFB1BBCC"/>
      </bottom>
      <diagonal/>
    </border>
  </borders>
  <cellStyleXfs count="7">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43" fontId="1" fillId="0" borderId="0" applyFont="0" applyFill="0" applyBorder="0" applyAlignment="0" applyProtection="0"/>
  </cellStyleXfs>
  <cellXfs count="69">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165" fontId="7" fillId="0" borderId="1" xfId="2" applyNumberFormat="1" applyFill="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2" fillId="0" borderId="0" xfId="0" applyFont="1" applyProtection="1">
      <protection locked="0"/>
    </xf>
    <xf numFmtId="0" fontId="11" fillId="0" borderId="0" xfId="0" applyFont="1" applyAlignment="1" applyProtection="1">
      <alignment horizontal="center" vertical="center"/>
      <protection locked="0"/>
    </xf>
    <xf numFmtId="0" fontId="13"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166" fontId="16" fillId="0" borderId="18" xfId="0" applyNumberFormat="1" applyFont="1" applyBorder="1" applyAlignment="1">
      <alignment vertical="center"/>
    </xf>
    <xf numFmtId="43" fontId="8" fillId="5" borderId="17" xfId="6" applyFont="1" applyFill="1" applyBorder="1" applyAlignment="1" applyProtection="1">
      <alignment horizontal="right"/>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3" fillId="0" borderId="0" xfId="0" applyFont="1" applyAlignment="1" applyProtection="1">
      <alignment horizontal="left"/>
      <protection locked="0"/>
    </xf>
  </cellXfs>
  <cellStyles count="7">
    <cellStyle name="Collegamento ipertestuale" xfId="4" builtinId="8" hidden="1"/>
    <cellStyle name="Collegamento ipertestuale visitato" xfId="5" builtinId="9" hidden="1"/>
    <cellStyle name="Migliaia" xfId="6" builtinId="3"/>
    <cellStyle name="Normale" xfId="0" builtinId="0"/>
    <cellStyle name="Output" xfId="3" builtinId="21"/>
    <cellStyle name="Percentuale" xfId="1" builtinId="5"/>
    <cellStyle name="Titolo 4" xfId="2" builtinId="19"/>
  </cellStyles>
  <dxfs count="17">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02/12/2023</c:v>
                </c:pt>
                <c:pt idx="1">
                  <c:v>09/12/2012</c:v>
                </c:pt>
                <c:pt idx="2">
                  <c:v>07/11/2023</c:v>
                </c:pt>
                <c:pt idx="3">
                  <c:v>18/12/2023</c:v>
                </c:pt>
                <c:pt idx="4">
                  <c:v>02/12/20232</c:v>
                </c:pt>
                <c:pt idx="5">
                  <c:v>09/12/2023</c:v>
                </c:pt>
                <c:pt idx="6">
                  <c:v>21/12/12</c:v>
                </c:pt>
              </c:strCache>
            </c:strRef>
          </c:cat>
          <c:val>
            <c:numRef>
              <c:f>tabella!$B$11:$H$11</c:f>
              <c:numCache>
                <c:formatCode>_(* #,##0.00_);_(* \(#,##0.00\);_(* "-"??_);_(@_)</c:formatCode>
                <c:ptCount val="7"/>
                <c:pt idx="0">
                  <c:v>0.98733251446306181</c:v>
                </c:pt>
                <c:pt idx="1">
                  <c:v>1.0344827586206897</c:v>
                </c:pt>
                <c:pt idx="2">
                  <c:v>1</c:v>
                </c:pt>
                <c:pt idx="3">
                  <c:v>1.0113851992409868</c:v>
                </c:pt>
                <c:pt idx="4" formatCode="&quot;€&quot;\ #,##0.00">
                  <c:v>0.98794299024551324</c:v>
                </c:pt>
                <c:pt idx="5" formatCode="&quot;€&quot;\ #,##0.00">
                  <c:v>0.99673545613133452</c:v>
                </c:pt>
                <c:pt idx="6" formatCode="&quot;€&quot;\ #,##0.00">
                  <c:v>1.004553571127186</c:v>
                </c:pt>
              </c:numCache>
            </c:numRef>
          </c:val>
          <c:smooth val="0"/>
          <c:extLst>
            <c:ext xmlns:c16="http://schemas.microsoft.com/office/drawing/2014/chart" uri="{C3380CC4-5D6E-409C-BE32-E72D297353CC}">
              <c16:uniqueId val="{00000000-E7CC-4BB4-B277-66BFAA280A5C}"/>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02/12/2023</c:v>
                </c:pt>
                <c:pt idx="1">
                  <c:v>09/12/2012</c:v>
                </c:pt>
                <c:pt idx="2">
                  <c:v>07/11/2023</c:v>
                </c:pt>
                <c:pt idx="3">
                  <c:v>18/12/2023</c:v>
                </c:pt>
                <c:pt idx="4">
                  <c:v>02/12/20232</c:v>
                </c:pt>
                <c:pt idx="5">
                  <c:v>09/12/2023</c:v>
                </c:pt>
                <c:pt idx="6">
                  <c:v>21/12/12</c:v>
                </c:pt>
              </c:strCache>
            </c:strRef>
          </c:cat>
          <c:val>
            <c:numRef>
              <c:f>tabella!$B$12:$H$12</c:f>
              <c:numCache>
                <c:formatCode>_(* #,##0.00_);_(* \(#,##0.00\);_(* "-"??_);_(@_)</c:formatCode>
                <c:ptCount val="7"/>
                <c:pt idx="0">
                  <c:v>1</c:v>
                </c:pt>
                <c:pt idx="1">
                  <c:v>1</c:v>
                </c:pt>
                <c:pt idx="2">
                  <c:v>1</c:v>
                </c:pt>
                <c:pt idx="3">
                  <c:v>1</c:v>
                </c:pt>
                <c:pt idx="4" formatCode="&quot;€&quot;\ #,##0.00">
                  <c:v>1</c:v>
                </c:pt>
                <c:pt idx="5" formatCode="&quot;€&quot;\ #,##0.00">
                  <c:v>1</c:v>
                </c:pt>
                <c:pt idx="6" formatCode="&quot;€&quot;\ #,##0.00">
                  <c:v>1</c:v>
                </c:pt>
              </c:numCache>
            </c:numRef>
          </c:val>
          <c:smooth val="0"/>
          <c:extLst>
            <c:ext xmlns:c16="http://schemas.microsoft.com/office/drawing/2014/chart" uri="{C3380CC4-5D6E-409C-BE32-E72D297353CC}">
              <c16:uniqueId val="{00000001-E7CC-4BB4-B277-66BFAA280A5C}"/>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_(* #,##0.00_);_(* \(#,##0.00\);_(* &quot;-&quot;??_);_(@_)"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en-US"/>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02/12/2023</c:v>
                </c:pt>
                <c:pt idx="1">
                  <c:v>09/12/2012</c:v>
                </c:pt>
                <c:pt idx="2">
                  <c:v>07/11/2023</c:v>
                </c:pt>
                <c:pt idx="3">
                  <c:v>18/12/2023</c:v>
                </c:pt>
                <c:pt idx="4">
                  <c:v>02/12/20232</c:v>
                </c:pt>
                <c:pt idx="5">
                  <c:v>09/12/2023</c:v>
                </c:pt>
                <c:pt idx="6">
                  <c:v>21/12/12</c:v>
                </c:pt>
              </c:strCache>
            </c:strRef>
          </c:cat>
          <c:val>
            <c:numRef>
              <c:f>tabella!$B$4:$H$4</c:f>
              <c:numCache>
                <c:formatCode>[$€-2]\ #,##0.00;[Red]\-[$€-2]\ #,##0.00</c:formatCode>
                <c:ptCount val="7"/>
                <c:pt idx="0">
                  <c:v>1053</c:v>
                </c:pt>
                <c:pt idx="1">
                  <c:v>594</c:v>
                </c:pt>
                <c:pt idx="2">
                  <c:v>54</c:v>
                </c:pt>
                <c:pt idx="3">
                  <c:v>1911</c:v>
                </c:pt>
                <c:pt idx="4" formatCode="&quot;€&quot;\ #,##0.00">
                  <c:v>1107</c:v>
                </c:pt>
                <c:pt idx="5" formatCode="&quot;€&quot;\ #,##0.00">
                  <c:v>1701</c:v>
                </c:pt>
                <c:pt idx="6" formatCode="&quot;€&quot;\ #,##0.00">
                  <c:v>3612</c:v>
                </c:pt>
              </c:numCache>
            </c:numRef>
          </c:val>
          <c:smooth val="0"/>
          <c:extLst>
            <c:ext xmlns:c16="http://schemas.microsoft.com/office/drawing/2014/chart" uri="{C3380CC4-5D6E-409C-BE32-E72D297353CC}">
              <c16:uniqueId val="{00000000-587E-46B0-8613-85A7564A6EA7}"/>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02/12/2023</c:v>
                </c:pt>
                <c:pt idx="1">
                  <c:v>09/12/2012</c:v>
                </c:pt>
                <c:pt idx="2">
                  <c:v>07/11/2023</c:v>
                </c:pt>
                <c:pt idx="3">
                  <c:v>18/12/2023</c:v>
                </c:pt>
                <c:pt idx="4">
                  <c:v>02/12/20232</c:v>
                </c:pt>
                <c:pt idx="5">
                  <c:v>09/12/2023</c:v>
                </c:pt>
                <c:pt idx="6">
                  <c:v>21/12/12</c:v>
                </c:pt>
              </c:strCache>
            </c:strRef>
          </c:cat>
          <c:val>
            <c:numRef>
              <c:f>tabella!$B$6:$H$6</c:f>
              <c:numCache>
                <c:formatCode>"€"\ #,##0.00</c:formatCode>
                <c:ptCount val="7"/>
                <c:pt idx="0" formatCode="[$€-2]\ #,##0.00;[Red]\-[$€-2]\ #,##0.00">
                  <c:v>1066.51</c:v>
                </c:pt>
                <c:pt idx="1">
                  <c:v>261</c:v>
                </c:pt>
                <c:pt idx="2">
                  <c:v>54</c:v>
                </c:pt>
                <c:pt idx="3">
                  <c:v>1581</c:v>
                </c:pt>
                <c:pt idx="4">
                  <c:v>1120.51</c:v>
                </c:pt>
                <c:pt idx="5">
                  <c:v>1381.51</c:v>
                </c:pt>
                <c:pt idx="6">
                  <c:v>2962.51</c:v>
                </c:pt>
              </c:numCache>
            </c:numRef>
          </c:val>
          <c:smooth val="0"/>
          <c:extLst>
            <c:ext xmlns:c16="http://schemas.microsoft.com/office/drawing/2014/chart" uri="{C3380CC4-5D6E-409C-BE32-E72D297353CC}">
              <c16:uniqueId val="{00000001-587E-46B0-8613-85A7564A6EA7}"/>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tabella!$B$3:$H$3</c:f>
              <c:strCache>
                <c:ptCount val="7"/>
                <c:pt idx="0">
                  <c:v>02/12/2023</c:v>
                </c:pt>
                <c:pt idx="1">
                  <c:v>09/12/2012</c:v>
                </c:pt>
                <c:pt idx="2">
                  <c:v>07/11/2023</c:v>
                </c:pt>
                <c:pt idx="3">
                  <c:v>18/12/2023</c:v>
                </c:pt>
                <c:pt idx="4">
                  <c:v>02/12/20232</c:v>
                </c:pt>
                <c:pt idx="5">
                  <c:v>09/12/2023</c:v>
                </c:pt>
                <c:pt idx="6">
                  <c:v>21/12/12</c:v>
                </c:pt>
              </c:strCache>
            </c:strRef>
          </c:cat>
          <c:val>
            <c:numRef>
              <c:f>tabella!$B$5:$H$5</c:f>
              <c:numCache>
                <c:formatCode>"€"\ #,##0.00</c:formatCode>
                <c:ptCount val="7"/>
                <c:pt idx="0">
                  <c:v>1053</c:v>
                </c:pt>
                <c:pt idx="1">
                  <c:v>270</c:v>
                </c:pt>
                <c:pt idx="2">
                  <c:v>54</c:v>
                </c:pt>
                <c:pt idx="3">
                  <c:v>1599</c:v>
                </c:pt>
                <c:pt idx="4">
                  <c:v>1107</c:v>
                </c:pt>
                <c:pt idx="5">
                  <c:v>1377</c:v>
                </c:pt>
                <c:pt idx="6">
                  <c:v>2976</c:v>
                </c:pt>
              </c:numCache>
            </c:numRef>
          </c:val>
          <c:smooth val="0"/>
          <c:extLst>
            <c:ext xmlns:c16="http://schemas.microsoft.com/office/drawing/2014/chart" uri="{C3380CC4-5D6E-409C-BE32-E72D297353CC}">
              <c16:uniqueId val="{00000002-587E-46B0-8613-85A7564A6EA7}"/>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tabella!$B$3:$H$3</c:f>
              <c:strCache>
                <c:ptCount val="7"/>
                <c:pt idx="0">
                  <c:v>02/12/2023</c:v>
                </c:pt>
                <c:pt idx="1">
                  <c:v>09/12/2012</c:v>
                </c:pt>
                <c:pt idx="2">
                  <c:v>07/11/2023</c:v>
                </c:pt>
                <c:pt idx="3">
                  <c:v>18/12/2023</c:v>
                </c:pt>
                <c:pt idx="4">
                  <c:v>02/12/20232</c:v>
                </c:pt>
                <c:pt idx="5">
                  <c:v>09/12/2023</c:v>
                </c:pt>
                <c:pt idx="6">
                  <c:v>21/12/12</c:v>
                </c:pt>
              </c:strCache>
            </c:strRef>
          </c:cat>
          <c:val>
            <c:numRef>
              <c:f>tabella!$B$7:$H$7</c:f>
              <c:numCache>
                <c:formatCode>[$€-2]\ #,##0.00;[Red]\-[$€-2]\ #,##0.00</c:formatCode>
                <c:ptCount val="7"/>
                <c:pt idx="0">
                  <c:v>1053</c:v>
                </c:pt>
                <c:pt idx="1">
                  <c:v>270</c:v>
                </c:pt>
                <c:pt idx="2">
                  <c:v>54</c:v>
                </c:pt>
                <c:pt idx="3">
                  <c:v>1599</c:v>
                </c:pt>
                <c:pt idx="4" formatCode="&quot;€&quot;\ #,##0.00">
                  <c:v>1107</c:v>
                </c:pt>
                <c:pt idx="5" formatCode="&quot;€&quot;\ #,##0.00">
                  <c:v>1377</c:v>
                </c:pt>
                <c:pt idx="6" formatCode="&quot;€&quot;\ #,##0.00">
                  <c:v>2976</c:v>
                </c:pt>
              </c:numCache>
            </c:numRef>
          </c:val>
          <c:smooth val="0"/>
          <c:extLst>
            <c:ext xmlns:c16="http://schemas.microsoft.com/office/drawing/2014/chart" uri="{C3380CC4-5D6E-409C-BE32-E72D297353CC}">
              <c16:uniqueId val="{00000003-587E-46B0-8613-85A7564A6EA7}"/>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en-US"/>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2]\ #,##0.00;[Red]\-[$€-2]\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n-US"/>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tabella!$B$3:$H$3</c:f>
              <c:strCache>
                <c:ptCount val="7"/>
                <c:pt idx="0">
                  <c:v>02/12/2023</c:v>
                </c:pt>
                <c:pt idx="1">
                  <c:v>09/12/2012</c:v>
                </c:pt>
                <c:pt idx="2">
                  <c:v>07/11/2023</c:v>
                </c:pt>
                <c:pt idx="3">
                  <c:v>18/12/2023</c:v>
                </c:pt>
                <c:pt idx="4">
                  <c:v>02/12/20232</c:v>
                </c:pt>
                <c:pt idx="5">
                  <c:v>09/12/2023</c:v>
                </c:pt>
                <c:pt idx="6">
                  <c:v>21/12/12</c:v>
                </c:pt>
              </c:strCache>
            </c:strRef>
          </c:cat>
          <c:val>
            <c:numRef>
              <c:f>tabella!$B$9:$H$9</c:f>
              <c:numCache>
                <c:formatCode>"€"\ #,##0.00</c:formatCode>
                <c:ptCount val="7"/>
                <c:pt idx="0">
                  <c:v>-13.509999999999991</c:v>
                </c:pt>
                <c:pt idx="1">
                  <c:v>9</c:v>
                </c:pt>
                <c:pt idx="2">
                  <c:v>0</c:v>
                </c:pt>
                <c:pt idx="3">
                  <c:v>18</c:v>
                </c:pt>
                <c:pt idx="4">
                  <c:v>-13.509999999999991</c:v>
                </c:pt>
                <c:pt idx="5">
                  <c:v>-4.5099999999999909</c:v>
                </c:pt>
                <c:pt idx="6">
                  <c:v>13.489999999999782</c:v>
                </c:pt>
              </c:numCache>
            </c:numRef>
          </c:val>
          <c:smooth val="0"/>
          <c:extLst>
            <c:ext xmlns:c16="http://schemas.microsoft.com/office/drawing/2014/chart" uri="{C3380CC4-5D6E-409C-BE32-E72D297353CC}">
              <c16:uniqueId val="{00000000-AC13-4994-977C-8C8793E6A724}"/>
            </c:ext>
          </c:extLst>
        </c:ser>
        <c:ser>
          <c:idx val="1"/>
          <c:order val="1"/>
          <c:tx>
            <c:strRef>
              <c:f>tabella!$A$10</c:f>
              <c:strCache>
                <c:ptCount val="1"/>
                <c:pt idx="0">
                  <c:v>Schedule Variance (SV)</c:v>
                </c:pt>
              </c:strCache>
            </c:strRef>
          </c:tx>
          <c:cat>
            <c:strRef>
              <c:f>tabella!$B$3:$H$3</c:f>
              <c:strCache>
                <c:ptCount val="7"/>
                <c:pt idx="0">
                  <c:v>02/12/2023</c:v>
                </c:pt>
                <c:pt idx="1">
                  <c:v>09/12/2012</c:v>
                </c:pt>
                <c:pt idx="2">
                  <c:v>07/11/2023</c:v>
                </c:pt>
                <c:pt idx="3">
                  <c:v>18/12/2023</c:v>
                </c:pt>
                <c:pt idx="4">
                  <c:v>02/12/20232</c:v>
                </c:pt>
                <c:pt idx="5">
                  <c:v>09/12/2023</c:v>
                </c:pt>
                <c:pt idx="6">
                  <c:v>21/12/12</c:v>
                </c:pt>
              </c:strCache>
            </c:strRef>
          </c:cat>
          <c:val>
            <c:numRef>
              <c:f>tabella!$B$10:$H$10</c:f>
              <c:numCache>
                <c:formatCode>"€"\ #,##0.00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AC13-4994-977C-8C8793E6A724}"/>
            </c:ext>
          </c:extLst>
        </c:ser>
        <c:ser>
          <c:idx val="2"/>
          <c:order val="2"/>
          <c:tx>
            <c:strRef>
              <c:f>tabella!$A$15</c:f>
              <c:strCache>
                <c:ptCount val="1"/>
                <c:pt idx="0">
                  <c:v>Variance at Completion (VAC)</c:v>
                </c:pt>
              </c:strCache>
            </c:strRef>
          </c:tx>
          <c:cat>
            <c:strRef>
              <c:f>tabella!$B$3:$H$3</c:f>
              <c:strCache>
                <c:ptCount val="7"/>
                <c:pt idx="0">
                  <c:v>02/12/2023</c:v>
                </c:pt>
                <c:pt idx="1">
                  <c:v>09/12/2012</c:v>
                </c:pt>
                <c:pt idx="2">
                  <c:v>07/11/2023</c:v>
                </c:pt>
                <c:pt idx="3">
                  <c:v>18/12/2023</c:v>
                </c:pt>
                <c:pt idx="4">
                  <c:v>02/12/20232</c:v>
                </c:pt>
                <c:pt idx="5">
                  <c:v>09/12/2023</c:v>
                </c:pt>
                <c:pt idx="6">
                  <c:v>21/12/12</c:v>
                </c:pt>
              </c:strCache>
            </c:strRef>
          </c:cat>
          <c:val>
            <c:numRef>
              <c:f>tabella!$B$15:$H$15</c:f>
              <c:numCache>
                <c:formatCode>"€"\ #,##0.00</c:formatCode>
                <c:ptCount val="7"/>
                <c:pt idx="0">
                  <c:v>-13.509999999999991</c:v>
                </c:pt>
                <c:pt idx="1">
                  <c:v>19.800000000000068</c:v>
                </c:pt>
                <c:pt idx="2">
                  <c:v>0</c:v>
                </c:pt>
                <c:pt idx="3">
                  <c:v>21.512195121951436</c:v>
                </c:pt>
                <c:pt idx="4">
                  <c:v>-13.509999999999991</c:v>
                </c:pt>
                <c:pt idx="5">
                  <c:v>-5.5711764705883979</c:v>
                </c:pt>
                <c:pt idx="6">
                  <c:v>16.372943548386957</c:v>
                </c:pt>
              </c:numCache>
            </c:numRef>
          </c:val>
          <c:smooth val="0"/>
          <c:extLst>
            <c:ext xmlns:c16="http://schemas.microsoft.com/office/drawing/2014/chart" uri="{C3380CC4-5D6E-409C-BE32-E72D297353CC}">
              <c16:uniqueId val="{00000002-AC13-4994-977C-8C8793E6A724}"/>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H17" totalsRowShown="0" headerRowDxfId="10" dataDxfId="9" tableBorderDxfId="8" headerRowCellStyle="Titolo 4" dataCellStyle="Titolo 4">
  <autoFilter ref="A3:H17" xr:uid="{00000000-0009-0000-0100-000001000000}"/>
  <tableColumns count="8">
    <tableColumn id="1" xr3:uid="{00000000-0010-0000-0000-000001000000}" name="Metric" dataDxfId="7" dataCellStyle="Titolo 4"/>
    <tableColumn id="2" xr3:uid="{00000000-0010-0000-0000-000002000000}" name="02/12/2023" dataDxfId="6" dataCellStyle="Titolo 4"/>
    <tableColumn id="3" xr3:uid="{00000000-0010-0000-0000-000003000000}" name="09/12/2012" dataDxfId="5" dataCellStyle="Titolo 4"/>
    <tableColumn id="4" xr3:uid="{00000000-0010-0000-0000-000004000000}" name="07/11/2023" dataDxfId="4" dataCellStyle="Titolo 4"/>
    <tableColumn id="5" xr3:uid="{00000000-0010-0000-0000-000005000000}" name="18/12/2023" dataDxfId="3" dataCellStyle="Titolo 4"/>
    <tableColumn id="6" xr3:uid="{00000000-0010-0000-0000-000006000000}" name="02/12/20232" dataDxfId="2" dataCellStyle="Titolo 4"/>
    <tableColumn id="7" xr3:uid="{00000000-0010-0000-0000-000007000000}" name="09/12/2023" dataDxfId="1" dataCellStyle="Titolo 4"/>
    <tableColumn id="8" xr3:uid="{00000000-0010-0000-0000-000008000000}" name="21/12/12"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6" sqref="C6"/>
    </sheetView>
  </sheetViews>
  <sheetFormatPr defaultColWidth="8.85546875" defaultRowHeight="12.6"/>
  <cols>
    <col min="1" max="1" width="25.140625" bestFit="1" customWidth="1"/>
    <col min="2" max="2" width="8.42578125" style="1" customWidth="1"/>
    <col min="3" max="3" width="52.42578125" customWidth="1"/>
    <col min="4" max="4" width="33.140625" style="1" customWidth="1"/>
  </cols>
  <sheetData>
    <row r="1" spans="1:5" ht="18.75" customHeight="1">
      <c r="A1" s="67" t="s">
        <v>0</v>
      </c>
      <c r="B1" s="67"/>
      <c r="C1" s="67"/>
      <c r="D1" s="67"/>
    </row>
    <row r="2" spans="1:5" ht="38.25" customHeight="1">
      <c r="A2" s="66" t="s">
        <v>1</v>
      </c>
      <c r="B2" s="66"/>
      <c r="C2" s="66"/>
      <c r="D2" s="66"/>
    </row>
    <row r="3" spans="1:5">
      <c r="A3" s="6"/>
      <c r="B3" s="6"/>
      <c r="C3" s="6"/>
      <c r="D3" s="6"/>
    </row>
    <row r="4" spans="1:5" ht="12.95">
      <c r="A4" s="9" t="s">
        <v>2</v>
      </c>
      <c r="B4" s="10" t="s">
        <v>3</v>
      </c>
      <c r="C4" s="10" t="s">
        <v>4</v>
      </c>
      <c r="D4" s="8" t="s">
        <v>5</v>
      </c>
    </row>
    <row r="5" spans="1:5">
      <c r="A5" s="11" t="s">
        <v>6</v>
      </c>
      <c r="B5" s="12" t="s">
        <v>7</v>
      </c>
      <c r="C5" s="13" t="s">
        <v>8</v>
      </c>
      <c r="D5" s="12" t="s">
        <v>9</v>
      </c>
    </row>
    <row r="6" spans="1:5">
      <c r="A6" s="33" t="s">
        <v>10</v>
      </c>
      <c r="B6" s="19" t="s">
        <v>11</v>
      </c>
      <c r="C6" s="20" t="s">
        <v>12</v>
      </c>
      <c r="D6" s="19" t="s">
        <v>9</v>
      </c>
    </row>
    <row r="7" spans="1:5" ht="24.95">
      <c r="A7" s="29" t="s">
        <v>13</v>
      </c>
      <c r="B7" s="23" t="s">
        <v>14</v>
      </c>
      <c r="C7" s="61" t="s">
        <v>15</v>
      </c>
      <c r="D7" s="62" t="s">
        <v>16</v>
      </c>
    </row>
    <row r="8" spans="1:5" ht="24.95">
      <c r="A8" s="34" t="s">
        <v>17</v>
      </c>
      <c r="B8" s="21" t="s">
        <v>18</v>
      </c>
      <c r="C8" s="22" t="s">
        <v>19</v>
      </c>
      <c r="D8" s="21" t="s">
        <v>9</v>
      </c>
    </row>
    <row r="9" spans="1:5" ht="25.5" customHeight="1">
      <c r="A9" s="25" t="s">
        <v>20</v>
      </c>
      <c r="B9" s="26" t="s">
        <v>21</v>
      </c>
      <c r="C9" s="27" t="s">
        <v>22</v>
      </c>
      <c r="D9" s="28" t="s">
        <v>23</v>
      </c>
    </row>
    <row r="10" spans="1:5" ht="37.5">
      <c r="A10" s="29" t="s">
        <v>24</v>
      </c>
      <c r="B10" s="23" t="s">
        <v>25</v>
      </c>
      <c r="C10" s="24" t="s">
        <v>26</v>
      </c>
      <c r="D10" s="30" t="s">
        <v>27</v>
      </c>
      <c r="E10" s="2"/>
    </row>
    <row r="11" spans="1:5" ht="37.5">
      <c r="A11" s="25" t="s">
        <v>28</v>
      </c>
      <c r="B11" s="26" t="s">
        <v>29</v>
      </c>
      <c r="C11" s="27" t="s">
        <v>30</v>
      </c>
      <c r="D11" s="28" t="s">
        <v>31</v>
      </c>
    </row>
    <row r="12" spans="1:5" ht="24.95">
      <c r="A12" s="29" t="s">
        <v>32</v>
      </c>
      <c r="B12" s="23" t="s">
        <v>33</v>
      </c>
      <c r="C12" s="24" t="s">
        <v>34</v>
      </c>
      <c r="D12" s="30" t="s">
        <v>35</v>
      </c>
    </row>
    <row r="13" spans="1:5" ht="24.95">
      <c r="A13" s="35" t="s">
        <v>36</v>
      </c>
      <c r="B13" s="15" t="s">
        <v>37</v>
      </c>
      <c r="C13" s="16" t="s">
        <v>38</v>
      </c>
      <c r="D13" s="31" t="s">
        <v>39</v>
      </c>
    </row>
    <row r="14" spans="1:5" ht="37.5">
      <c r="A14" s="36" t="s">
        <v>40</v>
      </c>
      <c r="B14" s="17" t="s">
        <v>41</v>
      </c>
      <c r="C14" s="18" t="s">
        <v>42</v>
      </c>
      <c r="D14" s="32" t="s">
        <v>43</v>
      </c>
    </row>
    <row r="15" spans="1:5" ht="37.5">
      <c r="A15" s="25" t="s">
        <v>44</v>
      </c>
      <c r="B15" s="26" t="s">
        <v>45</v>
      </c>
      <c r="C15" s="27" t="s">
        <v>46</v>
      </c>
      <c r="D15" s="28" t="s">
        <v>47</v>
      </c>
    </row>
    <row r="16" spans="1:5" ht="37.5">
      <c r="A16" s="29" t="s">
        <v>48</v>
      </c>
      <c r="B16" s="23"/>
      <c r="C16" s="24" t="s">
        <v>49</v>
      </c>
      <c r="D16" s="30" t="s">
        <v>50</v>
      </c>
    </row>
    <row r="17" spans="1:4">
      <c r="A17" s="25"/>
      <c r="B17" s="26"/>
      <c r="C17" s="52" t="s">
        <v>51</v>
      </c>
      <c r="D17" s="26" t="s">
        <v>52</v>
      </c>
    </row>
    <row r="18" spans="1:4">
      <c r="A18" s="29"/>
      <c r="B18" s="23"/>
      <c r="C18" s="53" t="s">
        <v>53</v>
      </c>
      <c r="D18" s="23" t="s">
        <v>54</v>
      </c>
    </row>
    <row r="19" spans="1:4">
      <c r="A19" s="29"/>
      <c r="B19" s="23"/>
      <c r="C19" s="54" t="s">
        <v>55</v>
      </c>
      <c r="D19" s="23" t="s">
        <v>56</v>
      </c>
    </row>
    <row r="20" spans="1:4">
      <c r="A20" s="14"/>
      <c r="B20" s="7"/>
      <c r="C20" s="55" t="s">
        <v>57</v>
      </c>
      <c r="D20" s="7" t="s">
        <v>58</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I35"/>
  <sheetViews>
    <sheetView showGridLines="0" tabSelected="1" zoomScale="125" zoomScaleNormal="125" zoomScalePageLayoutView="125" workbookViewId="0">
      <pane xSplit="1" ySplit="3" topLeftCell="F5" activePane="bottomRight" state="frozen"/>
      <selection pane="bottomRight" activeCell="H14" sqref="H14"/>
      <selection pane="bottomLeft" activeCell="A5" sqref="A5"/>
      <selection pane="topRight" activeCell="B1" sqref="B1"/>
    </sheetView>
  </sheetViews>
  <sheetFormatPr defaultColWidth="8.85546875" defaultRowHeight="12.6"/>
  <cols>
    <col min="1" max="1" width="41.42578125" style="4" customWidth="1"/>
    <col min="2" max="2" width="18.42578125" style="5" customWidth="1"/>
    <col min="3" max="3" width="19" style="3" customWidth="1"/>
    <col min="4" max="5" width="19.85546875" style="3" customWidth="1"/>
    <col min="6" max="6" width="19" style="3" customWidth="1"/>
    <col min="7" max="7" width="18.5703125" style="3" customWidth="1"/>
    <col min="8" max="8" width="27.42578125" style="3" customWidth="1"/>
    <col min="9" max="9" width="19.42578125" style="3" customWidth="1"/>
    <col min="10" max="16384" width="8.85546875" style="3"/>
  </cols>
  <sheetData>
    <row r="1" spans="1:9" ht="18.600000000000001">
      <c r="A1" s="68" t="s">
        <v>0</v>
      </c>
      <c r="B1" s="68"/>
      <c r="C1" s="68"/>
      <c r="D1" s="68"/>
      <c r="E1" s="68"/>
      <c r="F1" s="68"/>
      <c r="G1" s="68"/>
      <c r="H1" s="68"/>
    </row>
    <row r="2" spans="1:9" ht="15.75" customHeight="1">
      <c r="A2" s="58" t="s">
        <v>59</v>
      </c>
      <c r="B2" s="57" t="s">
        <v>60</v>
      </c>
      <c r="C2" s="57" t="s">
        <v>61</v>
      </c>
      <c r="D2" s="57" t="s">
        <v>62</v>
      </c>
      <c r="E2" s="57" t="s">
        <v>63</v>
      </c>
      <c r="F2" s="57" t="s">
        <v>64</v>
      </c>
      <c r="G2" s="57" t="s">
        <v>65</v>
      </c>
      <c r="H2" s="57" t="s">
        <v>66</v>
      </c>
      <c r="I2" s="56"/>
    </row>
    <row r="3" spans="1:9" ht="18.600000000000001">
      <c r="A3" s="37" t="s">
        <v>2</v>
      </c>
      <c r="B3" s="63" t="s">
        <v>67</v>
      </c>
      <c r="C3" s="63" t="s">
        <v>68</v>
      </c>
      <c r="D3" s="63" t="s">
        <v>69</v>
      </c>
      <c r="E3" s="63" t="s">
        <v>70</v>
      </c>
      <c r="F3" s="63" t="s">
        <v>71</v>
      </c>
      <c r="G3" s="63" t="s">
        <v>72</v>
      </c>
      <c r="H3" s="63" t="s">
        <v>73</v>
      </c>
    </row>
    <row r="4" spans="1:9" ht="14.45">
      <c r="A4" s="38" t="s">
        <v>74</v>
      </c>
      <c r="B4" s="64">
        <v>1053</v>
      </c>
      <c r="C4" s="64">
        <v>594</v>
      </c>
      <c r="D4" s="64">
        <v>54</v>
      </c>
      <c r="E4" s="64">
        <v>1911</v>
      </c>
      <c r="F4" s="39">
        <f>Tabella1[[#This Row],[02/12/2023]]+Tabella1[[#This Row],[07/11/2023]]</f>
        <v>1107</v>
      </c>
      <c r="G4" s="39">
        <f>Tabella1[[#This Row],[02/12/20232]]+Tabella1[[#This Row],[09/12/2012]]</f>
        <v>1701</v>
      </c>
      <c r="H4" s="39">
        <f>Tabella1[[#This Row],[09/12/2023]]+Tabella1[[#This Row],[18/12/2023]]</f>
        <v>3612</v>
      </c>
    </row>
    <row r="5" spans="1:9" ht="14.45">
      <c r="A5" s="41" t="s">
        <v>75</v>
      </c>
      <c r="B5" s="39">
        <f>B8*B7</f>
        <v>1053</v>
      </c>
      <c r="C5" s="39">
        <f>C8*C7</f>
        <v>270</v>
      </c>
      <c r="D5" s="39">
        <f t="shared" ref="C5:H5" si="0">D8*D7</f>
        <v>54</v>
      </c>
      <c r="E5" s="39">
        <f t="shared" si="0"/>
        <v>1599</v>
      </c>
      <c r="F5" s="39">
        <f t="shared" si="0"/>
        <v>1107</v>
      </c>
      <c r="G5" s="39">
        <f t="shared" si="0"/>
        <v>1377</v>
      </c>
      <c r="H5" s="39">
        <f t="shared" si="0"/>
        <v>2976</v>
      </c>
    </row>
    <row r="6" spans="1:9" ht="14.45">
      <c r="A6" s="41" t="s">
        <v>76</v>
      </c>
      <c r="B6" s="64">
        <v>1066.51</v>
      </c>
      <c r="C6" s="39">
        <f>261</f>
        <v>261</v>
      </c>
      <c r="D6" s="39">
        <f>54</f>
        <v>54</v>
      </c>
      <c r="E6" s="39">
        <v>1581</v>
      </c>
      <c r="F6" s="39">
        <f>Tabella1[[#This Row],[07/11/2023]]+Tabella1[[#This Row],[02/12/2023]]</f>
        <v>1120.51</v>
      </c>
      <c r="G6" s="40">
        <f>F6+Tabella1[[#This Row],[09/12/2012]]</f>
        <v>1381.51</v>
      </c>
      <c r="H6" s="40">
        <f>Tabella1[[#This Row],[09/12/2023]]+Tabella1[[#This Row],[18/12/2023]]</f>
        <v>2962.51</v>
      </c>
    </row>
    <row r="7" spans="1:9" ht="14.45">
      <c r="A7" s="41" t="s">
        <v>77</v>
      </c>
      <c r="B7" s="64">
        <v>1053</v>
      </c>
      <c r="C7" s="64">
        <v>270</v>
      </c>
      <c r="D7" s="64">
        <v>54</v>
      </c>
      <c r="E7" s="64">
        <v>1599</v>
      </c>
      <c r="F7" s="39">
        <f>Tabella1[[#This Row],[07/11/2023]]+Tabella1[[#This Row],[02/12/2023]]</f>
        <v>1107</v>
      </c>
      <c r="G7" s="39">
        <f>Tabella1[[#This Row],[02/12/20232]]+Tabella1[[#This Row],[09/12/2012]]</f>
        <v>1377</v>
      </c>
      <c r="H7" s="39">
        <f>Tabella1[[#This Row],[09/12/2023]]+Tabella1[[#This Row],[18/12/2023]]</f>
        <v>2976</v>
      </c>
    </row>
    <row r="8" spans="1:9" ht="14.45">
      <c r="A8" s="41" t="s">
        <v>78</v>
      </c>
      <c r="B8" s="59">
        <v>1</v>
      </c>
      <c r="C8" s="59">
        <v>1</v>
      </c>
      <c r="D8" s="59">
        <v>1</v>
      </c>
      <c r="E8" s="59">
        <v>1</v>
      </c>
      <c r="F8" s="59">
        <v>1</v>
      </c>
      <c r="G8" s="59">
        <v>1</v>
      </c>
      <c r="H8" s="59">
        <v>1</v>
      </c>
    </row>
    <row r="9" spans="1:9" ht="14.45">
      <c r="A9" s="42" t="s">
        <v>79</v>
      </c>
      <c r="B9" s="60">
        <f t="shared" ref="B9:H9" si="1">B5-B6</f>
        <v>-13.509999999999991</v>
      </c>
      <c r="C9" s="60">
        <f t="shared" si="1"/>
        <v>9</v>
      </c>
      <c r="D9" s="60">
        <f t="shared" si="1"/>
        <v>0</v>
      </c>
      <c r="E9" s="60">
        <f t="shared" si="1"/>
        <v>18</v>
      </c>
      <c r="F9" s="60">
        <f t="shared" si="1"/>
        <v>-13.509999999999991</v>
      </c>
      <c r="G9" s="60">
        <f t="shared" si="1"/>
        <v>-4.5099999999999909</v>
      </c>
      <c r="H9" s="60">
        <f t="shared" si="1"/>
        <v>13.489999999999782</v>
      </c>
    </row>
    <row r="10" spans="1:9" ht="14.45">
      <c r="A10" s="42" t="s">
        <v>80</v>
      </c>
      <c r="B10" s="60">
        <f t="shared" ref="B10:H10" si="2">B5-B7</f>
        <v>0</v>
      </c>
      <c r="C10" s="60">
        <f t="shared" si="2"/>
        <v>0</v>
      </c>
      <c r="D10" s="60">
        <f t="shared" si="2"/>
        <v>0</v>
      </c>
      <c r="E10" s="60">
        <f t="shared" si="2"/>
        <v>0</v>
      </c>
      <c r="F10" s="60">
        <f t="shared" si="2"/>
        <v>0</v>
      </c>
      <c r="G10" s="60">
        <f t="shared" si="2"/>
        <v>0</v>
      </c>
      <c r="H10" s="60">
        <f t="shared" si="2"/>
        <v>0</v>
      </c>
    </row>
    <row r="11" spans="1:9" ht="14.45">
      <c r="A11" s="43" t="s">
        <v>81</v>
      </c>
      <c r="B11" s="65">
        <f>IF(B6,B5/B6,"")</f>
        <v>0.98733251446306181</v>
      </c>
      <c r="C11" s="65">
        <f t="shared" ref="B11:H11" si="3">IF(C6,C5/C6,"")</f>
        <v>1.0344827586206897</v>
      </c>
      <c r="D11" s="65">
        <f t="shared" si="3"/>
        <v>1</v>
      </c>
      <c r="E11" s="65">
        <f t="shared" si="3"/>
        <v>1.0113851992409868</v>
      </c>
      <c r="F11" s="60">
        <f t="shared" si="3"/>
        <v>0.98794299024551324</v>
      </c>
      <c r="G11" s="60">
        <f t="shared" si="3"/>
        <v>0.99673545613133452</v>
      </c>
      <c r="H11" s="60">
        <f t="shared" si="3"/>
        <v>1.004553571127186</v>
      </c>
    </row>
    <row r="12" spans="1:9" ht="12.75" customHeight="1">
      <c r="A12" s="44" t="s">
        <v>82</v>
      </c>
      <c r="B12" s="65">
        <f t="shared" ref="B12:H12" si="4">IF(B7,B5/B7,"")</f>
        <v>1</v>
      </c>
      <c r="C12" s="65">
        <f t="shared" si="4"/>
        <v>1</v>
      </c>
      <c r="D12" s="65">
        <f t="shared" si="4"/>
        <v>1</v>
      </c>
      <c r="E12" s="65">
        <f t="shared" si="4"/>
        <v>1</v>
      </c>
      <c r="F12" s="60">
        <f t="shared" si="4"/>
        <v>1</v>
      </c>
      <c r="G12" s="60">
        <f t="shared" si="4"/>
        <v>1</v>
      </c>
      <c r="H12" s="60">
        <f t="shared" si="4"/>
        <v>1</v>
      </c>
    </row>
    <row r="13" spans="1:9" ht="14.45">
      <c r="A13" s="45" t="s">
        <v>83</v>
      </c>
      <c r="B13" s="60">
        <f t="shared" ref="B13:H13" si="5">IF(B5,IF(B6,B14-B6,""),"")</f>
        <v>0</v>
      </c>
      <c r="C13" s="60">
        <f t="shared" si="5"/>
        <v>313.19999999999993</v>
      </c>
      <c r="D13" s="60">
        <f t="shared" si="5"/>
        <v>0</v>
      </c>
      <c r="E13" s="60">
        <f t="shared" si="5"/>
        <v>308.48780487804856</v>
      </c>
      <c r="F13" s="60">
        <f t="shared" si="5"/>
        <v>0</v>
      </c>
      <c r="G13" s="60">
        <f t="shared" si="5"/>
        <v>325.06117647058841</v>
      </c>
      <c r="H13" s="60">
        <f t="shared" si="5"/>
        <v>633.11705645161283</v>
      </c>
    </row>
    <row r="14" spans="1:9" ht="14.45">
      <c r="A14" s="45" t="s">
        <v>84</v>
      </c>
      <c r="B14" s="60">
        <f t="shared" ref="B14:H14" si="6">IF(B5,IF(B6,B4/B11,""),"")</f>
        <v>1066.51</v>
      </c>
      <c r="C14" s="60">
        <f t="shared" si="6"/>
        <v>574.19999999999993</v>
      </c>
      <c r="D14" s="60">
        <f t="shared" si="6"/>
        <v>54</v>
      </c>
      <c r="E14" s="60">
        <f t="shared" si="6"/>
        <v>1889.4878048780486</v>
      </c>
      <c r="F14" s="60">
        <f t="shared" si="6"/>
        <v>1120.51</v>
      </c>
      <c r="G14" s="60">
        <f t="shared" si="6"/>
        <v>1706.5711764705884</v>
      </c>
      <c r="H14" s="60">
        <f t="shared" si="6"/>
        <v>3595.627056451613</v>
      </c>
    </row>
    <row r="15" spans="1:9" ht="14.45">
      <c r="A15" s="45" t="s">
        <v>85</v>
      </c>
      <c r="B15" s="60">
        <f t="shared" ref="B15:H15" si="7">IF(B5,IF(B6,B4-B14,""),"")</f>
        <v>-13.509999999999991</v>
      </c>
      <c r="C15" s="60">
        <f t="shared" si="7"/>
        <v>19.800000000000068</v>
      </c>
      <c r="D15" s="60">
        <f t="shared" si="7"/>
        <v>0</v>
      </c>
      <c r="E15" s="60">
        <f t="shared" si="7"/>
        <v>21.512195121951436</v>
      </c>
      <c r="F15" s="60">
        <f t="shared" si="7"/>
        <v>-13.509999999999991</v>
      </c>
      <c r="G15" s="60">
        <f t="shared" si="7"/>
        <v>-5.5711764705883979</v>
      </c>
      <c r="H15" s="60">
        <f t="shared" si="7"/>
        <v>16.372943548386957</v>
      </c>
    </row>
    <row r="16" spans="1:9" ht="14.45" hidden="1">
      <c r="A16" s="46" t="s">
        <v>86</v>
      </c>
      <c r="B16" s="47">
        <f t="shared" ref="B16:H16" si="8">(B12+B11)/2</f>
        <v>0.9936662572315309</v>
      </c>
      <c r="C16" s="47">
        <f t="shared" si="8"/>
        <v>1.0172413793103448</v>
      </c>
      <c r="D16" s="47">
        <f t="shared" si="8"/>
        <v>1</v>
      </c>
      <c r="E16" s="47">
        <f t="shared" si="8"/>
        <v>1.0056925996204935</v>
      </c>
      <c r="F16" s="47">
        <f t="shared" si="8"/>
        <v>0.99397149512275662</v>
      </c>
      <c r="G16" s="47">
        <f t="shared" si="8"/>
        <v>0.99836772806566731</v>
      </c>
      <c r="H16" s="47">
        <f t="shared" si="8"/>
        <v>1.002276785563593</v>
      </c>
    </row>
    <row r="17" spans="1:8" ht="14.45">
      <c r="A17" s="48" t="s">
        <v>87</v>
      </c>
      <c r="B17" s="49" t="str">
        <f t="shared" ref="B17:H17" si="9">IF(B7,IF(B6,IF(B16&lt;0.65,"BLACK",IF(B16&lt;0.85,"RED",IF(B16&lt;1,"YELLOW","GREEN"))),""),"")</f>
        <v>YELLOW</v>
      </c>
      <c r="C17" s="50" t="str">
        <f t="shared" si="9"/>
        <v>GREEN</v>
      </c>
      <c r="D17" s="50" t="str">
        <f t="shared" si="9"/>
        <v>GREEN</v>
      </c>
      <c r="E17" s="50" t="str">
        <f t="shared" si="9"/>
        <v>GREEN</v>
      </c>
      <c r="F17" s="51" t="str">
        <f t="shared" si="9"/>
        <v>YELLOW</v>
      </c>
      <c r="G17" s="51" t="str">
        <f t="shared" si="9"/>
        <v>YELLOW</v>
      </c>
      <c r="H17" s="51" t="str">
        <f t="shared" si="9"/>
        <v>GREEN</v>
      </c>
    </row>
    <row r="18" spans="1:8">
      <c r="C18" s="5"/>
      <c r="D18" s="5"/>
      <c r="E18" s="5"/>
      <c r="F18" s="5"/>
    </row>
    <row r="19" spans="1:8">
      <c r="C19" s="5"/>
      <c r="D19" s="5"/>
      <c r="E19" s="5"/>
      <c r="F19" s="5"/>
    </row>
    <row r="20" spans="1:8">
      <c r="C20" s="5"/>
      <c r="D20" s="5"/>
      <c r="F20" s="5"/>
    </row>
    <row r="21" spans="1:8">
      <c r="C21" s="5"/>
      <c r="D21" s="5"/>
      <c r="E21" s="5"/>
      <c r="F21" s="5"/>
    </row>
    <row r="22" spans="1:8">
      <c r="C22" s="5"/>
      <c r="D22" s="5"/>
      <c r="E22" s="5"/>
      <c r="F22" s="5"/>
    </row>
    <row r="23" spans="1:8">
      <c r="C23" s="5"/>
      <c r="D23" s="5"/>
      <c r="E23" s="5"/>
      <c r="F23" s="5"/>
    </row>
    <row r="24" spans="1:8">
      <c r="C24" s="5"/>
      <c r="D24" s="5"/>
      <c r="E24" s="5"/>
      <c r="F24" s="5"/>
    </row>
    <row r="25" spans="1:8">
      <c r="C25" s="5"/>
      <c r="D25" s="5"/>
      <c r="E25" s="5"/>
      <c r="F25" s="5"/>
    </row>
    <row r="26" spans="1:8">
      <c r="C26" s="5"/>
      <c r="D26" s="5"/>
      <c r="E26" s="5"/>
      <c r="F26" s="5"/>
    </row>
    <row r="27" spans="1:8">
      <c r="C27" s="5"/>
      <c r="D27" s="5"/>
      <c r="E27" s="5"/>
      <c r="F27" s="5"/>
    </row>
    <row r="28" spans="1:8">
      <c r="C28" s="5"/>
      <c r="D28" s="5"/>
      <c r="E28" s="5"/>
      <c r="F28" s="5"/>
    </row>
    <row r="29" spans="1:8">
      <c r="C29" s="5"/>
      <c r="D29" s="5"/>
      <c r="E29" s="5"/>
      <c r="F29" s="5"/>
    </row>
    <row r="30" spans="1:8">
      <c r="C30" s="5"/>
      <c r="D30" s="5"/>
      <c r="E30" s="5"/>
      <c r="F30" s="5"/>
    </row>
    <row r="31" spans="1:8">
      <c r="C31" s="5"/>
      <c r="D31" s="5"/>
      <c r="E31" s="5"/>
      <c r="F31" s="5"/>
    </row>
    <row r="32" spans="1:8">
      <c r="C32" s="5"/>
      <c r="D32" s="5"/>
      <c r="E32" s="5"/>
      <c r="F32" s="5"/>
    </row>
    <row r="33" spans="3:6">
      <c r="C33" s="5"/>
      <c r="D33" s="5"/>
      <c r="E33" s="5"/>
      <c r="F33" s="5"/>
    </row>
    <row r="34" spans="3:6">
      <c r="C34" s="5"/>
      <c r="D34" s="5"/>
      <c r="E34" s="5"/>
      <c r="F34" s="5"/>
    </row>
    <row r="35" spans="3:6">
      <c r="C35" s="5"/>
      <c r="D35" s="5"/>
      <c r="E35" s="5"/>
      <c r="F35" s="5"/>
    </row>
  </sheetData>
  <sheetProtection formatCells="0" formatColumns="0" formatRows="0" insertColumns="0" insertRows="0" insertHyperlinks="0" deleteColumns="0" deleteRows="0" sort="0" autoFilter="0" pivotTables="0"/>
  <mergeCells count="1">
    <mergeCell ref="A1:H1"/>
  </mergeCells>
  <phoneticPr fontId="2" type="noConversion"/>
  <conditionalFormatting sqref="A17">
    <cfRule type="cellIs" dxfId="16" priority="1" stopIfTrue="1" operator="equal">
      <formula>"GREEN"</formula>
    </cfRule>
    <cfRule type="cellIs" dxfId="15" priority="2" stopIfTrue="1" operator="equal">
      <formula>"YELLOW"</formula>
    </cfRule>
    <cfRule type="cellIs" dxfId="14" priority="3" stopIfTrue="1" operator="equal">
      <formula>"RED"</formula>
    </cfRule>
  </conditionalFormatting>
  <conditionalFormatting sqref="B17:H17">
    <cfRule type="cellIs" dxfId="13" priority="4" stopIfTrue="1" operator="equal">
      <formula>"GREEN"</formula>
    </cfRule>
    <cfRule type="cellIs" dxfId="12" priority="5" stopIfTrue="1" operator="equal">
      <formula>"YELLOW"</formula>
    </cfRule>
    <cfRule type="cellIs" dxfId="11" priority="6" stopIfTrue="1" operator="equal">
      <formula>"RED"</formula>
    </cfRule>
  </conditionalFormatting>
  <dataValidations count="1">
    <dataValidation type="decimal" allowBlank="1" showInputMessage="1" showErrorMessage="1" error="Please enter a valid number." sqref="B5:H5 C6 B8:C8 E8 D8 D6 F6:H8 E6 F4:H4" xr:uid="{00000000-0002-0000-0100-000000000000}">
      <formula1>-100000000</formula1>
      <formula2>100000000</formula2>
    </dataValidation>
  </dataValidations>
  <pageMargins left="0.75" right="0.75" top="1" bottom="1" header="0.5" footer="0.5"/>
  <pageSetup scale="76" orientation="landscape" r:id="rId1"/>
  <headerFooter alignWithMargins="0">
    <oddHeader>&amp;A</oddHeader>
    <oddFooter>Page &amp;P of &amp;N</oddFooter>
  </headerFooter>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zoomScale="85" zoomScaleNormal="85" zoomScalePageLayoutView="85" workbookViewId="0">
      <selection activeCell="Y67" sqref="Y67"/>
    </sheetView>
  </sheetViews>
  <sheetFormatPr defaultColWidth="8.85546875" defaultRowHeight="12.6"/>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2.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C132233-F222-492C-9D45-2E862E9A3BD7}"/>
</file>

<file path=customXml/itemProps2.xml><?xml version="1.0" encoding="utf-8"?>
<ds:datastoreItem xmlns:ds="http://schemas.openxmlformats.org/officeDocument/2006/customXml" ds:itemID="{114F2242-DD79-4927-A859-E00403A130D8}"/>
</file>

<file path=customXml/itemProps3.xml><?xml version="1.0" encoding="utf-8"?>
<ds:datastoreItem xmlns:ds="http://schemas.openxmlformats.org/officeDocument/2006/customXml" ds:itemID="{6C8952B8-A92A-4EC6-919A-585326AE1665}"/>
</file>

<file path=customXml/itemProps4.xml><?xml version="1.0" encoding="utf-8"?>
<ds:datastoreItem xmlns:ds="http://schemas.openxmlformats.org/officeDocument/2006/customXml" ds:itemID="{59DE95EC-569D-4A4A-A6C6-CE9D2601D3C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keywords/>
  <dc:description/>
  <cp:lastModifiedBy>DAVIDE LA GAMBA</cp:lastModifiedBy>
  <cp:revision/>
  <dcterms:created xsi:type="dcterms:W3CDTF">2004-04-27T16:32:13Z</dcterms:created>
  <dcterms:modified xsi:type="dcterms:W3CDTF">2023-12-05T20:03:43Z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