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autoCompressPictures="0"/>
  <mc:AlternateContent xmlns:mc="http://schemas.openxmlformats.org/markup-compatibility/2006">
    <mc:Choice Requires="x15">
      <x15ac:absPath xmlns:x15ac="http://schemas.microsoft.com/office/spreadsheetml/2010/11/ac" url="C:\Users\thelo\Desktop\Corsi\GPS\consegna 04 12 23\"/>
    </mc:Choice>
  </mc:AlternateContent>
  <xr:revisionPtr revIDLastSave="171" documentId="13_ncr:1_{76CFE40F-EBEC-462B-ABEB-6DF523C31478}" xr6:coauthVersionLast="47" xr6:coauthVersionMax="47" xr10:uidLastSave="{AEE7F215-9148-4D82-A8CA-81D3B4AF07FE}"/>
  <bookViews>
    <workbookView xWindow="-110" yWindow="-110" windowWidth="19420" windowHeight="10420" tabRatio="261" firstSheet="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3" l="1"/>
  <c r="F5" i="3"/>
  <c r="G7" i="3"/>
  <c r="G6" i="3"/>
  <c r="G4" i="3"/>
  <c r="C7" i="3"/>
  <c r="C6" i="3"/>
  <c r="D7" i="3"/>
  <c r="D6" i="3"/>
  <c r="D5" i="3"/>
  <c r="E5" i="3"/>
  <c r="E11" i="3"/>
  <c r="E14" i="3"/>
  <c r="E15" i="3"/>
  <c r="C5" i="3"/>
  <c r="G5" i="3"/>
  <c r="B5" i="3"/>
  <c r="B11" i="3" s="1"/>
  <c r="C11" i="3"/>
  <c r="C12" i="3"/>
  <c r="E12" i="3"/>
  <c r="E16" i="3"/>
  <c r="E17" i="3"/>
  <c r="C16" i="3"/>
  <c r="C17" i="3"/>
  <c r="G10" i="3"/>
  <c r="E10" i="3"/>
  <c r="C14" i="3"/>
  <c r="C13" i="3"/>
  <c r="C9" i="3"/>
  <c r="B14" i="3"/>
  <c r="B9" i="3"/>
  <c r="B12" i="3"/>
  <c r="B16" i="3"/>
  <c r="B17" i="3"/>
  <c r="E9" i="3"/>
  <c r="E13" i="3"/>
  <c r="C10" i="3"/>
  <c r="B10" i="3"/>
  <c r="C15" i="3"/>
  <c r="B15" i="3"/>
  <c r="B13" i="3"/>
  <c r="G12" i="3" l="1"/>
  <c r="F11" i="3"/>
  <c r="F14" i="3" s="1"/>
  <c r="F12" i="3"/>
  <c r="F16" i="3" s="1"/>
  <c r="F17" i="3" s="1"/>
  <c r="F9" i="3"/>
  <c r="F10" i="3"/>
  <c r="H4" i="3"/>
  <c r="I4" i="3" s="1"/>
  <c r="H7" i="3"/>
  <c r="I7" i="3" s="1"/>
  <c r="I5" i="3"/>
  <c r="I10" i="3"/>
  <c r="D12" i="3"/>
  <c r="D11" i="3"/>
  <c r="D14" i="3" s="1"/>
  <c r="D13" i="3" s="1"/>
  <c r="D10" i="3"/>
  <c r="D9" i="3"/>
  <c r="D15" i="3"/>
  <c r="I12" i="3" l="1"/>
  <c r="K7" i="3"/>
  <c r="K4" i="3"/>
  <c r="J4" i="3"/>
  <c r="J12" i="3"/>
  <c r="F13" i="3"/>
  <c r="F15" i="3"/>
  <c r="D16" i="3"/>
  <c r="D17" i="3" s="1"/>
  <c r="H5" i="3"/>
  <c r="H10" i="3" s="1"/>
  <c r="H12" i="3"/>
  <c r="H6" i="3"/>
  <c r="G9" i="3"/>
  <c r="G16" i="3"/>
  <c r="G17" i="3"/>
  <c r="G14" i="3"/>
  <c r="G15" i="3"/>
  <c r="G13" i="3"/>
  <c r="K5" i="3" l="1"/>
  <c r="I6" i="3"/>
  <c r="J10" i="3"/>
  <c r="I9" i="3"/>
  <c r="H9" i="3"/>
  <c r="H11" i="3"/>
  <c r="H16" i="3" s="1"/>
  <c r="H14" i="3"/>
  <c r="H13" i="3"/>
  <c r="H15" i="3"/>
  <c r="H17" i="3"/>
  <c r="I11" i="3" l="1"/>
  <c r="K6" i="3"/>
  <c r="K11" i="3" s="1"/>
  <c r="K9" i="3"/>
  <c r="K10" i="3"/>
  <c r="K14" i="3"/>
  <c r="K15" i="3"/>
  <c r="K13" i="3"/>
  <c r="K12" i="3"/>
  <c r="K16" i="3" s="1"/>
  <c r="K17" i="3" s="1"/>
  <c r="I14" i="3"/>
  <c r="I16" i="3"/>
  <c r="I17" i="3" s="1"/>
  <c r="J11" i="3" l="1"/>
  <c r="J16" i="3" s="1"/>
  <c r="J17" i="3" s="1"/>
  <c r="J9" i="3"/>
  <c r="J14" i="3"/>
  <c r="J15" i="3" s="1"/>
  <c r="J13" i="3"/>
  <c r="I15" i="3"/>
  <c r="I13" i="3"/>
</calcChain>
</file>

<file path=xl/sharedStrings.xml><?xml version="1.0" encoding="utf-8"?>
<sst xmlns="http://schemas.openxmlformats.org/spreadsheetml/2006/main" count="95" uniqueCount="91">
  <si>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</si>
  <si>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</si>
  <si>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</si>
  <si>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</si>
  <si>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</si>
  <si>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</si>
  <si>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</si>
  <si>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</si>
  <si>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</si>
  <si>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</si>
  <si>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</si>
  <si>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</si>
  <si>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</si>
  <si>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</si>
  <si>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</si>
  <si>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</si>
  <si>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</si>
  <si>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</si>
  <si>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</si>
  <si>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</si>
  <si>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</si>
  <si>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</si>
  <si>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</si>
  <si>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</si>
  <si>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</si>
  <si>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</si>
  <si>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</si>
  <si>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</si>
  <si>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</si>
  <si>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</si>
  <si>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</si>
  <si>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</si>
  <si>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</si>
  <si>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</si>
  <si>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</si>
  <si>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</si>
  <si>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</si>
  <si>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</si>
  <si>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</si>
  <si>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</si>
  <si>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</si>
  <si>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</si>
  <si>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</si>
  <si>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</si>
  <si>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</si>
  <si>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</si>
  <si>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</si>
  <si>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</si>
  <si>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</si>
  <si>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</si>
  <si>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</si>
  <si>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</si>
  <si>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</si>
  <si>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</si>
  <si>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</si>
  <si>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</si>
  <si>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</si>
  <si>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</si>
  <si>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</si>
  <si>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GreenTrails - Data Stato: 02/01/2024</t>
  </si>
  <si>
    <t>RAD</t>
  </si>
  <si>
    <t>SDD</t>
  </si>
  <si>
    <t>Testing</t>
  </si>
  <si>
    <t>Meetings</t>
  </si>
  <si>
    <t>ODD</t>
  </si>
  <si>
    <t>RAD + SDD</t>
  </si>
  <si>
    <t>RAD+SDD+Meetings [SR1]</t>
  </si>
  <si>
    <t>RAD+SDD+Meetings+Testing [Consegna Intermedia]</t>
  </si>
  <si>
    <t>RAD+SDD+Meetings+Testing+ODD [SR2]</t>
  </si>
  <si>
    <t>RAD+SDD+Meetings+Testing+ODD [SR3]</t>
  </si>
  <si>
    <t>02/12/2023</t>
  </si>
  <si>
    <t>09/12/2012</t>
  </si>
  <si>
    <t>03/02/2024</t>
  </si>
  <si>
    <t>18/12/2023</t>
  </si>
  <si>
    <t>06/01/2024</t>
  </si>
  <si>
    <t>09/12/2023</t>
  </si>
  <si>
    <t>04/12/2023</t>
  </si>
  <si>
    <t>Budget at Completion (BAC)</t>
  </si>
  <si>
    <t>Earned Value (EV)</t>
  </si>
  <si>
    <t>Actual Cost (AC)</t>
  </si>
  <si>
    <t>Planned Value (PV)</t>
  </si>
  <si>
    <t>%Progresso attuale/previsto</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</si>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</sst>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Red]\(0\)"/>
    <numFmt numFmtId="165" formatCode="&quot;€&quot;\ #,##0.00"/>
    <numFmt numFmtId="166" formatCode="[$€-2]\ #,##0.00;[Red]\-[$€-2]\ #,##0.00"/>
  </numFmts>
  <fonts count="16">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b/>
      <sz val="14"/>
      <color rgb="FFC00000"/>
      <name val="Calibri"/>
      <family val="2"/>
      <scheme val="minor"/>
    </font>
    <font>
      <u/>
      <sz val="10"/>
      <color theme="10"/>
      <name val="Arial"/>
    </font>
    <font>
      <u/>
      <sz val="10"/>
      <color theme="11"/>
      <name val="Arial"/>
    </font>
    <font>
      <b/>
      <sz val="11"/>
      <color rgb="FF000000"/>
      <name val="Calibri"/>
      <family val="2"/>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1BBCC"/>
      </left>
      <right style="thin">
        <color rgb="FFB1BBCC"/>
      </right>
      <top style="thin">
        <color rgb="FFB1BBCC"/>
      </top>
      <bottom style="thin">
        <color rgb="FFB1BBCC"/>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cellStyleXfs>
  <cellXfs count="68">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1" fillId="0" borderId="0" xfId="0" applyFont="1" applyAlignment="1" applyProtection="1">
      <alignment horizontal="center" vertical="center"/>
      <protection locked="0"/>
    </xf>
    <xf numFmtId="0" fontId="12"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166" fontId="15" fillId="0" borderId="18" xfId="0" applyNumberFormat="1" applyFont="1" applyBorder="1" applyAlignment="1">
      <alignment vertical="center"/>
    </xf>
    <xf numFmtId="43" fontId="8" fillId="5" borderId="17" xfId="6" applyFont="1" applyFill="1" applyBorder="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2" fillId="0" borderId="0" xfId="0" applyFont="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17">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tabella!$B$11:$H$11</c:f>
              <c:numCache>
                <c:formatCode>_(* #,##0.00_);_(* \(#,##0.00\);_(* "-"??_);_(@_)</c:formatCode>
                <c:ptCount val="7"/>
                <c:pt idx="0">
                  <c:v>0.98794299024551324</c:v>
                </c:pt>
                <c:pt idx="1">
                  <c:v>1.0153846153846153</c:v>
                </c:pt>
                <c:pt idx="2">
                  <c:v>0.97499999999999998</c:v>
                </c:pt>
                <c:pt idx="3">
                  <c:v>1.0095087163232963</c:v>
                </c:pt>
                <c:pt idx="4">
                  <c:v>1.0171243192917623</c:v>
                </c:pt>
                <c:pt idx="5" formatCode="&quot;€&quot;\ #,##0.00">
                  <c:v>0.99735562969434366</c:v>
                </c:pt>
                <c:pt idx="6" formatCode="&quot;€&quot;\ #,##0.00">
                  <c:v>1.0037487737980442</c:v>
                </c:pt>
              </c:numCache>
            </c:numRef>
          </c:val>
          <c:smooth val="0"/>
          <c:extLst>
            <c:ext xmlns:c16="http://schemas.microsoft.com/office/drawing/2014/chart" uri="{C3380CC4-5D6E-409C-BE32-E72D297353CC}">
              <c16:uniqueId val="{00000000-E7CC-4BB4-B277-66BFAA280A5C}"/>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tabella!$B$12:$H$12</c:f>
              <c:numCache>
                <c:formatCode>_(* #,##0.00_);_(* \(#,##0.00\);_(* "-"??_);_(@_)</c:formatCode>
                <c:ptCount val="7"/>
                <c:pt idx="0">
                  <c:v>1</c:v>
                </c:pt>
                <c:pt idx="1">
                  <c:v>1</c:v>
                </c:pt>
                <c:pt idx="2">
                  <c:v>1</c:v>
                </c:pt>
                <c:pt idx="3">
                  <c:v>1</c:v>
                </c:pt>
                <c:pt idx="4">
                  <c:v>0.94517657190000004</c:v>
                </c:pt>
                <c:pt idx="5" formatCode="&quot;€&quot;\ #,##0.00">
                  <c:v>1</c:v>
                </c:pt>
                <c:pt idx="6" formatCode="&quot;€&quot;\ #,##0.00">
                  <c:v>1</c:v>
                </c:pt>
              </c:numCache>
            </c:numRef>
          </c:val>
          <c:smooth val="0"/>
          <c:extLst>
            <c:ext xmlns:c16="http://schemas.microsoft.com/office/drawing/2014/chart" uri="{C3380CC4-5D6E-409C-BE32-E72D297353CC}">
              <c16:uniqueId val="{00000001-E7CC-4BB4-B277-66BFAA280A5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cat>
            <c:strRef>
              <c:f>tabella!$B$3:$E$3</c:f>
              <c:strCache>
                <c:ptCount val="4"/>
                <c:pt idx="0">
                  <c:v>02/12/2023</c:v>
                </c:pt>
                <c:pt idx="1">
                  <c:v>09/12/2012</c:v>
                </c:pt>
                <c:pt idx="2">
                  <c:v>03/02/2024</c:v>
                </c:pt>
                <c:pt idx="3">
                  <c:v>18/12/2023</c:v>
                </c:pt>
              </c:strCache>
            </c:strRef>
          </c:cat>
          <c:val>
            <c:numRef>
              <c:f>tabella!$B$4:$E$4</c:f>
              <c:numCache>
                <c:formatCode>[$€-2]\ #,##0.00;[Red]\-[$€-2]\ #,##0.00</c:formatCode>
                <c:ptCount val="4"/>
                <c:pt idx="0">
                  <c:v>1107</c:v>
                </c:pt>
                <c:pt idx="1">
                  <c:v>594</c:v>
                </c:pt>
                <c:pt idx="2">
                  <c:v>900</c:v>
                </c:pt>
                <c:pt idx="3">
                  <c:v>1911</c:v>
                </c:pt>
              </c:numCache>
            </c:numRef>
          </c:val>
          <c:smooth val="0"/>
          <c:extLst>
            <c:ext xmlns:c16="http://schemas.microsoft.com/office/drawing/2014/chart" uri="{C3380CC4-5D6E-409C-BE32-E72D297353CC}">
              <c16:uniqueId val="{00000002-4367-44C6-A019-BC9980D45A7D}"/>
            </c:ext>
          </c:extLst>
        </c:ser>
        <c:ser>
          <c:idx val="1"/>
          <c:order val="1"/>
          <c:tx>
            <c:strRef>
              <c:f>tabella!$A$5</c:f>
              <c:strCache>
                <c:ptCount val="1"/>
                <c:pt idx="0">
                  <c:v>Earned Value (EV)</c:v>
                </c:pt>
              </c:strCache>
            </c:strRef>
          </c:tx>
          <c:spPr>
            <a:ln w="12700">
              <a:solidFill>
                <a:srgbClr val="FF0000"/>
              </a:solidFill>
              <a:prstDash val="solid"/>
            </a:ln>
          </c:spPr>
          <c:cat>
            <c:strRef>
              <c:f>tabella!$B$3:$E$3</c:f>
              <c:strCache>
                <c:ptCount val="4"/>
                <c:pt idx="0">
                  <c:v>02/12/2023</c:v>
                </c:pt>
                <c:pt idx="1">
                  <c:v>09/12/2012</c:v>
                </c:pt>
                <c:pt idx="2">
                  <c:v>03/02/2024</c:v>
                </c:pt>
                <c:pt idx="3">
                  <c:v>18/12/2023</c:v>
                </c:pt>
              </c:strCache>
            </c:strRef>
          </c:cat>
          <c:val>
            <c:numRef>
              <c:f>tabella!$B$5:$E$5</c:f>
              <c:numCache>
                <c:formatCode>"€"\ #,##0.00</c:formatCode>
                <c:ptCount val="4"/>
                <c:pt idx="0">
                  <c:v>1107</c:v>
                </c:pt>
                <c:pt idx="1">
                  <c:v>594</c:v>
                </c:pt>
                <c:pt idx="2">
                  <c:v>468</c:v>
                </c:pt>
                <c:pt idx="3">
                  <c:v>1911</c:v>
                </c:pt>
              </c:numCache>
            </c:numRef>
          </c:val>
          <c:smooth val="0"/>
          <c:extLst>
            <c:ext xmlns:c16="http://schemas.microsoft.com/office/drawing/2014/chart" uri="{C3380CC4-5D6E-409C-BE32-E72D297353CC}">
              <c16:uniqueId val="{00000004-4367-44C6-A019-BC9980D45A7D}"/>
            </c:ext>
          </c:extLst>
        </c:ser>
        <c:ser>
          <c:idx val="2"/>
          <c:order val="2"/>
          <c:tx>
            <c:strRef>
              <c:f>tabella!$A$6</c:f>
              <c:strCache>
                <c:ptCount val="1"/>
                <c:pt idx="0">
                  <c:v>Actual Cost (AC)</c:v>
                </c:pt>
              </c:strCache>
            </c:strRef>
          </c:tx>
          <c:spPr>
            <a:ln w="12700">
              <a:solidFill>
                <a:srgbClr val="339933"/>
              </a:solidFill>
              <a:prstDash val="solid"/>
            </a:ln>
          </c:spPr>
          <c:cat>
            <c:strRef>
              <c:f>tabella!$B$3:$E$3</c:f>
              <c:strCache>
                <c:ptCount val="4"/>
                <c:pt idx="0">
                  <c:v>02/12/2023</c:v>
                </c:pt>
                <c:pt idx="1">
                  <c:v>09/12/2012</c:v>
                </c:pt>
                <c:pt idx="2">
                  <c:v>03/02/2024</c:v>
                </c:pt>
                <c:pt idx="3">
                  <c:v>18/12/2023</c:v>
                </c:pt>
              </c:strCache>
            </c:strRef>
          </c:cat>
          <c:val>
            <c:numRef>
              <c:f>tabella!$B$6:$E$6</c:f>
              <c:numCache>
                <c:formatCode>"€"\ #,##0.00</c:formatCode>
                <c:ptCount val="4"/>
                <c:pt idx="0" formatCode="[$€-2]\ #,##0.00;[Red]\-[$€-2]\ #,##0.00">
                  <c:v>1120.51</c:v>
                </c:pt>
                <c:pt idx="1">
                  <c:v>585</c:v>
                </c:pt>
                <c:pt idx="2">
                  <c:v>480</c:v>
                </c:pt>
                <c:pt idx="3">
                  <c:v>1893</c:v>
                </c:pt>
              </c:numCache>
            </c:numRef>
          </c:val>
          <c:smooth val="0"/>
          <c:extLst>
            <c:ext xmlns:c16="http://schemas.microsoft.com/office/drawing/2014/chart" uri="{C3380CC4-5D6E-409C-BE32-E72D297353CC}">
              <c16:uniqueId val="{00000006-4367-44C6-A019-BC9980D45A7D}"/>
            </c:ext>
          </c:extLst>
        </c:ser>
        <c:ser>
          <c:idx val="3"/>
          <c:order val="3"/>
          <c:tx>
            <c:strRef>
              <c:f>tabella!$A$7</c:f>
              <c:strCache>
                <c:ptCount val="1"/>
                <c:pt idx="0">
                  <c:v>Planned Value (PV)</c:v>
                </c:pt>
              </c:strCache>
            </c:strRef>
          </c:tx>
          <c:spPr>
            <a:ln w="12700">
              <a:solidFill>
                <a:srgbClr val="0000FF"/>
              </a:solidFill>
              <a:prstDash val="solid"/>
            </a:ln>
          </c:spPr>
          <c:cat>
            <c:strRef>
              <c:f>tabella!$B$3:$E$3</c:f>
              <c:strCache>
                <c:ptCount val="4"/>
                <c:pt idx="0">
                  <c:v>02/12/2023</c:v>
                </c:pt>
                <c:pt idx="1">
                  <c:v>09/12/2012</c:v>
                </c:pt>
                <c:pt idx="2">
                  <c:v>03/02/2024</c:v>
                </c:pt>
                <c:pt idx="3">
                  <c:v>18/12/2023</c:v>
                </c:pt>
              </c:strCache>
            </c:strRef>
          </c:cat>
          <c:val>
            <c:numRef>
              <c:f>tabella!$B$7:$E$7</c:f>
              <c:numCache>
                <c:formatCode>[$€-2]\ #,##0.00;[Red]\-[$€-2]\ #,##0.00</c:formatCode>
                <c:ptCount val="4"/>
                <c:pt idx="0">
                  <c:v>1107</c:v>
                </c:pt>
                <c:pt idx="1">
                  <c:v>594</c:v>
                </c:pt>
                <c:pt idx="2">
                  <c:v>468</c:v>
                </c:pt>
                <c:pt idx="3">
                  <c:v>1911</c:v>
                </c:pt>
              </c:numCache>
            </c:numRef>
          </c:val>
          <c:smooth val="0"/>
          <c:extLst>
            <c:ext xmlns:c16="http://schemas.microsoft.com/office/drawing/2014/chart" uri="{C3380CC4-5D6E-409C-BE32-E72D297353CC}">
              <c16:uniqueId val="{00000008-4367-44C6-A019-BC9980D45A7D}"/>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2]\ #,##0.00;[Red]\-[$€-2]\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tabella!$B$9:$H$9</c:f>
              <c:numCache>
                <c:formatCode>"€"\ #,##0.00</c:formatCode>
                <c:ptCount val="7"/>
                <c:pt idx="0">
                  <c:v>-13.509999999999991</c:v>
                </c:pt>
                <c:pt idx="1">
                  <c:v>9</c:v>
                </c:pt>
                <c:pt idx="2">
                  <c:v>-12</c:v>
                </c:pt>
                <c:pt idx="3">
                  <c:v>18</c:v>
                </c:pt>
                <c:pt idx="4">
                  <c:v>7.3899999903599678</c:v>
                </c:pt>
                <c:pt idx="5">
                  <c:v>-4.5099999999999909</c:v>
                </c:pt>
                <c:pt idx="6">
                  <c:v>13.489999999999782</c:v>
                </c:pt>
              </c:numCache>
            </c:numRef>
          </c:val>
          <c:smooth val="0"/>
          <c:extLst>
            <c:ext xmlns:c16="http://schemas.microsoft.com/office/drawing/2014/chart" uri="{C3380CC4-5D6E-409C-BE32-E72D297353CC}">
              <c16:uniqueId val="{00000000-AC13-4994-977C-8C8793E6A724}"/>
            </c:ext>
          </c:extLst>
        </c:ser>
        <c:ser>
          <c:idx val="1"/>
          <c:order val="1"/>
          <c:tx>
            <c:strRef>
              <c:f>tabella!$A$10</c:f>
              <c:strCache>
                <c:ptCount val="1"/>
                <c:pt idx="0">
                  <c:v>Schedule Variance (SV)</c:v>
                </c:pt>
              </c:strCache>
            </c:strRef>
          </c:tx>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tabella!$B$10:$H$10</c:f>
              <c:numCache>
                <c:formatCode>"€"\ #,##0.00</c:formatCode>
                <c:ptCount val="7"/>
                <c:pt idx="0">
                  <c:v>0</c:v>
                </c:pt>
                <c:pt idx="1">
                  <c:v>0</c:v>
                </c:pt>
                <c:pt idx="2">
                  <c:v>0</c:v>
                </c:pt>
                <c:pt idx="3">
                  <c:v>0</c:v>
                </c:pt>
                <c:pt idx="4">
                  <c:v>-25.460000009639998</c:v>
                </c:pt>
                <c:pt idx="5">
                  <c:v>0</c:v>
                </c:pt>
                <c:pt idx="6">
                  <c:v>0</c:v>
                </c:pt>
              </c:numCache>
            </c:numRef>
          </c:val>
          <c:smooth val="0"/>
          <c:extLst>
            <c:ext xmlns:c16="http://schemas.microsoft.com/office/drawing/2014/chart" uri="{C3380CC4-5D6E-409C-BE32-E72D297353CC}">
              <c16:uniqueId val="{00000001-AC13-4994-977C-8C8793E6A724}"/>
            </c:ext>
          </c:extLst>
        </c:ser>
        <c:ser>
          <c:idx val="2"/>
          <c:order val="2"/>
          <c:tx>
            <c:strRef>
              <c:f>tabella!$A$15</c:f>
              <c:strCache>
                <c:ptCount val="1"/>
                <c:pt idx="0">
                  <c:v>Variance at Completion (VAC)</c:v>
                </c:pt>
              </c:strCache>
            </c:strRef>
          </c:tx>
          <c:cat>
            <c:strRef>
              <c:f>tabella!$B$3:$H$3</c:f>
              <c:strCache>
                <c:ptCount val="7"/>
                <c:pt idx="0">
                  <c:v>02/12/2023</c:v>
                </c:pt>
                <c:pt idx="1">
                  <c:v>09/12/2012</c:v>
                </c:pt>
                <c:pt idx="2">
                  <c:v>03/02/2024</c:v>
                </c:pt>
                <c:pt idx="3">
                  <c:v>18/12/2023</c:v>
                </c:pt>
                <c:pt idx="4">
                  <c:v>06/01/2024</c:v>
                </c:pt>
                <c:pt idx="5">
                  <c:v>09/12/2023</c:v>
                </c:pt>
                <c:pt idx="6">
                  <c:v>04/12/2023</c:v>
                </c:pt>
              </c:strCache>
            </c:strRef>
          </c:cat>
          <c:val>
            <c:numRef>
              <c:f>tabella!$B$15:$H$15</c:f>
              <c:numCache>
                <c:formatCode>"€"\ #,##0.00</c:formatCode>
                <c:ptCount val="7"/>
                <c:pt idx="0">
                  <c:v>-13.509999999999991</c:v>
                </c:pt>
                <c:pt idx="1">
                  <c:v>9</c:v>
                </c:pt>
                <c:pt idx="2">
                  <c:v>-23.076923076923094</c:v>
                </c:pt>
                <c:pt idx="3">
                  <c:v>18</c:v>
                </c:pt>
                <c:pt idx="4">
                  <c:v>8.7883993143769885</c:v>
                </c:pt>
                <c:pt idx="5">
                  <c:v>-4.5099999999999909</c:v>
                </c:pt>
                <c:pt idx="6">
                  <c:v>13.489999999999782</c:v>
                </c:pt>
              </c:numCache>
            </c:numRef>
          </c:val>
          <c:smooth val="0"/>
          <c:extLst>
            <c:ext xmlns:c16="http://schemas.microsoft.com/office/drawing/2014/chart" uri="{C3380CC4-5D6E-409C-BE32-E72D297353CC}">
              <c16:uniqueId val="{00000002-AC13-4994-977C-8C8793E6A724}"/>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 uri="{147F2762-F138-4A5C-976F-8EAC2B608ADB}">
              <a16:predDERef xmlns:a16="http://schemas.microsoft.com/office/drawing/2014/main" pre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0" dataDxfId="9" tableBorderDxfId="8" headerRowCellStyle="Titolo 4" dataCellStyle="Titolo 4">
  <autoFilter ref="A3:H17" xr:uid="{00000000-0009-0000-0100-000001000000}"/>
  <tableColumns count="8">
    <tableColumn id="1" xr3:uid="{00000000-0010-0000-0000-000001000000}" name="Metric" dataDxfId="7" dataCellStyle="Titolo 4"/>
    <tableColumn id="2" xr3:uid="{00000000-0010-0000-0000-000002000000}" name="02/12/2023" dataDxfId="6" dataCellStyle="Titolo 4"/>
    <tableColumn id="3" xr3:uid="{00000000-0010-0000-0000-000003000000}" name="09/12/2012" dataDxfId="5" dataCellStyle="Titolo 4"/>
    <tableColumn id="9" xr3:uid="{2778C3F6-0E83-40CA-A928-81B8C0E9CF8C}" name="03/02/2024" dataDxfId="4" dataCellStyle="Output"/>
    <tableColumn id="5" xr3:uid="{00000000-0010-0000-0000-000005000000}" name="18/12/2023" dataDxfId="3" dataCellStyle="Titolo 4"/>
    <tableColumn id="10" xr3:uid="{F66B88B8-59BE-4B60-9B41-FA05A20805C5}" name="06/01/2024" dataDxfId="2" dataCellStyle="Output"/>
    <tableColumn id="7" xr3:uid="{00000000-0010-0000-0000-000007000000}" name="09/12/2023" dataDxfId="1" dataCellStyle="Titolo 4"/>
    <tableColumn id="8" xr3:uid="{00000000-0010-0000-0000-000008000000}" name="04/12/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6"/>
  <cols>
    <col min="1" max="1" width="25.140625" bestFit="1" customWidth="1"/>
    <col min="2" max="2" width="8.42578125" style="1" customWidth="1"/>
    <col min="3" max="3" width="52.42578125" customWidth="1"/>
    <col min="4" max="4" width="33.140625" style="1" customWidth="1"/>
  </cols>
  <sheetData>
    <row r="1" spans="1:5" ht="18.75" customHeight="1">
      <c r="A1" s="66" t="s">
        <v>0</v>
      </c>
      <c r="B1" s="66"/>
      <c r="C1" s="66"/>
      <c r="D1" s="66"/>
    </row>
    <row r="2" spans="1:5" ht="38.25" customHeight="1">
      <c r="A2" s="65" t="s">
        <v>1</v>
      </c>
      <c r="B2" s="65"/>
      <c r="C2" s="65"/>
      <c r="D2" s="65"/>
    </row>
    <row r="3" spans="1:5">
      <c r="A3" s="6"/>
      <c r="B3" s="6"/>
      <c r="C3" s="6"/>
      <c r="D3" s="6"/>
    </row>
    <row r="4" spans="1:5" ht="12.95">
      <c r="A4" s="9" t="s">
        <v>2</v>
      </c>
      <c r="B4" s="10" t="s">
        <v>3</v>
      </c>
      <c r="C4" s="10" t="s">
        <v>4</v>
      </c>
      <c r="D4" s="8" t="s">
        <v>5</v>
      </c>
    </row>
    <row r="5" spans="1:5">
      <c r="A5" s="11" t="s">
        <v>6</v>
      </c>
      <c r="B5" s="12" t="s">
        <v>7</v>
      </c>
      <c r="C5" s="13" t="s">
        <v>8</v>
      </c>
      <c r="D5" s="12" t="s">
        <v>9</v>
      </c>
    </row>
    <row r="6" spans="1:5">
      <c r="A6" s="33" t="s">
        <v>10</v>
      </c>
      <c r="B6" s="19" t="s">
        <v>11</v>
      </c>
      <c r="C6" s="20" t="s">
        <v>12</v>
      </c>
      <c r="D6" s="19" t="s">
        <v>9</v>
      </c>
    </row>
    <row r="7" spans="1:5" ht="24.95">
      <c r="A7" s="29" t="s">
        <v>13</v>
      </c>
      <c r="B7" s="23" t="s">
        <v>14</v>
      </c>
      <c r="C7" s="60" t="s">
        <v>15</v>
      </c>
      <c r="D7" s="61" t="s">
        <v>16</v>
      </c>
    </row>
    <row r="8" spans="1:5" ht="24.95">
      <c r="A8" s="34" t="s">
        <v>17</v>
      </c>
      <c r="B8" s="21" t="s">
        <v>18</v>
      </c>
      <c r="C8" s="22" t="s">
        <v>19</v>
      </c>
      <c r="D8" s="21" t="s">
        <v>9</v>
      </c>
    </row>
    <row r="9" spans="1:5" ht="25.5" customHeight="1">
      <c r="A9" s="25" t="s">
        <v>20</v>
      </c>
      <c r="B9" s="26" t="s">
        <v>21</v>
      </c>
      <c r="C9" s="27" t="s">
        <v>22</v>
      </c>
      <c r="D9" s="28" t="s">
        <v>23</v>
      </c>
    </row>
    <row r="10" spans="1:5" ht="37.5">
      <c r="A10" s="29" t="s">
        <v>24</v>
      </c>
      <c r="B10" s="23" t="s">
        <v>25</v>
      </c>
      <c r="C10" s="24" t="s">
        <v>26</v>
      </c>
      <c r="D10" s="30" t="s">
        <v>27</v>
      </c>
      <c r="E10" s="2"/>
    </row>
    <row r="11" spans="1:5" ht="37.5">
      <c r="A11" s="25" t="s">
        <v>28</v>
      </c>
      <c r="B11" s="26" t="s">
        <v>29</v>
      </c>
      <c r="C11" s="27" t="s">
        <v>30</v>
      </c>
      <c r="D11" s="28" t="s">
        <v>31</v>
      </c>
    </row>
    <row r="12" spans="1:5" ht="24.95">
      <c r="A12" s="29" t="s">
        <v>32</v>
      </c>
      <c r="B12" s="23" t="s">
        <v>33</v>
      </c>
      <c r="C12" s="24" t="s">
        <v>34</v>
      </c>
      <c r="D12" s="30" t="s">
        <v>35</v>
      </c>
    </row>
    <row r="13" spans="1:5" ht="24.95">
      <c r="A13" s="35" t="s">
        <v>36</v>
      </c>
      <c r="B13" s="15" t="s">
        <v>37</v>
      </c>
      <c r="C13" s="16" t="s">
        <v>38</v>
      </c>
      <c r="D13" s="31" t="s">
        <v>39</v>
      </c>
    </row>
    <row r="14" spans="1:5" ht="37.5">
      <c r="A14" s="36" t="s">
        <v>40</v>
      </c>
      <c r="B14" s="17" t="s">
        <v>41</v>
      </c>
      <c r="C14" s="18" t="s">
        <v>42</v>
      </c>
      <c r="D14" s="32" t="s">
        <v>43</v>
      </c>
    </row>
    <row r="15" spans="1:5" ht="37.5">
      <c r="A15" s="25" t="s">
        <v>44</v>
      </c>
      <c r="B15" s="26" t="s">
        <v>45</v>
      </c>
      <c r="C15" s="27" t="s">
        <v>46</v>
      </c>
      <c r="D15" s="28" t="s">
        <v>47</v>
      </c>
    </row>
    <row r="16" spans="1:5" ht="37.5">
      <c r="A16" s="29" t="s">
        <v>48</v>
      </c>
      <c r="B16" s="23"/>
      <c r="C16" s="24" t="s">
        <v>49</v>
      </c>
      <c r="D16" s="30" t="s">
        <v>50</v>
      </c>
    </row>
    <row r="17" spans="1:4">
      <c r="A17" s="25"/>
      <c r="B17" s="26"/>
      <c r="C17" s="52" t="s">
        <v>51</v>
      </c>
      <c r="D17" s="26" t="s">
        <v>52</v>
      </c>
    </row>
    <row r="18" spans="1:4">
      <c r="A18" s="29"/>
      <c r="B18" s="23"/>
      <c r="C18" s="53" t="s">
        <v>53</v>
      </c>
      <c r="D18" s="23" t="s">
        <v>54</v>
      </c>
    </row>
    <row r="19" spans="1:4">
      <c r="A19" s="29"/>
      <c r="B19" s="23"/>
      <c r="C19" s="54" t="s">
        <v>55</v>
      </c>
      <c r="D19" s="23" t="s">
        <v>56</v>
      </c>
    </row>
    <row r="20" spans="1:4">
      <c r="A20" s="14"/>
      <c r="B20" s="7"/>
      <c r="C20" s="55"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K35"/>
  <sheetViews>
    <sheetView showGridLines="0" tabSelected="1" zoomScale="125" zoomScaleNormal="125" zoomScalePageLayoutView="125" workbookViewId="0">
      <pane xSplit="1" ySplit="3" topLeftCell="D4" activePane="bottomRight" state="frozen"/>
      <selection pane="bottomRight" activeCell="G11" sqref="G11"/>
      <selection pane="bottomLeft" activeCell="A5" sqref="A5"/>
      <selection pane="topRight" activeCell="B1" sqref="B1"/>
    </sheetView>
  </sheetViews>
  <sheetFormatPr defaultColWidth="8.85546875" defaultRowHeight="12.75" customHeight="1"/>
  <cols>
    <col min="1" max="1" width="41.42578125" style="4" customWidth="1"/>
    <col min="2" max="2" width="18.42578125" style="5" customWidth="1"/>
    <col min="3" max="3" width="19" style="3" customWidth="1"/>
    <col min="4" max="6" width="19.85546875" style="3" customWidth="1"/>
    <col min="7" max="7" width="18.5703125" style="3" customWidth="1"/>
    <col min="8" max="8" width="27.42578125" style="3" customWidth="1"/>
    <col min="9" max="11" width="43.42578125" style="3" customWidth="1"/>
    <col min="12" max="16384" width="8.85546875" style="3"/>
  </cols>
  <sheetData>
    <row r="1" spans="1:11" ht="18.75">
      <c r="A1" s="67" t="s">
        <v>0</v>
      </c>
      <c r="B1" s="67"/>
      <c r="C1" s="67"/>
      <c r="D1" s="67"/>
      <c r="E1" s="67"/>
      <c r="F1" s="67"/>
      <c r="G1" s="67"/>
      <c r="H1" s="67"/>
    </row>
    <row r="2" spans="1:11" ht="15.75" customHeight="1">
      <c r="A2" s="57" t="s">
        <v>59</v>
      </c>
      <c r="B2" s="56" t="s">
        <v>60</v>
      </c>
      <c r="C2" s="56" t="s">
        <v>61</v>
      </c>
      <c r="D2" s="56" t="s">
        <v>62</v>
      </c>
      <c r="E2" s="56" t="s">
        <v>63</v>
      </c>
      <c r="F2" s="56" t="s">
        <v>64</v>
      </c>
      <c r="G2" s="56" t="s">
        <v>65</v>
      </c>
      <c r="H2" s="56" t="s">
        <v>66</v>
      </c>
      <c r="I2" s="56" t="s">
        <v>67</v>
      </c>
      <c r="J2" s="56" t="s">
        <v>68</v>
      </c>
      <c r="K2" s="56" t="s">
        <v>69</v>
      </c>
    </row>
    <row r="3" spans="1:11" ht="18.75">
      <c r="A3" s="37" t="s">
        <v>2</v>
      </c>
      <c r="B3" s="62" t="s">
        <v>70</v>
      </c>
      <c r="C3" s="62" t="s">
        <v>71</v>
      </c>
      <c r="D3" s="62" t="s">
        <v>72</v>
      </c>
      <c r="E3" s="62" t="s">
        <v>73</v>
      </c>
      <c r="F3" s="62" t="s">
        <v>74</v>
      </c>
      <c r="G3" s="62" t="s">
        <v>75</v>
      </c>
      <c r="H3" s="62" t="s">
        <v>76</v>
      </c>
      <c r="I3" s="62">
        <v>45273</v>
      </c>
      <c r="J3" s="62">
        <v>45277</v>
      </c>
      <c r="K3" s="62">
        <v>45293</v>
      </c>
    </row>
    <row r="4" spans="1:11" ht="15">
      <c r="A4" s="38" t="s">
        <v>77</v>
      </c>
      <c r="B4" s="63">
        <v>1107</v>
      </c>
      <c r="C4" s="63">
        <v>594</v>
      </c>
      <c r="D4" s="63">
        <v>900</v>
      </c>
      <c r="E4" s="63">
        <v>1911</v>
      </c>
      <c r="F4" s="63">
        <v>522</v>
      </c>
      <c r="G4" s="39">
        <f>B4+C4</f>
        <v>1701</v>
      </c>
      <c r="H4" s="39">
        <f>Tabella1[[#This Row],[09/12/2023]]+Tabella1[[#This Row],[18/12/2023]]</f>
        <v>3612</v>
      </c>
      <c r="I4" s="39">
        <f>H4+D4</f>
        <v>4512</v>
      </c>
      <c r="J4" s="39">
        <f>I4+F4</f>
        <v>5034</v>
      </c>
      <c r="K4" s="39">
        <f>I4+F4</f>
        <v>5034</v>
      </c>
    </row>
    <row r="5" spans="1:11" ht="15">
      <c r="A5" s="41" t="s">
        <v>78</v>
      </c>
      <c r="B5" s="39">
        <f>B8*B7</f>
        <v>1107</v>
      </c>
      <c r="C5" s="39">
        <f>C8*C7</f>
        <v>594</v>
      </c>
      <c r="D5" s="39">
        <f>D8*D7</f>
        <v>468</v>
      </c>
      <c r="E5" s="39">
        <f t="shared" ref="E5:H5" si="0">E8*E7</f>
        <v>1911</v>
      </c>
      <c r="F5" s="39">
        <f>F8*F7</f>
        <v>438.93999999035998</v>
      </c>
      <c r="G5" s="39">
        <f t="shared" si="0"/>
        <v>1701</v>
      </c>
      <c r="H5" s="39">
        <f t="shared" si="0"/>
        <v>3612</v>
      </c>
      <c r="I5" s="39">
        <f t="shared" ref="I5:J5" si="1">I8*I7</f>
        <v>4080</v>
      </c>
      <c r="J5" s="39">
        <v>4134</v>
      </c>
      <c r="K5" s="39">
        <f>K8*K7</f>
        <v>4518.9399999088791</v>
      </c>
    </row>
    <row r="6" spans="1:11" ht="15">
      <c r="A6" s="41" t="s">
        <v>79</v>
      </c>
      <c r="B6" s="63">
        <v>1120.51</v>
      </c>
      <c r="C6" s="39">
        <f>585</f>
        <v>585</v>
      </c>
      <c r="D6" s="39">
        <f>480</f>
        <v>480</v>
      </c>
      <c r="E6" s="39">
        <v>1893</v>
      </c>
      <c r="F6" s="39">
        <v>431.55</v>
      </c>
      <c r="G6" s="40">
        <f>B6+C6</f>
        <v>1705.51</v>
      </c>
      <c r="H6" s="40">
        <f>Tabella1[[#This Row],[09/12/2023]]+Tabella1[[#This Row],[18/12/2023]]</f>
        <v>3598.51</v>
      </c>
      <c r="I6" s="40">
        <f>H6+D6</f>
        <v>4078.51</v>
      </c>
      <c r="J6" s="40">
        <v>4132.51</v>
      </c>
      <c r="K6" s="40">
        <f>I6+F6</f>
        <v>4510.0600000000004</v>
      </c>
    </row>
    <row r="7" spans="1:11" ht="15">
      <c r="A7" s="41" t="s">
        <v>80</v>
      </c>
      <c r="B7" s="63">
        <v>1107</v>
      </c>
      <c r="C7" s="63">
        <f>594</f>
        <v>594</v>
      </c>
      <c r="D7" s="63">
        <f>468</f>
        <v>468</v>
      </c>
      <c r="E7" s="63">
        <v>1911</v>
      </c>
      <c r="F7" s="63">
        <v>464.4</v>
      </c>
      <c r="G7" s="39">
        <f>B7+C7</f>
        <v>1701</v>
      </c>
      <c r="H7" s="39">
        <f>Tabella1[[#This Row],[09/12/2023]]+Tabella1[[#This Row],[18/12/2023]]</f>
        <v>3612</v>
      </c>
      <c r="I7" s="39">
        <f>H7+D7</f>
        <v>4080</v>
      </c>
      <c r="J7" s="39">
        <v>4170</v>
      </c>
      <c r="K7" s="39">
        <f>I7+F7</f>
        <v>4544.3999999999996</v>
      </c>
    </row>
    <row r="8" spans="1:11" ht="15">
      <c r="A8" s="41" t="s">
        <v>81</v>
      </c>
      <c r="B8" s="58">
        <v>1</v>
      </c>
      <c r="C8" s="58">
        <v>1</v>
      </c>
      <c r="D8" s="58">
        <v>1</v>
      </c>
      <c r="E8" s="58">
        <v>1</v>
      </c>
      <c r="F8" s="58">
        <v>0.94517657190000004</v>
      </c>
      <c r="G8" s="58">
        <v>1</v>
      </c>
      <c r="H8" s="58">
        <v>1</v>
      </c>
      <c r="I8" s="58">
        <v>1</v>
      </c>
      <c r="J8" s="58">
        <v>0.99439750019999995</v>
      </c>
      <c r="K8" s="58">
        <v>0.99439750019999995</v>
      </c>
    </row>
    <row r="9" spans="1:11" ht="15">
      <c r="A9" s="42" t="s">
        <v>82</v>
      </c>
      <c r="B9" s="59">
        <f t="shared" ref="B9:H9" si="2">B5-B6</f>
        <v>-13.509999999999991</v>
      </c>
      <c r="C9" s="59">
        <f t="shared" si="2"/>
        <v>9</v>
      </c>
      <c r="D9" s="59">
        <f>D5-D6</f>
        <v>-12</v>
      </c>
      <c r="E9" s="59">
        <f t="shared" si="2"/>
        <v>18</v>
      </c>
      <c r="F9" s="59">
        <f t="shared" si="2"/>
        <v>7.3899999903599678</v>
      </c>
      <c r="G9" s="59">
        <f t="shared" si="2"/>
        <v>-4.5099999999999909</v>
      </c>
      <c r="H9" s="59">
        <f t="shared" si="2"/>
        <v>13.489999999999782</v>
      </c>
      <c r="I9" s="59">
        <f t="shared" ref="I9:J9" si="3">I5-I6</f>
        <v>1.4899999999997817</v>
      </c>
      <c r="J9" s="59">
        <f>J5-J6</f>
        <v>1.4899999999997817</v>
      </c>
      <c r="K9" s="59">
        <f>K5-K6</f>
        <v>8.8799999088787445</v>
      </c>
    </row>
    <row r="10" spans="1:11" ht="15">
      <c r="A10" s="42" t="s">
        <v>83</v>
      </c>
      <c r="B10" s="59">
        <f t="shared" ref="B10:H10" si="4">B5-B7</f>
        <v>0</v>
      </c>
      <c r="C10" s="59">
        <f t="shared" si="4"/>
        <v>0</v>
      </c>
      <c r="D10" s="59">
        <f t="shared" si="4"/>
        <v>0</v>
      </c>
      <c r="E10" s="59">
        <f t="shared" si="4"/>
        <v>0</v>
      </c>
      <c r="F10" s="59">
        <f t="shared" si="4"/>
        <v>-25.460000009639998</v>
      </c>
      <c r="G10" s="59">
        <f t="shared" si="4"/>
        <v>0</v>
      </c>
      <c r="H10" s="59">
        <f t="shared" si="4"/>
        <v>0</v>
      </c>
      <c r="I10" s="59">
        <f t="shared" ref="I10:J10" si="5">I5-I7</f>
        <v>0</v>
      </c>
      <c r="J10" s="59">
        <f t="shared" si="5"/>
        <v>-36</v>
      </c>
      <c r="K10" s="59">
        <f t="shared" ref="K10" si="6">K5-K7</f>
        <v>-25.460000091120492</v>
      </c>
    </row>
    <row r="11" spans="1:11" ht="15">
      <c r="A11" s="43" t="s">
        <v>84</v>
      </c>
      <c r="B11" s="64">
        <f>IF(B6,B5/B6,"")</f>
        <v>0.98794299024551324</v>
      </c>
      <c r="C11" s="64">
        <f t="shared" ref="C11:H11" si="7">IF(C6,C5/C6,"")</f>
        <v>1.0153846153846153</v>
      </c>
      <c r="D11" s="64">
        <f t="shared" si="7"/>
        <v>0.97499999999999998</v>
      </c>
      <c r="E11" s="64">
        <f t="shared" si="7"/>
        <v>1.0095087163232963</v>
      </c>
      <c r="F11" s="64">
        <f t="shared" si="7"/>
        <v>1.0171243192917623</v>
      </c>
      <c r="G11" s="59">
        <f>IF(G6,G5/G6,"")</f>
        <v>0.99735562969434366</v>
      </c>
      <c r="H11" s="59">
        <f t="shared" si="7"/>
        <v>1.0037487737980442</v>
      </c>
      <c r="I11" s="59">
        <f>IF(I6,I5/I6,"")</f>
        <v>1.0003653294953303</v>
      </c>
      <c r="J11" s="59">
        <f>IF(J6,J5/J6,"")</f>
        <v>1.0003605556913353</v>
      </c>
      <c r="K11" s="59">
        <f>IF(K6,K5/K6,"")</f>
        <v>1.00196893165698</v>
      </c>
    </row>
    <row r="12" spans="1:11" ht="12.75" customHeight="1">
      <c r="A12" s="44" t="s">
        <v>85</v>
      </c>
      <c r="B12" s="64">
        <f t="shared" ref="B12:H12" si="8">IF(B7,B5/B7,"")</f>
        <v>1</v>
      </c>
      <c r="C12" s="64">
        <f t="shared" si="8"/>
        <v>1</v>
      </c>
      <c r="D12" s="64">
        <f t="shared" si="8"/>
        <v>1</v>
      </c>
      <c r="E12" s="64">
        <f t="shared" si="8"/>
        <v>1</v>
      </c>
      <c r="F12" s="64">
        <f t="shared" si="8"/>
        <v>0.94517657190000004</v>
      </c>
      <c r="G12" s="59">
        <f>IF(G7,G5/G7,"")</f>
        <v>1</v>
      </c>
      <c r="H12" s="59">
        <f t="shared" si="8"/>
        <v>1</v>
      </c>
      <c r="I12" s="59">
        <f>IF(I7,I5/I7,"")</f>
        <v>1</v>
      </c>
      <c r="J12" s="59">
        <f t="shared" ref="I12:J12" si="9">IF(J7,J5/J7,"")</f>
        <v>0.99136690647482018</v>
      </c>
      <c r="K12" s="59">
        <f>IF(K7,K5/K7,"")</f>
        <v>0.99439750019999984</v>
      </c>
    </row>
    <row r="13" spans="1:11" ht="15">
      <c r="A13" s="45" t="s">
        <v>86</v>
      </c>
      <c r="B13" s="59">
        <f t="shared" ref="B13:H13" si="10">IF(B5,IF(B6,B14-B6,""),"")</f>
        <v>0</v>
      </c>
      <c r="C13" s="59">
        <f t="shared" si="10"/>
        <v>0</v>
      </c>
      <c r="D13" s="59">
        <f>IF(D5,IF(D6,D14-D6,""),"")</f>
        <v>443.07692307692309</v>
      </c>
      <c r="E13" s="59">
        <f t="shared" si="10"/>
        <v>0</v>
      </c>
      <c r="F13" s="59">
        <f t="shared" si="10"/>
        <v>81.661600685623</v>
      </c>
      <c r="G13" s="59">
        <f t="shared" si="10"/>
        <v>0</v>
      </c>
      <c r="H13" s="59">
        <f t="shared" si="10"/>
        <v>0</v>
      </c>
      <c r="I13" s="59">
        <f t="shared" ref="I13:J13" si="11">IF(I5,IF(I6,I14-I6,""),"")</f>
        <v>431.84223529411793</v>
      </c>
      <c r="J13" s="59">
        <f t="shared" si="11"/>
        <v>899.67561683599433</v>
      </c>
      <c r="K13" s="59">
        <f t="shared" ref="K13" si="12">IF(K5,IF(K6,K14-K6,""),"")</f>
        <v>514.04787495691471</v>
      </c>
    </row>
    <row r="14" spans="1:11" ht="15">
      <c r="A14" s="45" t="s">
        <v>87</v>
      </c>
      <c r="B14" s="59">
        <f t="shared" ref="B14:H14" si="13">IF(B5,IF(B6,B4/B11,""),"")</f>
        <v>1120.51</v>
      </c>
      <c r="C14" s="59">
        <f t="shared" si="13"/>
        <v>585</v>
      </c>
      <c r="D14" s="59">
        <f>IF(D5,IF(D6,D4/D11,""),"")</f>
        <v>923.07692307692309</v>
      </c>
      <c r="E14" s="59">
        <f t="shared" si="13"/>
        <v>1893</v>
      </c>
      <c r="F14" s="59">
        <f t="shared" si="13"/>
        <v>513.21160068562301</v>
      </c>
      <c r="G14" s="59">
        <f t="shared" si="13"/>
        <v>1705.51</v>
      </c>
      <c r="H14" s="59">
        <f t="shared" si="13"/>
        <v>3598.51</v>
      </c>
      <c r="I14" s="59">
        <f t="shared" ref="I14:J14" si="14">IF(I5,IF(I6,I4/I11,""),"")</f>
        <v>4510.3522352941181</v>
      </c>
      <c r="J14" s="59">
        <f t="shared" si="14"/>
        <v>5032.1856168359946</v>
      </c>
      <c r="K14" s="59">
        <f t="shared" ref="K14" si="15">IF(K5,IF(K6,K4/K11,""),"")</f>
        <v>5024.1078749569151</v>
      </c>
    </row>
    <row r="15" spans="1:11" ht="16.5" customHeight="1">
      <c r="A15" s="45" t="s">
        <v>88</v>
      </c>
      <c r="B15" s="59">
        <f t="shared" ref="B15:H15" si="16">IF(B5,IF(B6,B4-B14,""),"")</f>
        <v>-13.509999999999991</v>
      </c>
      <c r="C15" s="59">
        <f t="shared" si="16"/>
        <v>9</v>
      </c>
      <c r="D15" s="59">
        <f t="shared" si="16"/>
        <v>-23.076923076923094</v>
      </c>
      <c r="E15" s="59">
        <f t="shared" si="16"/>
        <v>18</v>
      </c>
      <c r="F15" s="59">
        <f t="shared" si="16"/>
        <v>8.7883993143769885</v>
      </c>
      <c r="G15" s="59">
        <f t="shared" si="16"/>
        <v>-4.5099999999999909</v>
      </c>
      <c r="H15" s="59">
        <f t="shared" si="16"/>
        <v>13.489999999999782</v>
      </c>
      <c r="I15" s="59">
        <f t="shared" ref="I15:J15" si="17">IF(I5,IF(I6,I4-I14,""),"")</f>
        <v>1.6477647058818548</v>
      </c>
      <c r="J15" s="59">
        <f>IF(J5,IF(J6,J4-J14,""),"")</f>
        <v>1.8143831640054486</v>
      </c>
      <c r="K15" s="59">
        <f>IF(K5,IF(K6,K4-K14,""),"")</f>
        <v>9.8921250430848886</v>
      </c>
    </row>
    <row r="16" spans="1:11" ht="16.5" customHeight="1">
      <c r="A16" s="46" t="s">
        <v>89</v>
      </c>
      <c r="B16" s="47">
        <f t="shared" ref="B16:H16" si="18">(B12+B11)/2</f>
        <v>0.99397149512275662</v>
      </c>
      <c r="C16" s="47">
        <f t="shared" si="18"/>
        <v>1.0076923076923077</v>
      </c>
      <c r="D16" s="47">
        <f t="shared" si="18"/>
        <v>0.98750000000000004</v>
      </c>
      <c r="E16" s="47">
        <f t="shared" si="18"/>
        <v>1.004754358161648</v>
      </c>
      <c r="F16" s="47">
        <f t="shared" si="18"/>
        <v>0.98115044559588116</v>
      </c>
      <c r="G16" s="47">
        <f t="shared" si="18"/>
        <v>0.99867781484717177</v>
      </c>
      <c r="H16" s="47">
        <f t="shared" si="18"/>
        <v>1.0018743868990221</v>
      </c>
      <c r="I16" s="47">
        <f t="shared" ref="I16:J16" si="19">(I12+I11)/2</f>
        <v>1.000182664747665</v>
      </c>
      <c r="J16" s="47">
        <f t="shared" si="19"/>
        <v>0.9958637310830778</v>
      </c>
      <c r="K16" s="47">
        <f t="shared" ref="K16" si="20">(K12+K11)/2</f>
        <v>0.99818321592848991</v>
      </c>
    </row>
    <row r="17" spans="1:11" ht="15">
      <c r="A17" s="48" t="s">
        <v>90</v>
      </c>
      <c r="B17" s="49" t="str">
        <f t="shared" ref="B17:H17" si="21">IF(B7,IF(B6,IF(B16&lt;0.65,"BLACK",IF(B16&lt;0.85,"RED",IF(B16&lt;1,"YELLOW","GREEN"))),""),"")</f>
        <v>YELLOW</v>
      </c>
      <c r="C17" s="50" t="str">
        <f t="shared" si="21"/>
        <v>GREEN</v>
      </c>
      <c r="D17" s="50" t="str">
        <f t="shared" si="21"/>
        <v>YELLOW</v>
      </c>
      <c r="E17" s="50" t="str">
        <f t="shared" si="21"/>
        <v>GREEN</v>
      </c>
      <c r="F17" s="50" t="str">
        <f t="shared" si="21"/>
        <v>YELLOW</v>
      </c>
      <c r="G17" s="51" t="str">
        <f t="shared" si="21"/>
        <v>YELLOW</v>
      </c>
      <c r="H17" s="51" t="str">
        <f t="shared" si="21"/>
        <v>GREEN</v>
      </c>
      <c r="I17" s="51" t="str">
        <f t="shared" ref="I17:J17" si="22">IF(I7,IF(I6,IF(I16&lt;0.65,"BLACK",IF(I16&lt;0.85,"RED",IF(I16&lt;1,"YELLOW","GREEN"))),""),"")</f>
        <v>GREEN</v>
      </c>
      <c r="J17" s="51" t="str">
        <f t="shared" si="22"/>
        <v>YELLOW</v>
      </c>
      <c r="K17" s="51" t="str">
        <f t="shared" ref="K17" si="23">IF(K7,IF(K6,IF(K16&lt;0.65,"BLACK",IF(K16&lt;0.85,"RED",IF(K16&lt;1,"YELLOW","GREEN"))),""),"")</f>
        <v>YELLOW</v>
      </c>
    </row>
    <row r="18" spans="1:11">
      <c r="C18" s="5"/>
      <c r="D18" s="5"/>
      <c r="E18" s="5"/>
      <c r="F18" s="5"/>
    </row>
    <row r="19" spans="1:11">
      <c r="C19" s="5"/>
      <c r="D19" s="5"/>
      <c r="E19" s="5"/>
      <c r="F19" s="5"/>
    </row>
    <row r="20" spans="1:11">
      <c r="C20" s="5"/>
      <c r="D20" s="5"/>
    </row>
    <row r="21" spans="1:11">
      <c r="C21" s="5"/>
      <c r="D21" s="5"/>
      <c r="E21" s="5"/>
      <c r="F21" s="5"/>
    </row>
    <row r="22" spans="1:11">
      <c r="C22" s="5"/>
      <c r="D22" s="5"/>
      <c r="E22" s="5"/>
      <c r="F22" s="5"/>
    </row>
    <row r="23" spans="1:11">
      <c r="C23" s="5"/>
      <c r="D23" s="5"/>
      <c r="E23" s="5"/>
      <c r="F23" s="5"/>
    </row>
    <row r="24" spans="1:11">
      <c r="C24" s="5"/>
      <c r="D24" s="5"/>
      <c r="E24" s="5"/>
      <c r="F24" s="5"/>
    </row>
    <row r="25" spans="1:11">
      <c r="C25" s="5"/>
      <c r="D25" s="5"/>
      <c r="E25" s="5"/>
      <c r="F25" s="5"/>
    </row>
    <row r="26" spans="1:11">
      <c r="C26" s="5"/>
      <c r="D26" s="5"/>
      <c r="E26" s="5"/>
      <c r="F26" s="5"/>
    </row>
    <row r="27" spans="1:11">
      <c r="C27" s="5"/>
      <c r="D27" s="5"/>
      <c r="E27" s="5"/>
      <c r="F27" s="5"/>
    </row>
    <row r="28" spans="1:11">
      <c r="C28" s="5"/>
      <c r="D28" s="5"/>
      <c r="E28" s="5"/>
      <c r="F28" s="5"/>
    </row>
    <row r="29" spans="1:11">
      <c r="C29" s="5"/>
      <c r="D29" s="5"/>
      <c r="E29" s="5"/>
      <c r="F29" s="5"/>
    </row>
    <row r="30" spans="1:11">
      <c r="C30" s="5"/>
      <c r="D30" s="5"/>
      <c r="E30" s="5"/>
      <c r="F30" s="5"/>
    </row>
    <row r="31" spans="1:11">
      <c r="C31" s="5"/>
      <c r="D31" s="5"/>
      <c r="E31" s="5"/>
      <c r="F31" s="5"/>
    </row>
    <row r="32" spans="1:11">
      <c r="C32" s="5"/>
      <c r="D32" s="5"/>
      <c r="E32" s="5"/>
      <c r="F32" s="5"/>
    </row>
    <row r="33" spans="3:6">
      <c r="C33" s="5"/>
      <c r="D33" s="5"/>
      <c r="E33" s="5"/>
      <c r="F33" s="5"/>
    </row>
    <row r="34" spans="3:6">
      <c r="C34" s="5"/>
      <c r="D34" s="5"/>
      <c r="E34" s="5"/>
      <c r="F34" s="5"/>
    </row>
    <row r="35" spans="3:6">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6" priority="1" stopIfTrue="1" operator="equal">
      <formula>"GREEN"</formula>
    </cfRule>
    <cfRule type="cellIs" dxfId="15" priority="2" stopIfTrue="1" operator="equal">
      <formula>"YELLOW"</formula>
    </cfRule>
    <cfRule type="cellIs" dxfId="14" priority="3" stopIfTrue="1" operator="equal">
      <formula>"RED"</formula>
    </cfRule>
  </conditionalFormatting>
  <conditionalFormatting sqref="B17:K17">
    <cfRule type="cellIs" dxfId="13" priority="4" stopIfTrue="1" operator="equal">
      <formula>"GREEN"</formula>
    </cfRule>
    <cfRule type="cellIs" dxfId="12" priority="5" stopIfTrue="1" operator="equal">
      <formula>"YELLOW"</formula>
    </cfRule>
    <cfRule type="cellIs" dxfId="11" priority="6" stopIfTrue="1" operator="equal">
      <formula>"RED"</formula>
    </cfRule>
  </conditionalFormatting>
  <dataValidations count="1">
    <dataValidation type="decimal" allowBlank="1" showInputMessage="1" showErrorMessage="1" error="Please enter a valid number." sqref="B8:F8 C6:F6 B5:F5 G4:K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F51" zoomScale="85" zoomScaleNormal="85" zoomScalePageLayoutView="85" workbookViewId="0">
      <selection activeCell="AB51" sqref="AB51"/>
    </sheetView>
  </sheetViews>
  <sheetFormatPr defaultColWidth="8.85546875" defaultRowHeight="12.6"/>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132233-F222-492C-9D45-2E862E9A3BD7}"/>
</file>

<file path=customXml/itemProps2.xml><?xml version="1.0" encoding="utf-8"?>
<ds:datastoreItem xmlns:ds="http://schemas.openxmlformats.org/officeDocument/2006/customXml" ds:itemID="{59DE95EC-569D-4A4A-A6C6-CE9D2601D3CE}"/>
</file>

<file path=customXml/itemProps3.xml><?xml version="1.0" encoding="utf-8"?>
<ds:datastoreItem xmlns:ds="http://schemas.openxmlformats.org/officeDocument/2006/customXml" ds:itemID="{6C8952B8-A92A-4EC6-919A-585326AE1665}"/>
</file>

<file path=customXml/itemProps4.xml><?xml version="1.0" encoding="utf-8"?>
<ds:datastoreItem xmlns:ds="http://schemas.openxmlformats.org/officeDocument/2006/customXml" ds:itemID="{114F2242-DD79-4927-A859-E00403A130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DAVIDE LA GAMBA</cp:lastModifiedBy>
  <cp:revision/>
  <dcterms:created xsi:type="dcterms:W3CDTF">2004-04-27T16:32:13Z</dcterms:created>
  <dcterms:modified xsi:type="dcterms:W3CDTF">2024-01-03T16:49:12Z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