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Monte Carlo\"/>
    </mc:Choice>
  </mc:AlternateContent>
  <xr:revisionPtr revIDLastSave="0" documentId="13_ncr:1_{E6417708-736B-49C9-BE1C-CC1ED16920A1}" xr6:coauthVersionLast="47" xr6:coauthVersionMax="47" xr10:uidLastSave="{00000000-0000-0000-0000-000000000000}"/>
  <bookViews>
    <workbookView xWindow="-108" yWindow="-108" windowWidth="23256" windowHeight="12576" activeTab="2" xr2:uid="{7F1B832B-F964-46E2-BB2A-F8ACE16AE7B8}"/>
  </bookViews>
  <sheets>
    <sheet name="Dist de probabilidades" sheetId="1" r:id="rId1"/>
    <sheet name="geometria de vigas" sheetId="4" r:id="rId2"/>
    <sheet name="bias y CoV para matlab" sheetId="3" r:id="rId3"/>
    <sheet name="Datos vigas para matlab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" l="1"/>
  <c r="T7" i="4" s="1"/>
  <c r="T4" i="4"/>
  <c r="W4" i="4"/>
  <c r="N7" i="4"/>
  <c r="Q4" i="4"/>
  <c r="P4" i="4"/>
  <c r="O4" i="4"/>
  <c r="E2" i="3"/>
  <c r="E3" i="3"/>
  <c r="C4" i="2" l="1"/>
  <c r="D4" i="2"/>
  <c r="E4" i="2"/>
  <c r="G4" i="2"/>
  <c r="H4" i="2"/>
  <c r="I4" i="2"/>
  <c r="C5" i="2"/>
  <c r="D5" i="2"/>
  <c r="E5" i="2"/>
  <c r="G5" i="2"/>
  <c r="H5" i="2"/>
  <c r="I5" i="2"/>
  <c r="C6" i="2"/>
  <c r="D6" i="2"/>
  <c r="E6" i="2"/>
  <c r="G6" i="2"/>
  <c r="I6" i="2"/>
  <c r="C7" i="2"/>
  <c r="D7" i="2"/>
  <c r="E7" i="2"/>
  <c r="G7" i="2"/>
  <c r="H7" i="2"/>
  <c r="I7" i="2"/>
  <c r="O8" i="4"/>
  <c r="S8" i="4"/>
  <c r="N8" i="4"/>
  <c r="M8" i="4"/>
  <c r="J8" i="4"/>
  <c r="D8" i="4"/>
  <c r="Q8" i="4" l="1"/>
  <c r="P8" i="4" l="1"/>
  <c r="T8" i="4"/>
  <c r="E8" i="4" l="1"/>
  <c r="F8" i="4" s="1"/>
  <c r="G8" i="4" s="1"/>
  <c r="J4" i="4" l="1"/>
  <c r="N4" i="4"/>
  <c r="J5" i="4"/>
  <c r="J6" i="4"/>
  <c r="J7" i="4"/>
  <c r="M5" i="4"/>
  <c r="M6" i="4"/>
  <c r="M7" i="4"/>
  <c r="M4" i="4"/>
  <c r="N5" i="4"/>
  <c r="O5" i="4" s="1"/>
  <c r="Q5" i="4" s="1"/>
  <c r="N6" i="4"/>
  <c r="O6" i="4" s="1"/>
  <c r="Q6" i="4" s="1"/>
  <c r="D7" i="4"/>
  <c r="D5" i="4"/>
  <c r="D6" i="4"/>
  <c r="D4" i="4"/>
  <c r="Q7" i="4" l="1"/>
  <c r="H6" i="2"/>
  <c r="P7" i="4"/>
  <c r="P5" i="4"/>
  <c r="P6" i="4"/>
  <c r="E4" i="4"/>
  <c r="F4" i="4" s="1"/>
  <c r="G4" i="4" l="1"/>
  <c r="S5" i="4" l="1"/>
  <c r="G3" i="2"/>
  <c r="S4" i="4"/>
  <c r="E3" i="2" s="1"/>
  <c r="I3" i="3"/>
  <c r="I2" i="3"/>
  <c r="G3" i="3"/>
  <c r="G2" i="3"/>
  <c r="F3" i="3"/>
  <c r="F2" i="3"/>
  <c r="D2" i="3"/>
  <c r="C3" i="3"/>
  <c r="C2" i="3"/>
  <c r="B3" i="3"/>
  <c r="B2" i="3"/>
  <c r="A3" i="3"/>
  <c r="A2" i="3"/>
  <c r="S7" i="4" l="1"/>
  <c r="S6" i="4"/>
  <c r="T6" i="4" l="1"/>
  <c r="T5" i="4"/>
  <c r="E5" i="4" l="1"/>
  <c r="F5" i="4" s="1"/>
  <c r="G5" i="4" s="1"/>
  <c r="E7" i="4"/>
  <c r="F7" i="4" s="1"/>
  <c r="G7" i="4" s="1"/>
  <c r="E6" i="4"/>
  <c r="F6" i="4" s="1"/>
  <c r="G6" i="4" s="1"/>
  <c r="I3" i="2" l="1"/>
  <c r="H3" i="2" l="1"/>
  <c r="X4" i="4" l="1"/>
  <c r="D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tc={04D51A72-D2EB-4CBC-A3A0-F5B182FE83A1}</author>
    <author>tc={58D1710A-D3E5-4DEE-89AE-0511664FBE66}</author>
    <author>tc={CE7405ED-B523-4D04-9625-47105E3A3B93}</author>
    <author>tc={1E28EEF5-94ED-4B95-8CF6-70BB3478A5C1}</author>
    <author>tc={EC3C0E46-6E9A-49F4-A261-05D5765DBA11}</author>
    <author>tc={1CE00B60-8AC8-4FB2-9678-CF7064E6A8B5}</author>
  </authors>
  <commentList>
    <comment ref="A3" authorId="0" shapeId="0" xr:uid="{04D51A72-D2EB-4CBC-A3A0-F5B182FE83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aprox para hormigon 280</t>
        </r>
      </text>
    </comment>
    <comment ref="B3" authorId="1" shapeId="0" xr:uid="{58D1710A-D3E5-4DEE-89AE-0511664FBE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valores cercanos a los usados en la tesis de Santiago (2019)</t>
        </r>
      </text>
    </comment>
    <comment ref="E3" authorId="2" shapeId="0" xr:uid="{CE7405ED-B523-4D04-9625-47105E3A3B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4000 psi=280 kg/cm2</t>
        </r>
      </text>
    </comment>
    <comment ref="B6" authorId="3" shapeId="0" xr:uid="{1E28EEF5-94ED-4B95-8CF6-70BB3478A5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el menor valor que nos permite la JCSS</t>
        </r>
      </text>
    </comment>
    <comment ref="C6" authorId="4" shapeId="0" xr:uid="{EC3C0E46-6E9A-49F4-A261-05D5765DB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mayor variación que nos permite</t>
        </r>
      </text>
    </comment>
    <comment ref="D10" authorId="5" shapeId="0" xr:uid="{1CE00B60-8AC8-4FB2-9678-CF7064E6A8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aci quita los datos del trabajo de ellingwood y ahí dice que es gumbel</t>
        </r>
      </text>
    </comment>
  </commentList>
</comments>
</file>

<file path=xl/sharedStrings.xml><?xml version="1.0" encoding="utf-8"?>
<sst xmlns="http://schemas.openxmlformats.org/spreadsheetml/2006/main" count="87" uniqueCount="60">
  <si>
    <t>Factor Bias</t>
  </si>
  <si>
    <t>CoV</t>
  </si>
  <si>
    <t>Tipo de Distribucion</t>
  </si>
  <si>
    <t>Fuente</t>
  </si>
  <si>
    <t>Resistencia del hormigón a compresión (fc)</t>
  </si>
  <si>
    <t>Normal</t>
  </si>
  <si>
    <t>ACI</t>
  </si>
  <si>
    <t>Tensión de fluencia de las armaduras (fy)</t>
  </si>
  <si>
    <t>Ancho de la viga (b_w)</t>
  </si>
  <si>
    <t>Altura de la viga (h)</t>
  </si>
  <si>
    <t>0,1/u</t>
  </si>
  <si>
    <t>JCSS pt3</t>
  </si>
  <si>
    <t>Altura útil de la viga (d)</t>
  </si>
  <si>
    <t>Área de acero de las armaduras longitudinales (As)</t>
  </si>
  <si>
    <t>Cargas muertas (D)</t>
  </si>
  <si>
    <t>Cargas vivas (L)</t>
  </si>
  <si>
    <t>Gumbell</t>
  </si>
  <si>
    <t>Incertidumbres del modelo resistente (theta_r)</t>
  </si>
  <si>
    <t>LogNormal</t>
  </si>
  <si>
    <t>Incertidumbres del modelo solicitante (theta_s)</t>
  </si>
  <si>
    <t>fc</t>
  </si>
  <si>
    <t>fy</t>
  </si>
  <si>
    <t xml:space="preserve">base </t>
  </si>
  <si>
    <t>altura</t>
  </si>
  <si>
    <t>As</t>
  </si>
  <si>
    <t>d</t>
  </si>
  <si>
    <t>Modelo resistente</t>
  </si>
  <si>
    <t>Modelo solicitante</t>
  </si>
  <si>
    <t>carga muerta</t>
  </si>
  <si>
    <t>carga viva</t>
  </si>
  <si>
    <t>b</t>
  </si>
  <si>
    <t>Resistencia  del hormigon (kg/cm2)</t>
  </si>
  <si>
    <t>Tensión de fluencia acero (kg/cm2)</t>
  </si>
  <si>
    <t>Ancho (cm)</t>
  </si>
  <si>
    <t>Canto útil (cm)</t>
  </si>
  <si>
    <t>Area de acero (cm2)</t>
  </si>
  <si>
    <t>Momento resistente</t>
  </si>
  <si>
    <t xml:space="preserve">Momento muerto </t>
  </si>
  <si>
    <t>Momento vivo</t>
  </si>
  <si>
    <t>porcion L/D</t>
  </si>
  <si>
    <t>ρ</t>
  </si>
  <si>
    <t>Momento muerto</t>
  </si>
  <si>
    <t>L</t>
  </si>
  <si>
    <t>D</t>
  </si>
  <si>
    <t>Modelo Resistente</t>
  </si>
  <si>
    <t>Modelo Solicitante</t>
  </si>
  <si>
    <t>R</t>
  </si>
  <si>
    <t>S</t>
  </si>
  <si>
    <t>Aumento</t>
  </si>
  <si>
    <t>n1</t>
  </si>
  <si>
    <t>sep</t>
  </si>
  <si>
    <t>n2</t>
  </si>
  <si>
    <t>phi1 (mm)</t>
  </si>
  <si>
    <t>phi2(mm)</t>
  </si>
  <si>
    <t>d (%)</t>
  </si>
  <si>
    <t>% fc</t>
  </si>
  <si>
    <t>Asmin</t>
  </si>
  <si>
    <t>Asreq</t>
  </si>
  <si>
    <t>Rn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</si>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</sst>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4" xfId="0" applyBorder="1"/>
    <xf numFmtId="1" fontId="0" fillId="0" borderId="1" xfId="0" applyNumberFormat="1" applyBorder="1"/>
    <xf numFmtId="10" fontId="0" fillId="0" borderId="1" xfId="0" applyNumberFormat="1" applyBorder="1"/>
    <xf numFmtId="1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0" fontId="0" fillId="2" borderId="5" xfId="0" applyFill="1" applyBorder="1"/>
    <xf numFmtId="0" fontId="2" fillId="2" borderId="5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228599</xdr:colOff>
      <xdr:row>3</xdr:row>
      <xdr:rowOff>83820</xdr:rowOff>
    </xdr:from>
    <xdr:to>
      <xdr:col>4</xdr:col>
      <xdr:colOff>3420686</xdr:colOff>
      <xdr:row>3</xdr:row>
      <xdr:rowOff>632460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8DCDB-CB22-7EE7-FB11-5DF723AC6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771" b="36107"/>
        <a:stretch/>
      </xdr:blipFill>
      <xdr:spPr>
        <a:xfrm>
          <a:off x="6187439" y="1104900"/>
          <a:ext cx="3192087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369570</xdr:colOff>
      <xdr:row>2</xdr:row>
      <xdr:rowOff>93345</xdr:rowOff>
    </xdr:from>
    <xdr:to>
      <xdr:col>11</xdr:col>
      <xdr:colOff>541576</xdr:colOff>
      <xdr:row>2</xdr:row>
      <xdr:rowOff>541082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E0A177-57FD-B038-11E8-8FABC73088C3}"/>
            </a:ext>
            <a:ext uri="{147F2762-F138-4A5C-976F-8EAC2B608ADB}">
              <a16:predDERef xmlns:a16="http://schemas.microsoft.com/office/drawing/2014/main" pred="{CAD8DCDB-CB22-7EE7-FB11-5DF723AC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020" y="455295"/>
          <a:ext cx="3982006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8</xdr:row>
      <xdr:rowOff>76200</xdr:rowOff>
    </xdr:from>
    <xdr:to>
      <xdr:col>4</xdr:col>
      <xdr:colOff>3595223</xdr:colOff>
      <xdr:row>8</xdr:row>
      <xdr:rowOff>476306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568B68-2B6B-84A3-D33E-5519891E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3718560"/>
          <a:ext cx="3496163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129541</xdr:colOff>
      <xdr:row>9</xdr:row>
      <xdr:rowOff>106680</xdr:rowOff>
    </xdr:from>
    <xdr:to>
      <xdr:col>4</xdr:col>
      <xdr:colOff>3848101</xdr:colOff>
      <xdr:row>9</xdr:row>
      <xdr:rowOff>432235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E7195C-B82B-8F62-333F-0A1700967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1" y="4404360"/>
          <a:ext cx="3718560" cy="325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4</xdr:row>
      <xdr:rowOff>76201</xdr:rowOff>
    </xdr:from>
    <xdr:to>
      <xdr:col>4</xdr:col>
      <xdr:colOff>4242241</xdr:colOff>
      <xdr:row>4</xdr:row>
      <xdr:rowOff>548641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87E5AE6-9994-F7D6-5776-CF09213A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5521" y="1752601"/>
          <a:ext cx="413556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</xdr:row>
      <xdr:rowOff>152400</xdr:rowOff>
    </xdr:from>
    <xdr:to>
      <xdr:col>4</xdr:col>
      <xdr:colOff>4291965</xdr:colOff>
      <xdr:row>6</xdr:row>
      <xdr:rowOff>458716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20961B-77C0-AF83-FE74-E12D77F3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7420" y="2484120"/>
          <a:ext cx="4251960" cy="306316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11</xdr:row>
      <xdr:rowOff>99061</xdr:rowOff>
    </xdr:from>
    <xdr:to>
      <xdr:col>5</xdr:col>
      <xdr:colOff>3587</xdr:colOff>
      <xdr:row>11</xdr:row>
      <xdr:rowOff>541021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DF0196-93C1-837E-0C1D-56E808D3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4080" y="5707381"/>
          <a:ext cx="4322222" cy="44196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10</xdr:row>
      <xdr:rowOff>60960</xdr:rowOff>
    </xdr:from>
    <xdr:to>
      <xdr:col>4</xdr:col>
      <xdr:colOff>4069081</xdr:colOff>
      <xdr:row>10</xdr:row>
      <xdr:rowOff>471652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0EC36B2-6BD2-17A4-3176-9FC17BAB6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57901" y="5013960"/>
          <a:ext cx="3970020" cy="410692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7</xdr:row>
      <xdr:rowOff>76200</xdr:rowOff>
    </xdr:from>
    <xdr:to>
      <xdr:col>4</xdr:col>
      <xdr:colOff>4091940</xdr:colOff>
      <xdr:row>7</xdr:row>
      <xdr:rowOff>587196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B615A-17DE-F58E-1143-AC3CF8635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2660" y="3063240"/>
          <a:ext cx="4008120" cy="51099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281941</xdr:colOff>
      <xdr:row>5</xdr:row>
      <xdr:rowOff>60960</xdr:rowOff>
    </xdr:from>
    <xdr:to>
      <xdr:col>4</xdr:col>
      <xdr:colOff>3238500</xdr:colOff>
      <xdr:row>5</xdr:row>
      <xdr:rowOff>642639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8EC4DE8-F4FF-7DB6-D1FB-878015D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40781" y="2392680"/>
          <a:ext cx="2956559" cy="58167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</xdr:row>
      <xdr:rowOff>205652</xdr:rowOff>
    </xdr:from>
    <xdr:to>
      <xdr:col>4</xdr:col>
      <xdr:colOff>4402985</xdr:colOff>
      <xdr:row>2</xdr:row>
      <xdr:rowOff>450898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3CF236-72D4-CEB3-5D3C-65F0BD74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0" y="573952"/>
          <a:ext cx="4339485" cy="2452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27</xdr:row>
      <xdr:rowOff>175260</xdr:rowOff>
    </xdr:from>
    <xdr:to>
      <xdr:col>3</xdr:col>
      <xdr:colOff>512446</xdr:colOff>
      <xdr:row>30</xdr:row>
      <xdr:rowOff>25644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C2E4DB-8E86-4BAC-C5C0-9C2965EA6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5061585"/>
          <a:ext cx="2065020" cy="393309"/>
        </a:xfrm>
        <a:prstGeom prst="rect">
          <a:avLst/>
        </a:prstGeom>
      </xdr:spPr>
    </xdr:pic>
    <xdr:clientData/>
  </xdr:twoCellAnchor>
  <xdr:twoCellAnchor editAs="oneCell">
    <xdr:from>
      <xdr:col>0</xdr:col>
      <xdr:colOff>302895</xdr:colOff>
      <xdr:row>30</xdr:row>
      <xdr:rowOff>70485</xdr:rowOff>
    </xdr:from>
    <xdr:to>
      <xdr:col>3</xdr:col>
      <xdr:colOff>196215</xdr:colOff>
      <xdr:row>35</xdr:row>
      <xdr:rowOff>28626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65DF0F-8E67-FC8C-22B1-FC6D3E4F7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" y="5499735"/>
          <a:ext cx="1722120" cy="8630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kys\Documents\VIKY\FACULTAD\TFG\Codigo\C&#243;digos%20Piris\Monte%20Carlo\Datos%20de%20distribuciones.xlsx" TargetMode="External"/><Relationship Id="rId1" Type="http://schemas.openxmlformats.org/officeDocument/2006/relationships/externalLinkPath" Target="Datos%20de%20distribu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 de probabilidades"/>
      <sheetName val="geometria de vigas"/>
      <sheetName val="bias y CoV para matlab"/>
      <sheetName val="Datos vigas para matlab"/>
    </sheetNames>
    <sheetDataSet>
      <sheetData sheetId="0">
        <row r="3">
          <cell r="B3">
            <v>1.21</v>
          </cell>
          <cell r="C3">
            <v>7.9000000000000001E-2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Gerardo Piris Tillner" id="{27F45B25-EA4A-4F57-920A-03A8458D70C1}" userId="e79a37f5ffdde65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05T15:34:35.77" personId="{27F45B25-EA4A-4F57-920A-03A8458D70C1}" id="{04D51A72-D2EB-4CBC-A3A0-F5B182FE83A1}">
    <text>aprox para hormigon 280</text>
  </threadedComment>
  <threadedComment ref="B3" dT="2024-10-05T15:40:14.78" personId="{27F45B25-EA4A-4F57-920A-03A8458D70C1}" id="{58D1710A-D3E5-4DEE-89AE-0511664FBE66}">
    <text>valores cercanos a los usados en la tesis de Santiago (2019)</text>
  </threadedComment>
  <threadedComment ref="E3" dT="2024-10-05T15:35:57.65" personId="{27F45B25-EA4A-4F57-920A-03A8458D70C1}" id="{CE7405ED-B523-4D04-9625-47105E3A3B93}">
    <text>4000 psi=280 kg/cm2</text>
  </threadedComment>
  <threadedComment ref="B6" dT="2024-10-05T14:12:34.97" personId="{27F45B25-EA4A-4F57-920A-03A8458D70C1}" id="{1E28EEF5-94ED-4B95-8CF6-70BB3478A5C1}">
    <text>es el menor valor que nos permite la JCSS</text>
  </threadedComment>
  <threadedComment ref="C6" dT="2024-10-05T14:22:16.72" personId="{27F45B25-EA4A-4F57-920A-03A8458D70C1}" id="{EC3C0E46-6E9A-49F4-A261-05D5765DBA11}">
    <text>la mayor variación que nos permite</text>
  </threadedComment>
  <threadedComment ref="D10" dT="2024-10-05T15:50:09.79" personId="{27F45B25-EA4A-4F57-920A-03A8458D70C1}" id="{1CE00B60-8AC8-4FB2-9678-CF7064E6A8B5}">
    <text>la aci quita los datos del trabajo de ellingwood y ahí dice que es gumbel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7D9-DE7F-4B81-AFEA-228EA8F72EC5}">
  <dimension ref="A2:F12"/>
  <sheetViews>
    <sheetView workbookViewId="0">
      <selection activeCell="A14" sqref="A14"/>
    </sheetView>
  </sheetViews>
  <sheetFormatPr baseColWidth="10" defaultColWidth="11.44140625" defaultRowHeight="14.4" x14ac:dyDescent="0.3"/>
  <cols>
    <col min="1" max="1" width="46.5546875" bestFit="1" customWidth="1"/>
    <col min="4" max="4" width="17.33203125" bestFit="1" customWidth="1"/>
    <col min="5" max="5" width="64.44140625" customWidth="1"/>
  </cols>
  <sheetData>
    <row r="2" spans="1:6" x14ac:dyDescent="0.3">
      <c r="A2" s="1"/>
      <c r="B2" s="4" t="s">
        <v>0</v>
      </c>
      <c r="C2" s="4" t="s">
        <v>1</v>
      </c>
      <c r="D2" s="4" t="s">
        <v>2</v>
      </c>
      <c r="E2" s="20" t="s">
        <v>3</v>
      </c>
      <c r="F2" s="21"/>
    </row>
    <row r="3" spans="1:6" ht="51.6" customHeight="1" x14ac:dyDescent="0.3">
      <c r="A3" s="2" t="s">
        <v>4</v>
      </c>
      <c r="B3" s="4">
        <v>1.21</v>
      </c>
      <c r="C3" s="4">
        <v>7.9000000000000001E-2</v>
      </c>
      <c r="D3" s="4" t="s">
        <v>5</v>
      </c>
      <c r="E3" s="4"/>
      <c r="F3" s="4" t="s">
        <v>6</v>
      </c>
    </row>
    <row r="4" spans="1:6" ht="51.6" customHeight="1" x14ac:dyDescent="0.3">
      <c r="A4" s="2" t="s">
        <v>7</v>
      </c>
      <c r="B4" s="4">
        <v>1.145</v>
      </c>
      <c r="C4" s="4">
        <v>0.05</v>
      </c>
      <c r="D4" s="4" t="s">
        <v>5</v>
      </c>
      <c r="E4" s="4"/>
      <c r="F4" s="4" t="s">
        <v>6</v>
      </c>
    </row>
    <row r="5" spans="1:6" ht="51.6" customHeight="1" x14ac:dyDescent="0.3">
      <c r="A5" s="3" t="s">
        <v>8</v>
      </c>
      <c r="B5" s="4">
        <v>1.01</v>
      </c>
      <c r="C5" s="4">
        <v>0.04</v>
      </c>
      <c r="D5" s="4" t="s">
        <v>5</v>
      </c>
      <c r="E5" s="4"/>
      <c r="F5" s="4" t="s">
        <v>6</v>
      </c>
    </row>
    <row r="6" spans="1:6" ht="51.6" customHeight="1" x14ac:dyDescent="0.3">
      <c r="A6" s="3" t="s">
        <v>9</v>
      </c>
      <c r="B6" s="4">
        <v>1</v>
      </c>
      <c r="C6" s="4" t="s">
        <v>10</v>
      </c>
      <c r="D6" s="4" t="s">
        <v>5</v>
      </c>
      <c r="E6" s="4"/>
      <c r="F6" s="4" t="s">
        <v>11</v>
      </c>
    </row>
    <row r="7" spans="1:6" ht="51.6" customHeight="1" x14ac:dyDescent="0.3">
      <c r="A7" s="3" t="s">
        <v>12</v>
      </c>
      <c r="B7" s="4">
        <v>0.99</v>
      </c>
      <c r="C7" s="4">
        <v>0.04</v>
      </c>
      <c r="D7" s="4" t="s">
        <v>5</v>
      </c>
      <c r="E7" s="4"/>
      <c r="F7" s="4" t="s">
        <v>6</v>
      </c>
    </row>
    <row r="8" spans="1:6" ht="51.6" customHeight="1" x14ac:dyDescent="0.3">
      <c r="A8" s="3" t="s">
        <v>13</v>
      </c>
      <c r="B8" s="5">
        <v>1</v>
      </c>
      <c r="C8" s="4">
        <v>0.02</v>
      </c>
      <c r="D8" s="4" t="s">
        <v>5</v>
      </c>
      <c r="E8" s="4"/>
      <c r="F8" s="4" t="s">
        <v>11</v>
      </c>
    </row>
    <row r="9" spans="1:6" ht="51.6" customHeight="1" x14ac:dyDescent="0.3">
      <c r="A9" s="2" t="s">
        <v>14</v>
      </c>
      <c r="B9" s="4">
        <v>1.05</v>
      </c>
      <c r="C9" s="4">
        <v>0.1</v>
      </c>
      <c r="D9" s="4" t="s">
        <v>5</v>
      </c>
      <c r="E9" s="4"/>
      <c r="F9" s="4" t="s">
        <v>6</v>
      </c>
    </row>
    <row r="10" spans="1:6" ht="51.6" customHeight="1" x14ac:dyDescent="0.3">
      <c r="A10" s="2" t="s">
        <v>15</v>
      </c>
      <c r="B10" s="5">
        <v>1</v>
      </c>
      <c r="C10" s="4">
        <v>0.18</v>
      </c>
      <c r="D10" s="4" t="s">
        <v>16</v>
      </c>
      <c r="E10" s="4"/>
      <c r="F10" s="4" t="s">
        <v>6</v>
      </c>
    </row>
    <row r="11" spans="1:6" ht="51.6" customHeight="1" x14ac:dyDescent="0.3">
      <c r="A11" s="3" t="s">
        <v>17</v>
      </c>
      <c r="B11" s="5">
        <v>1.2</v>
      </c>
      <c r="C11" s="4">
        <v>0.15</v>
      </c>
      <c r="D11" s="4" t="s">
        <v>18</v>
      </c>
      <c r="E11" s="4"/>
      <c r="F11" s="4" t="s">
        <v>11</v>
      </c>
    </row>
    <row r="12" spans="1:6" ht="51.6" customHeight="1" x14ac:dyDescent="0.3">
      <c r="A12" s="3" t="s">
        <v>19</v>
      </c>
      <c r="B12" s="5">
        <v>1</v>
      </c>
      <c r="C12" s="4">
        <v>0.1</v>
      </c>
      <c r="D12" s="4" t="s">
        <v>18</v>
      </c>
      <c r="E12" s="4"/>
      <c r="F12" s="4" t="s">
        <v>11</v>
      </c>
    </row>
  </sheetData>
  <mergeCells count="1">
    <mergeCell ref="E2:F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1BD4-6E4B-4E4F-8CAC-F6E62DB9E581}">
  <dimension ref="A1:X8"/>
  <sheetViews>
    <sheetView zoomScale="80" zoomScaleNormal="80" workbookViewId="0">
      <selection activeCell="O22" sqref="O22"/>
    </sheetView>
  </sheetViews>
  <sheetFormatPr baseColWidth="10" defaultColWidth="8.88671875" defaultRowHeight="14.4" x14ac:dyDescent="0.3"/>
  <cols>
    <col min="8" max="8" width="7.21875" customWidth="1"/>
    <col min="9" max="9" width="4" customWidth="1"/>
    <col min="10" max="10" width="12.44140625" bestFit="1" customWidth="1"/>
    <col min="11" max="11" width="7.77734375" customWidth="1"/>
    <col min="12" max="12" width="3.33203125" customWidth="1"/>
    <col min="20" max="20" width="11.5546875" customWidth="1"/>
    <col min="21" max="22" width="11.21875" customWidth="1"/>
    <col min="23" max="23" width="16.21875" customWidth="1"/>
    <col min="24" max="24" width="18.109375" bestFit="1" customWidth="1"/>
  </cols>
  <sheetData>
    <row r="1" spans="1:24" x14ac:dyDescent="0.3">
      <c r="A1" s="9" t="s">
        <v>20</v>
      </c>
      <c r="B1" s="9">
        <v>240</v>
      </c>
    </row>
    <row r="2" spans="1:24" x14ac:dyDescent="0.3">
      <c r="A2" s="10" t="s">
        <v>21</v>
      </c>
      <c r="B2" s="10">
        <v>4200</v>
      </c>
    </row>
    <row r="3" spans="1:24" x14ac:dyDescent="0.3">
      <c r="B3" s="16" t="s">
        <v>22</v>
      </c>
      <c r="C3" s="16" t="s">
        <v>23</v>
      </c>
      <c r="D3" s="16" t="s">
        <v>56</v>
      </c>
      <c r="E3" s="16" t="s">
        <v>58</v>
      </c>
      <c r="F3" s="16" t="s">
        <v>59</v>
      </c>
      <c r="G3" s="16" t="s">
        <v>57</v>
      </c>
      <c r="H3" s="16" t="s">
        <v>52</v>
      </c>
      <c r="I3" s="16" t="s">
        <v>49</v>
      </c>
      <c r="J3" s="16" t="s">
        <v>50</v>
      </c>
      <c r="K3" s="16" t="s">
        <v>53</v>
      </c>
      <c r="L3" s="16" t="s">
        <v>51</v>
      </c>
      <c r="M3" s="16" t="s">
        <v>50</v>
      </c>
      <c r="N3" s="16" t="s">
        <v>24</v>
      </c>
      <c r="O3" s="16" t="s">
        <v>25</v>
      </c>
      <c r="P3" s="17" t="s">
        <v>40</v>
      </c>
      <c r="Q3" s="16" t="s">
        <v>54</v>
      </c>
      <c r="R3" s="16" t="s">
        <v>55</v>
      </c>
      <c r="S3" s="16" t="s">
        <v>20</v>
      </c>
      <c r="T3" s="16" t="s">
        <v>36</v>
      </c>
      <c r="U3" s="16" t="s">
        <v>39</v>
      </c>
      <c r="V3" s="16" t="s">
        <v>48</v>
      </c>
      <c r="W3" s="16" t="s">
        <v>37</v>
      </c>
      <c r="X3" s="16" t="s">
        <v>38</v>
      </c>
    </row>
    <row r="4" spans="1:24" x14ac:dyDescent="0.3">
      <c r="B4" s="14">
        <v>20</v>
      </c>
      <c r="C4" s="14">
        <v>60</v>
      </c>
      <c r="D4" s="19">
        <f>MIN(SQRT($B$1/10)*C4*B4/(4*$B$2/10),1.4*B4*C4/($B$2/10))</f>
        <v>3.4992710611188258</v>
      </c>
      <c r="E4" s="19">
        <f>T4/(0.9*B4*O4^2)</f>
        <v>37.96454782892075</v>
      </c>
      <c r="F4" s="18">
        <f>0.85*$B$1/$B$2*(1-SQRT(1-2*E4*100/(0.85*$B$1*100)))</f>
        <v>1.0086469288199947E-2</v>
      </c>
      <c r="G4" s="5">
        <f>B4*F4*O4</f>
        <v>10.133539478211548</v>
      </c>
      <c r="H4" s="4">
        <v>16</v>
      </c>
      <c r="I4" s="4">
        <v>4</v>
      </c>
      <c r="J4" s="5">
        <f>(B4-2*2-2*0.8-I4*H4/10)/(IF(I4=1,1,I4-1))</f>
        <v>2.6666666666666665</v>
      </c>
      <c r="K4" s="4">
        <v>16</v>
      </c>
      <c r="L4" s="4">
        <v>2</v>
      </c>
      <c r="M4" s="5">
        <f>(B4-2*2-2*0.8-L4*K4/10)/(IF(L4=1,1,L4-1))</f>
        <v>11.2</v>
      </c>
      <c r="N4" s="15">
        <f>(H4/10)^2*PI()*I4/4+(K4/10)^2*PI()*L4/4</f>
        <v>12.063715789784807</v>
      </c>
      <c r="O4" s="15">
        <f>C4-((H4/10)^2*PI()*I4/4*(2+H4/20+0.8)+(K4/10)^2*PI()*L4/4*(2+H4+2.5+K4/20+0.8))/N4</f>
        <v>50.233333333333334</v>
      </c>
      <c r="P4" s="12">
        <f>N4/(B4*O4)</f>
        <v>1.2007679950018054E-2</v>
      </c>
      <c r="Q4" s="15">
        <f>O4/C4</f>
        <v>0.8372222222222222</v>
      </c>
      <c r="R4" s="15">
        <v>1</v>
      </c>
      <c r="S4" s="15">
        <f>$B$1*R4</f>
        <v>240</v>
      </c>
      <c r="T4" s="11">
        <f>0.9*N4*$B$2*O4*(1-(N4*$B$2)/(0.85*$B$1*B4*O4))</f>
        <v>1724386.9676464531</v>
      </c>
      <c r="U4" s="15">
        <v>0.3</v>
      </c>
      <c r="V4" s="15">
        <v>1</v>
      </c>
      <c r="W4" s="11">
        <f>T4/(1.2+1.6*U4)</f>
        <v>1026420.8140752697</v>
      </c>
      <c r="X4" s="11">
        <f>W4*U4*V4</f>
        <v>307926.24422258092</v>
      </c>
    </row>
    <row r="5" spans="1:24" x14ac:dyDescent="0.3">
      <c r="B5" s="14">
        <v>20</v>
      </c>
      <c r="C5" s="14">
        <v>60</v>
      </c>
      <c r="D5" s="19">
        <f t="shared" ref="D5:D6" si="0">MIN(SQRT($B$1/10)*C5*B5/(4*$B$2/10),1.4*B5*C5/($B$2/10))</f>
        <v>3.4992710611188258</v>
      </c>
      <c r="E5" s="19">
        <f t="shared" ref="E5:E6" si="1">T5/(0.9*B5*O5^2)</f>
        <v>32.193180444630251</v>
      </c>
      <c r="F5" s="18">
        <f t="shared" ref="F5:F6" si="2">0.85*$B$1/$B$2*(1-SQRT(1-2*E5*100/(0.85*$B$1*100)))</f>
        <v>8.389598101424884E-3</v>
      </c>
      <c r="G5" s="5">
        <f t="shared" ref="G5:G6" si="3">B5*F5*O5</f>
        <v>8.8426363989018277</v>
      </c>
      <c r="H5" s="4">
        <v>16</v>
      </c>
      <c r="I5" s="4">
        <v>4</v>
      </c>
      <c r="J5" s="5">
        <f>(B5-2*2-2*0.8-I5*H5/10)/(IF(I5=1,1,I5-1))</f>
        <v>2.6666666666666665</v>
      </c>
      <c r="K5" s="4">
        <v>16</v>
      </c>
      <c r="L5" s="4">
        <v>1</v>
      </c>
      <c r="M5" s="5">
        <f>(B5-2*2-2*0.8-L5*K5/10)/(IF(L5=1,1,L5-1))</f>
        <v>12.8</v>
      </c>
      <c r="N5" s="15">
        <f>(H5/10)^2*PI()*I5/4+(K5/10)^2*PI()*L5/4</f>
        <v>10.053096491487338</v>
      </c>
      <c r="O5" s="15">
        <f>C5-((H5/10)^2*PI()*I5/4*(2+H5/20+0.8)+(K5/10)^2*PI()*L5/4*(2+H5+2.5+K5/20+0.8))/N5</f>
        <v>52.7</v>
      </c>
      <c r="P5" s="12">
        <f t="shared" ref="P5:P7" si="4">N5/(B5*O5)</f>
        <v>9.5380422120373218E-3</v>
      </c>
      <c r="Q5" s="15">
        <f t="shared" ref="Q5:Q7" si="5">O5/C5</f>
        <v>0.87833333333333341</v>
      </c>
      <c r="R5" s="15">
        <v>1</v>
      </c>
      <c r="S5" s="15">
        <f>$B$1*R5</f>
        <v>240</v>
      </c>
      <c r="T5" s="11">
        <f>0.9*N5*$B$2*O5*(1-(N5*$B$2)/(0.85*$B$1*B5*O5))</f>
        <v>1609376.3661072089</v>
      </c>
      <c r="U5" s="15">
        <v>0.3</v>
      </c>
      <c r="V5" s="15">
        <v>1</v>
      </c>
      <c r="W5" s="11">
        <v>1026420.8140752697</v>
      </c>
      <c r="X5" s="11">
        <v>307926.24422258092</v>
      </c>
    </row>
    <row r="6" spans="1:24" x14ac:dyDescent="0.3">
      <c r="B6" s="14">
        <v>20</v>
      </c>
      <c r="C6" s="14">
        <v>60</v>
      </c>
      <c r="D6" s="19">
        <f t="shared" si="0"/>
        <v>3.4992710611188258</v>
      </c>
      <c r="E6" s="19">
        <f t="shared" si="1"/>
        <v>33.985232046306329</v>
      </c>
      <c r="F6" s="18">
        <f t="shared" si="2"/>
        <v>8.9087170231198307E-3</v>
      </c>
      <c r="G6" s="5">
        <f t="shared" si="3"/>
        <v>8.7305426826574344</v>
      </c>
      <c r="H6" s="4">
        <v>16</v>
      </c>
      <c r="I6" s="4">
        <v>3</v>
      </c>
      <c r="J6" s="5">
        <f t="shared" ref="J6:J7" si="6">(B6-2*2-2*0.8-I6*H6/10)/(IF(I6=1,1,I6-1))</f>
        <v>4.8000000000000007</v>
      </c>
      <c r="K6" s="4">
        <v>16</v>
      </c>
      <c r="L6" s="4">
        <v>2</v>
      </c>
      <c r="M6" s="5">
        <f t="shared" ref="M6:M7" si="7">(B6-2*2-2*0.8-L6*K6/10)/(IF(L6=1,1,L6-1))</f>
        <v>11.2</v>
      </c>
      <c r="N6" s="15">
        <f t="shared" ref="N6:N7" si="8">(H6/10)^2*PI()*I6/4+(K6/10)^2*PI()*L6/4</f>
        <v>10.053096491487338</v>
      </c>
      <c r="O6" s="15">
        <f t="shared" ref="O6:O7" si="9">C6-((H6/10)^2*PI()*I6/4*(2+H6/20+0.8)+(K6/10)^2*PI()*L6/4*(2+H6+2.5+K6/20+0.8))/N6</f>
        <v>49</v>
      </c>
      <c r="P6" s="12">
        <f t="shared" si="4"/>
        <v>1.0258261726007488E-2</v>
      </c>
      <c r="Q6" s="15">
        <f t="shared" si="5"/>
        <v>0.81666666666666665</v>
      </c>
      <c r="R6" s="15">
        <v>1</v>
      </c>
      <c r="S6" s="15">
        <f t="shared" ref="S6:S7" si="10">$B$1*R6</f>
        <v>240</v>
      </c>
      <c r="T6" s="11">
        <f>0.9*N6*$B$2*O6*(1-(N6*$B$2)/(0.85*$B$1*B6*O6))</f>
        <v>1468773.7585772669</v>
      </c>
      <c r="U6" s="15">
        <v>0.3</v>
      </c>
      <c r="V6" s="15">
        <v>1</v>
      </c>
      <c r="W6" s="11">
        <v>1026420.8140752697</v>
      </c>
      <c r="X6" s="11">
        <v>307926.24422258092</v>
      </c>
    </row>
    <row r="7" spans="1:24" x14ac:dyDescent="0.3">
      <c r="B7" s="14">
        <v>20</v>
      </c>
      <c r="C7" s="14">
        <v>60</v>
      </c>
      <c r="D7" s="19">
        <f>MIN(SQRT($B$1/10)*C7*B7/(4*$B$2/10),1.4*B7*C7/($B$2/10))</f>
        <v>3.4992710611188258</v>
      </c>
      <c r="E7" s="19">
        <f>T7/(0.9*B7*O7^2)</f>
        <v>23.813249418606059</v>
      </c>
      <c r="F7" s="18">
        <f>0.85*$B$1/$B$2*(1-SQRT(1-2*E7*100/(0.85*$B$1*100)))</f>
        <v>6.0461298205042001E-3</v>
      </c>
      <c r="G7" s="5">
        <f>B7*F7*O7</f>
        <v>6.2597597408286818</v>
      </c>
      <c r="H7" s="4">
        <v>12</v>
      </c>
      <c r="I7" s="4">
        <v>4</v>
      </c>
      <c r="J7" s="5">
        <f t="shared" si="6"/>
        <v>3.2000000000000006</v>
      </c>
      <c r="K7" s="4">
        <v>12</v>
      </c>
      <c r="L7" s="4">
        <v>2</v>
      </c>
      <c r="M7" s="5">
        <f t="shared" si="7"/>
        <v>12</v>
      </c>
      <c r="N7" s="15">
        <f>(H7/10)^2*PI()*I7/4+(K7/10)^2*PI()*L7/4</f>
        <v>6.7858401317539538</v>
      </c>
      <c r="O7" s="15">
        <f>C7-((H7/10)^2*PI()*I7/4*(2+H7/20+0.8)+(K7/10)^2*PI()*L7/4*(2+H7+2.5+K7/20+0.8))/N7</f>
        <v>51.766666666666666</v>
      </c>
      <c r="P7" s="12">
        <f t="shared" si="4"/>
        <v>6.554256405428803E-3</v>
      </c>
      <c r="Q7" s="15">
        <f t="shared" si="5"/>
        <v>0.86277777777777775</v>
      </c>
      <c r="R7" s="15">
        <v>1</v>
      </c>
      <c r="S7" s="15">
        <f t="shared" si="10"/>
        <v>240</v>
      </c>
      <c r="T7" s="11">
        <f>0.9*N7*$B$2*O7*(1-(N7*$B$2)/(0.85*$B$1*B7*O7))</f>
        <v>1148660.185340777</v>
      </c>
      <c r="U7" s="15">
        <v>0.3</v>
      </c>
      <c r="V7" s="15">
        <v>1</v>
      </c>
      <c r="W7" s="11">
        <v>1026420.8140752697</v>
      </c>
      <c r="X7" s="11">
        <v>307926.24422258092</v>
      </c>
    </row>
    <row r="8" spans="1:24" x14ac:dyDescent="0.3">
      <c r="B8" s="14">
        <v>20</v>
      </c>
      <c r="C8" s="14">
        <v>60</v>
      </c>
      <c r="D8" s="19">
        <f>MIN(SQRT($B$1/10)*C8*B8/(4*$B$2/10),1.4*B8*C8/($B$2/10))</f>
        <v>3.4992710611188258</v>
      </c>
      <c r="E8" s="19">
        <f>T8/(0.9*B8*O8^2)</f>
        <v>37.462136806989918</v>
      </c>
      <c r="F8" s="18">
        <f>0.85*$B$1/$B$2*(1-SQRT(1-2*E8*100/(0.85*$B$1*100)))</f>
        <v>9.935791110462576E-3</v>
      </c>
      <c r="G8" s="5">
        <f>B8*F8*O8</f>
        <v>10.180873957853986</v>
      </c>
      <c r="H8" s="4">
        <v>16</v>
      </c>
      <c r="I8" s="4">
        <v>4</v>
      </c>
      <c r="J8" s="5">
        <f>(B8-2*2-2*0.8-I8*H8/10)/(IF(I8=1,1,I8-1))</f>
        <v>2.6666666666666665</v>
      </c>
      <c r="K8" s="4">
        <v>16</v>
      </c>
      <c r="L8" s="4">
        <v>2</v>
      </c>
      <c r="M8" s="5">
        <f>(B8-2*2-2*0.8-L8*K8/10)/(IF(L8=1,1,L8-1))</f>
        <v>11.2</v>
      </c>
      <c r="N8" s="15">
        <f>(H8/10)^2*PI()*I8/4+(K8/10)^2*PI()*L8/4</f>
        <v>12.063715789784807</v>
      </c>
      <c r="O8" s="15">
        <f>C8-((H8/10)^2*PI()*I8/4*(1+H8/20+0.8)+(K8/10)^2*PI()*L8/4*(1+H8+2.5+K8/20+0.8))/N8</f>
        <v>51.233333333333334</v>
      </c>
      <c r="P8" s="12">
        <f>N8/(B8*O8)</f>
        <v>1.1773307537200526E-2</v>
      </c>
      <c r="Q8" s="15">
        <f>O8/C8</f>
        <v>0.85388888888888892</v>
      </c>
      <c r="R8" s="15">
        <v>1</v>
      </c>
      <c r="S8" s="15">
        <f>$B$1*R8</f>
        <v>240</v>
      </c>
      <c r="T8" s="11">
        <f>0.9*N8*$B$2*O8*(1-(N8*$B$2)/(0.85*$B$1*B8*O8))</f>
        <v>1769987.8133318396</v>
      </c>
      <c r="U8" s="15">
        <v>0.3</v>
      </c>
      <c r="V8" s="15">
        <v>1</v>
      </c>
      <c r="W8" s="11">
        <v>1026420.8140752697</v>
      </c>
      <c r="X8" s="11">
        <v>307926.24422258092</v>
      </c>
    </row>
  </sheetData>
  <conditionalFormatting sqref="J4:J8 M4:M8">
    <cfRule type="cellIs" dxfId="1" priority="3" operator="greaterThan">
      <formula>2.5</formula>
    </cfRule>
    <cfRule type="cellIs" dxfId="0" priority="4" operator="lessThan">
      <formula>2.5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7960-DA6B-4315-9DFC-935D3C410893}">
  <dimension ref="A1:I3"/>
  <sheetViews>
    <sheetView tabSelected="1" workbookViewId="0">
      <selection activeCell="G14" sqref="G14"/>
    </sheetView>
  </sheetViews>
  <sheetFormatPr baseColWidth="10" defaultColWidth="8.88671875" defaultRowHeight="14.4" x14ac:dyDescent="0.3"/>
  <cols>
    <col min="1" max="1" width="15.88671875" customWidth="1"/>
    <col min="2" max="2" width="13.5546875" customWidth="1"/>
    <col min="5" max="5" width="10.77734375" bestFit="1" customWidth="1"/>
  </cols>
  <sheetData>
    <row r="1" spans="1:9" s="6" customFormat="1" ht="28.8" x14ac:dyDescent="0.3">
      <c r="A1" s="6" t="s">
        <v>26</v>
      </c>
      <c r="B1" s="6" t="s">
        <v>27</v>
      </c>
      <c r="C1" s="6" t="s">
        <v>28</v>
      </c>
      <c r="D1" s="6" t="s">
        <v>29</v>
      </c>
      <c r="E1" s="6" t="s">
        <v>20</v>
      </c>
      <c r="F1" s="6" t="s">
        <v>21</v>
      </c>
      <c r="G1" s="6" t="s">
        <v>30</v>
      </c>
      <c r="H1" s="6" t="s">
        <v>25</v>
      </c>
      <c r="I1" s="6" t="s">
        <v>24</v>
      </c>
    </row>
    <row r="2" spans="1:9" x14ac:dyDescent="0.3">
      <c r="A2" s="7">
        <f>'Dist de probabilidades'!B11</f>
        <v>1.2</v>
      </c>
      <c r="B2" s="7">
        <f>'Dist de probabilidades'!B12</f>
        <v>1</v>
      </c>
      <c r="C2">
        <f>'Dist de probabilidades'!B9</f>
        <v>1.05</v>
      </c>
      <c r="D2" s="7">
        <f>'Dist de probabilidades'!B10</f>
        <v>1</v>
      </c>
      <c r="E2">
        <f>'[1]Dist de probabilidades'!B3</f>
        <v>1.21</v>
      </c>
      <c r="F2">
        <f>'Dist de probabilidades'!B4</f>
        <v>1.145</v>
      </c>
      <c r="G2">
        <f>'Dist de probabilidades'!B5</f>
        <v>1.01</v>
      </c>
      <c r="H2">
        <v>1</v>
      </c>
      <c r="I2" s="7">
        <f>'Dist de probabilidades'!B8</f>
        <v>1</v>
      </c>
    </row>
    <row r="3" spans="1:9" x14ac:dyDescent="0.3">
      <c r="A3">
        <f>'Dist de probabilidades'!C11</f>
        <v>0.15</v>
      </c>
      <c r="B3">
        <f>'Dist de probabilidades'!C12</f>
        <v>0.1</v>
      </c>
      <c r="C3">
        <f>'Dist de probabilidades'!C9</f>
        <v>0.1</v>
      </c>
      <c r="D3">
        <v>0.25</v>
      </c>
      <c r="E3">
        <f>'[1]Dist de probabilidades'!C3</f>
        <v>7.9000000000000001E-2</v>
      </c>
      <c r="F3">
        <f>'Dist de probabilidades'!C4</f>
        <v>0.05</v>
      </c>
      <c r="G3">
        <f>'Dist de probabilidades'!C5</f>
        <v>0.04</v>
      </c>
      <c r="H3">
        <v>1.0000000000000001E-5</v>
      </c>
      <c r="I3">
        <f>'Dist de probabilidades'!C8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E8-62CE-4966-B6A9-5C6323AB4CD2}">
  <dimension ref="A1:I7"/>
  <sheetViews>
    <sheetView zoomScale="110" zoomScaleNormal="110" workbookViewId="0">
      <selection activeCell="G11" sqref="G11"/>
    </sheetView>
  </sheetViews>
  <sheetFormatPr baseColWidth="10" defaultColWidth="8.88671875" defaultRowHeight="14.4" x14ac:dyDescent="0.3"/>
  <cols>
    <col min="1" max="1" width="10.109375" customWidth="1"/>
    <col min="2" max="2" width="10.77734375" customWidth="1"/>
    <col min="4" max="4" width="10.33203125" customWidth="1"/>
    <col min="5" max="5" width="12" customWidth="1"/>
    <col min="6" max="6" width="12.44140625" customWidth="1"/>
    <col min="7" max="7" width="13" customWidth="1"/>
  </cols>
  <sheetData>
    <row r="1" spans="1:9" s="6" customFormat="1" ht="54.75" customHeight="1" x14ac:dyDescent="0.3">
      <c r="A1" s="6" t="s">
        <v>44</v>
      </c>
      <c r="B1" s="6" t="s">
        <v>45</v>
      </c>
      <c r="C1" s="8" t="s">
        <v>41</v>
      </c>
      <c r="D1" s="8" t="s">
        <v>38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x14ac:dyDescent="0.3">
      <c r="A2" t="s">
        <v>46</v>
      </c>
      <c r="B2" t="s">
        <v>47</v>
      </c>
      <c r="C2" t="s">
        <v>43</v>
      </c>
      <c r="D2" t="s">
        <v>42</v>
      </c>
      <c r="E2" t="s">
        <v>20</v>
      </c>
      <c r="F2" t="s">
        <v>21</v>
      </c>
      <c r="G2" t="s">
        <v>30</v>
      </c>
      <c r="H2" t="s">
        <v>25</v>
      </c>
      <c r="I2" t="s">
        <v>24</v>
      </c>
    </row>
    <row r="3" spans="1:9" x14ac:dyDescent="0.3">
      <c r="A3">
        <v>1</v>
      </c>
      <c r="B3">
        <v>1</v>
      </c>
      <c r="C3" s="13">
        <f>'geometria de vigas'!W4</f>
        <v>1026420.8140752697</v>
      </c>
      <c r="D3" s="13">
        <f>'geometria de vigas'!X4</f>
        <v>307926.24422258092</v>
      </c>
      <c r="E3" s="7">
        <f>'geometria de vigas'!S4</f>
        <v>240</v>
      </c>
      <c r="F3">
        <v>4200</v>
      </c>
      <c r="G3">
        <f>'geometria de vigas'!B4</f>
        <v>20</v>
      </c>
      <c r="H3" s="7">
        <f>'geometria de vigas'!O4</f>
        <v>50.233333333333334</v>
      </c>
      <c r="I3" s="7">
        <f>'geometria de vigas'!N4</f>
        <v>12.063715789784807</v>
      </c>
    </row>
    <row r="4" spans="1:9" x14ac:dyDescent="0.3">
      <c r="A4">
        <v>1</v>
      </c>
      <c r="B4">
        <v>1</v>
      </c>
      <c r="C4" s="13">
        <f>'geometria de vigas'!W5</f>
        <v>1026420.8140752697</v>
      </c>
      <c r="D4" s="13">
        <f>'geometria de vigas'!X5</f>
        <v>307926.24422258092</v>
      </c>
      <c r="E4" s="7">
        <f>'geometria de vigas'!S5</f>
        <v>240</v>
      </c>
      <c r="F4">
        <v>4201</v>
      </c>
      <c r="G4">
        <f>'geometria de vigas'!B5</f>
        <v>20</v>
      </c>
      <c r="H4" s="7">
        <f>'geometria de vigas'!O5</f>
        <v>52.7</v>
      </c>
      <c r="I4" s="7">
        <f>'geometria de vigas'!N5</f>
        <v>10.053096491487338</v>
      </c>
    </row>
    <row r="5" spans="1:9" x14ac:dyDescent="0.3">
      <c r="A5">
        <v>1</v>
      </c>
      <c r="B5">
        <v>1</v>
      </c>
      <c r="C5" s="13">
        <f>'geometria de vigas'!W6</f>
        <v>1026420.8140752697</v>
      </c>
      <c r="D5" s="13">
        <f>'geometria de vigas'!X6</f>
        <v>307926.24422258092</v>
      </c>
      <c r="E5" s="7">
        <f>'geometria de vigas'!S6</f>
        <v>240</v>
      </c>
      <c r="F5">
        <v>4202</v>
      </c>
      <c r="G5">
        <f>'geometria de vigas'!B6</f>
        <v>20</v>
      </c>
      <c r="H5" s="7">
        <f>'geometria de vigas'!O6</f>
        <v>49</v>
      </c>
      <c r="I5" s="7">
        <f>'geometria de vigas'!N6</f>
        <v>10.053096491487338</v>
      </c>
    </row>
    <row r="6" spans="1:9" x14ac:dyDescent="0.3">
      <c r="A6">
        <v>1</v>
      </c>
      <c r="B6">
        <v>1</v>
      </c>
      <c r="C6" s="13">
        <f>'geometria de vigas'!W7</f>
        <v>1026420.8140752697</v>
      </c>
      <c r="D6" s="13">
        <f>'geometria de vigas'!X7</f>
        <v>307926.24422258092</v>
      </c>
      <c r="E6" s="7">
        <f>'geometria de vigas'!S7</f>
        <v>240</v>
      </c>
      <c r="F6">
        <v>4203</v>
      </c>
      <c r="G6">
        <f>'geometria de vigas'!B7</f>
        <v>20</v>
      </c>
      <c r="H6" s="7">
        <f>'geometria de vigas'!O7</f>
        <v>51.766666666666666</v>
      </c>
      <c r="I6" s="7">
        <f>'geometria de vigas'!N7</f>
        <v>6.7858401317539538</v>
      </c>
    </row>
    <row r="7" spans="1:9" x14ac:dyDescent="0.3">
      <c r="A7">
        <v>1</v>
      </c>
      <c r="B7">
        <v>1</v>
      </c>
      <c r="C7" s="13">
        <f>'geometria de vigas'!W8</f>
        <v>1026420.8140752697</v>
      </c>
      <c r="D7" s="13">
        <f>'geometria de vigas'!X8</f>
        <v>307926.24422258092</v>
      </c>
      <c r="E7" s="7">
        <f>'geometria de vigas'!S8</f>
        <v>240</v>
      </c>
      <c r="F7">
        <v>4204</v>
      </c>
      <c r="G7">
        <f>'geometria de vigas'!B8</f>
        <v>20</v>
      </c>
      <c r="H7" s="7">
        <f>'geometria de vigas'!O8</f>
        <v>51.233333333333334</v>
      </c>
      <c r="I7" s="7">
        <f>'geometria de vigas'!N8</f>
        <v>12.063715789784807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 de probabilidades</vt:lpstr>
      <vt:lpstr>geometria de vigas</vt:lpstr>
      <vt:lpstr>bias y CoV para matlab</vt:lpstr>
      <vt:lpstr>Datos vigas para matlab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Simon</dc:creator>
  <cp:keywords/>
  <dc:description/>
  <cp:lastModifiedBy>Victoria Simon</cp:lastModifiedBy>
  <cp:revision/>
  <dcterms:created xsi:type="dcterms:W3CDTF">2024-10-03T21:30:43Z</dcterms:created>
  <dcterms:modified xsi:type="dcterms:W3CDTF">2024-12-05T11:40:54Z</dcterms:modified>
  <cp:category/>
  <cp:contentStatus/>
</cp:coreProperties>
</file>