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ys\Documents\VIKY\FACULTAD\TFG\Codigo\Códigos Piris\Monte Carlo\"/>
    </mc:Choice>
  </mc:AlternateContent>
  <xr:revisionPtr revIDLastSave="0" documentId="13_ncr:1_{31708244-FD2E-4328-9947-13C84DCA354D}" xr6:coauthVersionLast="47" xr6:coauthVersionMax="47" xr10:uidLastSave="{00000000-0000-0000-0000-000000000000}"/>
  <bookViews>
    <workbookView xWindow="-108" yWindow="-108" windowWidth="23256" windowHeight="12576" activeTab="2" xr2:uid="{7F1B832B-F964-46E2-BB2A-F8ACE16AE7B8}"/>
  </bookViews>
  <sheets>
    <sheet name="Dist de probabilidades" sheetId="1" r:id="rId1"/>
    <sheet name="geometria de vigas" sheetId="4" r:id="rId2"/>
    <sheet name="bias y CoV para matlab" sheetId="3" r:id="rId3"/>
    <sheet name="Datos vigas para matlab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4" i="4" l="1"/>
  <c r="S42" i="4"/>
  <c r="D4" i="4" l="1"/>
  <c r="O4" i="4"/>
  <c r="C5" i="2"/>
  <c r="D5" i="2"/>
  <c r="E5" i="2"/>
  <c r="G5" i="2"/>
  <c r="H5" i="2"/>
  <c r="I5" i="2"/>
  <c r="C6" i="2"/>
  <c r="D6" i="2"/>
  <c r="E6" i="2"/>
  <c r="G6" i="2"/>
  <c r="H6" i="2"/>
  <c r="I6" i="2"/>
  <c r="C7" i="2"/>
  <c r="D7" i="2"/>
  <c r="E7" i="2"/>
  <c r="G7" i="2"/>
  <c r="H7" i="2"/>
  <c r="I7" i="2"/>
  <c r="C8" i="2"/>
  <c r="D8" i="2"/>
  <c r="E8" i="2"/>
  <c r="G8" i="2"/>
  <c r="H8" i="2"/>
  <c r="I8" i="2"/>
  <c r="C9" i="2"/>
  <c r="D9" i="2"/>
  <c r="E9" i="2"/>
  <c r="G9" i="2"/>
  <c r="H9" i="2"/>
  <c r="I9" i="2"/>
  <c r="C10" i="2"/>
  <c r="D10" i="2"/>
  <c r="E10" i="2"/>
  <c r="G10" i="2"/>
  <c r="H10" i="2"/>
  <c r="I10" i="2"/>
  <c r="C11" i="2"/>
  <c r="D11" i="2"/>
  <c r="E11" i="2"/>
  <c r="G11" i="2"/>
  <c r="H11" i="2"/>
  <c r="I11" i="2"/>
  <c r="C12" i="2"/>
  <c r="D12" i="2"/>
  <c r="E12" i="2"/>
  <c r="G12" i="2"/>
  <c r="H12" i="2"/>
  <c r="I12" i="2"/>
  <c r="C13" i="2"/>
  <c r="D13" i="2"/>
  <c r="E13" i="2"/>
  <c r="G13" i="2"/>
  <c r="H13" i="2"/>
  <c r="I13" i="2"/>
  <c r="C14" i="2"/>
  <c r="D14" i="2"/>
  <c r="E14" i="2"/>
  <c r="G14" i="2"/>
  <c r="H14" i="2"/>
  <c r="I14" i="2"/>
  <c r="C15" i="2"/>
  <c r="D15" i="2"/>
  <c r="E15" i="2"/>
  <c r="G15" i="2"/>
  <c r="H15" i="2"/>
  <c r="I15" i="2"/>
  <c r="C16" i="2"/>
  <c r="D16" i="2"/>
  <c r="E16" i="2"/>
  <c r="G16" i="2"/>
  <c r="H16" i="2"/>
  <c r="I16" i="2"/>
  <c r="C17" i="2"/>
  <c r="D17" i="2"/>
  <c r="E17" i="2"/>
  <c r="G17" i="2"/>
  <c r="H17" i="2"/>
  <c r="I17" i="2"/>
  <c r="C18" i="2"/>
  <c r="D18" i="2"/>
  <c r="E18" i="2"/>
  <c r="G18" i="2"/>
  <c r="H18" i="2"/>
  <c r="I18" i="2"/>
  <c r="C19" i="2"/>
  <c r="D19" i="2"/>
  <c r="E19" i="2"/>
  <c r="G19" i="2"/>
  <c r="H19" i="2"/>
  <c r="I19" i="2"/>
  <c r="C20" i="2"/>
  <c r="D20" i="2"/>
  <c r="E20" i="2"/>
  <c r="G20" i="2"/>
  <c r="H20" i="2"/>
  <c r="I20" i="2"/>
  <c r="C21" i="2"/>
  <c r="D21" i="2"/>
  <c r="E21" i="2"/>
  <c r="G21" i="2"/>
  <c r="H21" i="2"/>
  <c r="I21" i="2"/>
  <c r="C22" i="2"/>
  <c r="D22" i="2"/>
  <c r="E22" i="2"/>
  <c r="G22" i="2"/>
  <c r="H22" i="2"/>
  <c r="I22" i="2"/>
  <c r="C23" i="2"/>
  <c r="D23" i="2"/>
  <c r="E23" i="2"/>
  <c r="G23" i="2"/>
  <c r="H23" i="2"/>
  <c r="I23" i="2"/>
  <c r="C24" i="2"/>
  <c r="D24" i="2"/>
  <c r="E24" i="2"/>
  <c r="G24" i="2"/>
  <c r="H24" i="2"/>
  <c r="I24" i="2"/>
  <c r="C25" i="2"/>
  <c r="D25" i="2"/>
  <c r="E25" i="2"/>
  <c r="G25" i="2"/>
  <c r="H25" i="2"/>
  <c r="I25" i="2"/>
  <c r="C26" i="2"/>
  <c r="D26" i="2"/>
  <c r="E26" i="2"/>
  <c r="G26" i="2"/>
  <c r="H26" i="2"/>
  <c r="I26" i="2"/>
  <c r="C27" i="2"/>
  <c r="D27" i="2"/>
  <c r="E27" i="2"/>
  <c r="G27" i="2"/>
  <c r="H27" i="2"/>
  <c r="I27" i="2"/>
  <c r="C28" i="2"/>
  <c r="D28" i="2"/>
  <c r="E28" i="2"/>
  <c r="G28" i="2"/>
  <c r="H28" i="2"/>
  <c r="I28" i="2"/>
  <c r="C29" i="2"/>
  <c r="D29" i="2"/>
  <c r="E29" i="2"/>
  <c r="G29" i="2"/>
  <c r="H29" i="2"/>
  <c r="I29" i="2"/>
  <c r="C30" i="2"/>
  <c r="D30" i="2"/>
  <c r="E30" i="2"/>
  <c r="G30" i="2"/>
  <c r="H30" i="2"/>
  <c r="I30" i="2"/>
  <c r="C31" i="2"/>
  <c r="D31" i="2"/>
  <c r="E31" i="2"/>
  <c r="G31" i="2"/>
  <c r="H31" i="2"/>
  <c r="I31" i="2"/>
  <c r="C32" i="2"/>
  <c r="D32" i="2"/>
  <c r="E32" i="2"/>
  <c r="G32" i="2"/>
  <c r="H32" i="2"/>
  <c r="I32" i="2"/>
  <c r="C33" i="2"/>
  <c r="D33" i="2"/>
  <c r="E33" i="2"/>
  <c r="G33" i="2"/>
  <c r="H33" i="2"/>
  <c r="I33" i="2"/>
  <c r="C34" i="2"/>
  <c r="D34" i="2"/>
  <c r="E34" i="2"/>
  <c r="G34" i="2"/>
  <c r="H34" i="2"/>
  <c r="I34" i="2"/>
  <c r="C35" i="2"/>
  <c r="D35" i="2"/>
  <c r="E35" i="2"/>
  <c r="G35" i="2"/>
  <c r="H35" i="2"/>
  <c r="I35" i="2"/>
  <c r="C36" i="2"/>
  <c r="D36" i="2"/>
  <c r="E36" i="2"/>
  <c r="G36" i="2"/>
  <c r="H36" i="2"/>
  <c r="I36" i="2"/>
  <c r="C37" i="2"/>
  <c r="D37" i="2"/>
  <c r="E37" i="2"/>
  <c r="G37" i="2"/>
  <c r="H37" i="2"/>
  <c r="I37" i="2"/>
  <c r="C38" i="2"/>
  <c r="D38" i="2"/>
  <c r="E38" i="2"/>
  <c r="G38" i="2"/>
  <c r="H38" i="2"/>
  <c r="I38" i="2"/>
  <c r="C39" i="2"/>
  <c r="D39" i="2"/>
  <c r="E39" i="2"/>
  <c r="G39" i="2"/>
  <c r="H39" i="2"/>
  <c r="I39" i="2"/>
  <c r="C40" i="2"/>
  <c r="D40" i="2"/>
  <c r="E40" i="2"/>
  <c r="G40" i="2"/>
  <c r="H40" i="2"/>
  <c r="I40" i="2"/>
  <c r="C41" i="2"/>
  <c r="D41" i="2"/>
  <c r="E41" i="2"/>
  <c r="G41" i="2"/>
  <c r="H41" i="2"/>
  <c r="I41" i="2"/>
  <c r="D42" i="4"/>
  <c r="J42" i="4"/>
  <c r="M42" i="4"/>
  <c r="N42" i="4"/>
  <c r="O42" i="4" s="1"/>
  <c r="Q42" i="4" s="1"/>
  <c r="D26" i="4"/>
  <c r="J26" i="4"/>
  <c r="M26" i="4"/>
  <c r="N26" i="4"/>
  <c r="O26" i="4"/>
  <c r="Q26" i="4" s="1"/>
  <c r="S26" i="4"/>
  <c r="D27" i="4"/>
  <c r="J27" i="4"/>
  <c r="M27" i="4"/>
  <c r="N27" i="4"/>
  <c r="S27" i="4"/>
  <c r="D28" i="4"/>
  <c r="J28" i="4"/>
  <c r="M28" i="4"/>
  <c r="N28" i="4"/>
  <c r="O28" i="4" s="1"/>
  <c r="S28" i="4"/>
  <c r="D29" i="4"/>
  <c r="J29" i="4"/>
  <c r="M29" i="4"/>
  <c r="N29" i="4"/>
  <c r="O29" i="4" s="1"/>
  <c r="S29" i="4"/>
  <c r="D30" i="4"/>
  <c r="J30" i="4"/>
  <c r="M30" i="4"/>
  <c r="N30" i="4"/>
  <c r="O30" i="4" s="1"/>
  <c r="Q30" i="4" s="1"/>
  <c r="S30" i="4"/>
  <c r="D31" i="4"/>
  <c r="J31" i="4"/>
  <c r="M31" i="4"/>
  <c r="N31" i="4"/>
  <c r="O31" i="4"/>
  <c r="P31" i="4" s="1"/>
  <c r="S31" i="4"/>
  <c r="D32" i="4"/>
  <c r="J32" i="4"/>
  <c r="M32" i="4"/>
  <c r="N32" i="4"/>
  <c r="O32" i="4" s="1"/>
  <c r="S32" i="4"/>
  <c r="D33" i="4"/>
  <c r="J33" i="4"/>
  <c r="M33" i="4"/>
  <c r="N33" i="4"/>
  <c r="O33" i="4" s="1"/>
  <c r="S33" i="4"/>
  <c r="D34" i="4"/>
  <c r="J34" i="4"/>
  <c r="M34" i="4"/>
  <c r="N34" i="4"/>
  <c r="S34" i="4"/>
  <c r="D35" i="4"/>
  <c r="J35" i="4"/>
  <c r="M35" i="4"/>
  <c r="N35" i="4"/>
  <c r="O35" i="4"/>
  <c r="P35" i="4" s="1"/>
  <c r="Q35" i="4"/>
  <c r="S35" i="4"/>
  <c r="D36" i="4"/>
  <c r="J36" i="4"/>
  <c r="M36" i="4"/>
  <c r="N36" i="4"/>
  <c r="O36" i="4" s="1"/>
  <c r="S36" i="4"/>
  <c r="D37" i="4"/>
  <c r="J37" i="4"/>
  <c r="M37" i="4"/>
  <c r="N37" i="4"/>
  <c r="O37" i="4" s="1"/>
  <c r="S37" i="4"/>
  <c r="D38" i="4"/>
  <c r="J38" i="4"/>
  <c r="M38" i="4"/>
  <c r="N38" i="4"/>
  <c r="O38" i="4"/>
  <c r="Q38" i="4" s="1"/>
  <c r="S38" i="4"/>
  <c r="D39" i="4"/>
  <c r="J39" i="4"/>
  <c r="M39" i="4"/>
  <c r="N39" i="4"/>
  <c r="O39" i="4" s="1"/>
  <c r="S39" i="4"/>
  <c r="D40" i="4"/>
  <c r="J40" i="4"/>
  <c r="M40" i="4"/>
  <c r="N40" i="4"/>
  <c r="O40" i="4" s="1"/>
  <c r="S40" i="4"/>
  <c r="D41" i="4"/>
  <c r="J41" i="4"/>
  <c r="M41" i="4"/>
  <c r="N41" i="4"/>
  <c r="O41" i="4" s="1"/>
  <c r="S41" i="4"/>
  <c r="D6" i="4"/>
  <c r="J6" i="4"/>
  <c r="M6" i="4"/>
  <c r="N6" i="4"/>
  <c r="O6" i="4"/>
  <c r="P6" i="4" s="1"/>
  <c r="S6" i="4"/>
  <c r="D7" i="4"/>
  <c r="J7" i="4"/>
  <c r="M7" i="4"/>
  <c r="N7" i="4"/>
  <c r="O7" i="4"/>
  <c r="Q7" i="4" s="1"/>
  <c r="S7" i="4"/>
  <c r="D8" i="4"/>
  <c r="E8" i="4"/>
  <c r="F8" i="4" s="1"/>
  <c r="G8" i="4" s="1"/>
  <c r="J8" i="4"/>
  <c r="M8" i="4"/>
  <c r="N8" i="4"/>
  <c r="O8" i="4"/>
  <c r="P8" i="4" s="1"/>
  <c r="Q8" i="4"/>
  <c r="S8" i="4"/>
  <c r="T8" i="4"/>
  <c r="W8" i="4" s="1"/>
  <c r="D9" i="4"/>
  <c r="J9" i="4"/>
  <c r="M9" i="4"/>
  <c r="N9" i="4"/>
  <c r="O9" i="4" s="1"/>
  <c r="S9" i="4"/>
  <c r="D10" i="4"/>
  <c r="J10" i="4"/>
  <c r="M10" i="4"/>
  <c r="N10" i="4"/>
  <c r="O10" i="4" s="1"/>
  <c r="S10" i="4"/>
  <c r="D11" i="4"/>
  <c r="J11" i="4"/>
  <c r="M11" i="4"/>
  <c r="N11" i="4"/>
  <c r="O11" i="4"/>
  <c r="S11" i="4"/>
  <c r="D12" i="4"/>
  <c r="J12" i="4"/>
  <c r="M12" i="4"/>
  <c r="N12" i="4"/>
  <c r="S12" i="4"/>
  <c r="D13" i="4"/>
  <c r="J13" i="4"/>
  <c r="M13" i="4"/>
  <c r="N13" i="4"/>
  <c r="O13" i="4" s="1"/>
  <c r="S13" i="4"/>
  <c r="D14" i="4"/>
  <c r="J14" i="4"/>
  <c r="M14" i="4"/>
  <c r="N14" i="4"/>
  <c r="O14" i="4"/>
  <c r="P14" i="4" s="1"/>
  <c r="S14" i="4"/>
  <c r="D15" i="4"/>
  <c r="J15" i="4"/>
  <c r="M15" i="4"/>
  <c r="N15" i="4"/>
  <c r="S15" i="4"/>
  <c r="D16" i="4"/>
  <c r="J16" i="4"/>
  <c r="M16" i="4"/>
  <c r="N16" i="4"/>
  <c r="T16" i="4" s="1"/>
  <c r="O16" i="4"/>
  <c r="P16" i="4" s="1"/>
  <c r="S16" i="4"/>
  <c r="D17" i="4"/>
  <c r="J17" i="4"/>
  <c r="M17" i="4"/>
  <c r="N17" i="4"/>
  <c r="O17" i="4" s="1"/>
  <c r="S17" i="4"/>
  <c r="D18" i="4"/>
  <c r="J18" i="4"/>
  <c r="M18" i="4"/>
  <c r="N18" i="4"/>
  <c r="O18" i="4"/>
  <c r="P18" i="4" s="1"/>
  <c r="S18" i="4"/>
  <c r="D19" i="4"/>
  <c r="J19" i="4"/>
  <c r="M19" i="4"/>
  <c r="N19" i="4"/>
  <c r="O19" i="4"/>
  <c r="Q19" i="4" s="1"/>
  <c r="S19" i="4"/>
  <c r="D20" i="4"/>
  <c r="J20" i="4"/>
  <c r="M20" i="4"/>
  <c r="N20" i="4"/>
  <c r="O20" i="4" s="1"/>
  <c r="S20" i="4"/>
  <c r="D21" i="4"/>
  <c r="J21" i="4"/>
  <c r="M21" i="4"/>
  <c r="N21" i="4"/>
  <c r="O21" i="4" s="1"/>
  <c r="S21" i="4"/>
  <c r="D22" i="4"/>
  <c r="J22" i="4"/>
  <c r="M22" i="4"/>
  <c r="N22" i="4"/>
  <c r="O22" i="4"/>
  <c r="P22" i="4" s="1"/>
  <c r="S22" i="4"/>
  <c r="D23" i="4"/>
  <c r="J23" i="4"/>
  <c r="M23" i="4"/>
  <c r="N23" i="4"/>
  <c r="O23" i="4" s="1"/>
  <c r="Q23" i="4" s="1"/>
  <c r="S23" i="4"/>
  <c r="D24" i="4"/>
  <c r="J24" i="4"/>
  <c r="M24" i="4"/>
  <c r="N24" i="4"/>
  <c r="O24" i="4"/>
  <c r="T24" i="4" s="1"/>
  <c r="Q24" i="4"/>
  <c r="S24" i="4"/>
  <c r="D25" i="4"/>
  <c r="J25" i="4"/>
  <c r="M25" i="4"/>
  <c r="N25" i="4"/>
  <c r="O25" i="4" s="1"/>
  <c r="S25" i="4"/>
  <c r="S5" i="4"/>
  <c r="N5" i="4"/>
  <c r="M5" i="4"/>
  <c r="J5" i="4"/>
  <c r="D5" i="4"/>
  <c r="J4" i="4"/>
  <c r="N4" i="4"/>
  <c r="M4" i="4"/>
  <c r="Q4" i="4" l="1"/>
  <c r="P39" i="4"/>
  <c r="Q39" i="4"/>
  <c r="P10" i="4"/>
  <c r="E24" i="4"/>
  <c r="F24" i="4" s="1"/>
  <c r="G24" i="4" s="1"/>
  <c r="W24" i="4"/>
  <c r="X24" i="4" s="1"/>
  <c r="W16" i="4"/>
  <c r="X16" i="4" s="1"/>
  <c r="E16" i="4"/>
  <c r="F16" i="4" s="1"/>
  <c r="G16" i="4" s="1"/>
  <c r="P20" i="4"/>
  <c r="Q20" i="4"/>
  <c r="P38" i="4"/>
  <c r="T31" i="4"/>
  <c r="E31" i="4" s="1"/>
  <c r="F31" i="4" s="1"/>
  <c r="G31" i="4" s="1"/>
  <c r="P24" i="4"/>
  <c r="T20" i="4"/>
  <c r="O12" i="4"/>
  <c r="T11" i="4"/>
  <c r="T6" i="4"/>
  <c r="T35" i="4"/>
  <c r="T23" i="4"/>
  <c r="E23" i="4" s="1"/>
  <c r="F23" i="4" s="1"/>
  <c r="G23" i="4" s="1"/>
  <c r="T39" i="4"/>
  <c r="W39" i="4" s="1"/>
  <c r="X39" i="4" s="1"/>
  <c r="T7" i="4"/>
  <c r="P42" i="4"/>
  <c r="T19" i="4"/>
  <c r="P26" i="4"/>
  <c r="Q16" i="4"/>
  <c r="O15" i="4"/>
  <c r="O34" i="4"/>
  <c r="Q34" i="4" s="1"/>
  <c r="Q31" i="4"/>
  <c r="P30" i="4"/>
  <c r="O27" i="4"/>
  <c r="T27" i="4" s="1"/>
  <c r="T42" i="4"/>
  <c r="Q32" i="4"/>
  <c r="T32" i="4"/>
  <c r="P32" i="4"/>
  <c r="E39" i="4"/>
  <c r="F39" i="4" s="1"/>
  <c r="G39" i="4" s="1"/>
  <c r="Q36" i="4"/>
  <c r="T36" i="4"/>
  <c r="P36" i="4"/>
  <c r="Q33" i="4"/>
  <c r="T33" i="4"/>
  <c r="Q29" i="4"/>
  <c r="T29" i="4"/>
  <c r="Q37" i="4"/>
  <c r="T37" i="4"/>
  <c r="W35" i="4"/>
  <c r="X35" i="4" s="1"/>
  <c r="E35" i="4"/>
  <c r="F35" i="4" s="1"/>
  <c r="G35" i="4" s="1"/>
  <c r="T41" i="4"/>
  <c r="Q41" i="4"/>
  <c r="P40" i="4"/>
  <c r="Q40" i="4"/>
  <c r="T40" i="4"/>
  <c r="Q28" i="4"/>
  <c r="P28" i="4"/>
  <c r="T28" i="4"/>
  <c r="T38" i="4"/>
  <c r="T30" i="4"/>
  <c r="T26" i="4"/>
  <c r="P41" i="4"/>
  <c r="P37" i="4"/>
  <c r="P33" i="4"/>
  <c r="P29" i="4"/>
  <c r="Q17" i="4"/>
  <c r="T17" i="4"/>
  <c r="X8" i="4"/>
  <c r="W19" i="4"/>
  <c r="X19" i="4" s="1"/>
  <c r="E19" i="4"/>
  <c r="F19" i="4" s="1"/>
  <c r="G19" i="4" s="1"/>
  <c r="Q25" i="4"/>
  <c r="T25" i="4"/>
  <c r="W11" i="4"/>
  <c r="E11" i="4"/>
  <c r="F11" i="4" s="1"/>
  <c r="G11" i="4" s="1"/>
  <c r="E6" i="4"/>
  <c r="F6" i="4" s="1"/>
  <c r="G6" i="4" s="1"/>
  <c r="W6" i="4"/>
  <c r="T13" i="4"/>
  <c r="Q13" i="4"/>
  <c r="Q21" i="4"/>
  <c r="T21" i="4"/>
  <c r="W7" i="4"/>
  <c r="E7" i="4"/>
  <c r="F7" i="4" s="1"/>
  <c r="G7" i="4" s="1"/>
  <c r="W23" i="4"/>
  <c r="X23" i="4" s="1"/>
  <c r="T9" i="4"/>
  <c r="Q9" i="4"/>
  <c r="Q15" i="4"/>
  <c r="Q11" i="4"/>
  <c r="P23" i="4"/>
  <c r="P19" i="4"/>
  <c r="P15" i="4"/>
  <c r="P11" i="4"/>
  <c r="P7" i="4"/>
  <c r="T14" i="4"/>
  <c r="T10" i="4"/>
  <c r="T22" i="4"/>
  <c r="T18" i="4"/>
  <c r="P25" i="4"/>
  <c r="P21" i="4"/>
  <c r="P17" i="4"/>
  <c r="P13" i="4"/>
  <c r="P9" i="4"/>
  <c r="Q22" i="4"/>
  <c r="Q18" i="4"/>
  <c r="Q14" i="4"/>
  <c r="Q10" i="4"/>
  <c r="Q6" i="4"/>
  <c r="O5" i="4"/>
  <c r="Q5" i="4" s="1"/>
  <c r="P4" i="4"/>
  <c r="T4" i="4"/>
  <c r="E4" i="4" s="1"/>
  <c r="F4" i="4" s="1"/>
  <c r="W27" i="4" l="1"/>
  <c r="X27" i="4" s="1"/>
  <c r="E27" i="4"/>
  <c r="F27" i="4" s="1"/>
  <c r="G27" i="4" s="1"/>
  <c r="W20" i="4"/>
  <c r="X20" i="4" s="1"/>
  <c r="E20" i="4"/>
  <c r="F20" i="4" s="1"/>
  <c r="G20" i="4" s="1"/>
  <c r="W31" i="4"/>
  <c r="X31" i="4" s="1"/>
  <c r="T15" i="4"/>
  <c r="P27" i="4"/>
  <c r="Q27" i="4"/>
  <c r="P34" i="4"/>
  <c r="T34" i="4"/>
  <c r="P12" i="4"/>
  <c r="Q12" i="4"/>
  <c r="T12" i="4"/>
  <c r="E42" i="4"/>
  <c r="F42" i="4" s="1"/>
  <c r="G42" i="4" s="1"/>
  <c r="W42" i="4"/>
  <c r="X42" i="4" s="1"/>
  <c r="E37" i="4"/>
  <c r="F37" i="4" s="1"/>
  <c r="G37" i="4" s="1"/>
  <c r="W37" i="4"/>
  <c r="X37" i="4" s="1"/>
  <c r="W36" i="4"/>
  <c r="X36" i="4" s="1"/>
  <c r="E36" i="4"/>
  <c r="F36" i="4" s="1"/>
  <c r="G36" i="4" s="1"/>
  <c r="E41" i="4"/>
  <c r="F41" i="4" s="1"/>
  <c r="G41" i="4" s="1"/>
  <c r="W41" i="4"/>
  <c r="X41" i="4" s="1"/>
  <c r="W40" i="4"/>
  <c r="X40" i="4" s="1"/>
  <c r="E40" i="4"/>
  <c r="F40" i="4" s="1"/>
  <c r="G40" i="4" s="1"/>
  <c r="E33" i="4"/>
  <c r="F33" i="4" s="1"/>
  <c r="G33" i="4" s="1"/>
  <c r="W33" i="4"/>
  <c r="X33" i="4" s="1"/>
  <c r="E30" i="4"/>
  <c r="F30" i="4" s="1"/>
  <c r="G30" i="4" s="1"/>
  <c r="W30" i="4"/>
  <c r="X30" i="4" s="1"/>
  <c r="E38" i="4"/>
  <c r="F38" i="4" s="1"/>
  <c r="G38" i="4" s="1"/>
  <c r="W38" i="4"/>
  <c r="X38" i="4" s="1"/>
  <c r="W32" i="4"/>
  <c r="X32" i="4" s="1"/>
  <c r="E32" i="4"/>
  <c r="F32" i="4" s="1"/>
  <c r="G32" i="4" s="1"/>
  <c r="E26" i="4"/>
  <c r="F26" i="4" s="1"/>
  <c r="G26" i="4" s="1"/>
  <c r="W26" i="4"/>
  <c r="X26" i="4" s="1"/>
  <c r="E29" i="4"/>
  <c r="F29" i="4" s="1"/>
  <c r="G29" i="4" s="1"/>
  <c r="W29" i="4"/>
  <c r="X29" i="4" s="1"/>
  <c r="E34" i="4"/>
  <c r="F34" i="4" s="1"/>
  <c r="G34" i="4" s="1"/>
  <c r="W34" i="4"/>
  <c r="X34" i="4" s="1"/>
  <c r="W28" i="4"/>
  <c r="X28" i="4" s="1"/>
  <c r="E28" i="4"/>
  <c r="F28" i="4" s="1"/>
  <c r="G28" i="4" s="1"/>
  <c r="X7" i="4"/>
  <c r="E17" i="4"/>
  <c r="F17" i="4" s="1"/>
  <c r="G17" i="4" s="1"/>
  <c r="W17" i="4"/>
  <c r="X17" i="4" s="1"/>
  <c r="E10" i="4"/>
  <c r="F10" i="4" s="1"/>
  <c r="G10" i="4" s="1"/>
  <c r="W10" i="4"/>
  <c r="E14" i="4"/>
  <c r="F14" i="4" s="1"/>
  <c r="G14" i="4" s="1"/>
  <c r="W14" i="4"/>
  <c r="E21" i="4"/>
  <c r="F21" i="4" s="1"/>
  <c r="G21" i="4" s="1"/>
  <c r="W21" i="4"/>
  <c r="X21" i="4" s="1"/>
  <c r="X11" i="4"/>
  <c r="E25" i="4"/>
  <c r="F25" i="4" s="1"/>
  <c r="G25" i="4" s="1"/>
  <c r="W25" i="4"/>
  <c r="X25" i="4" s="1"/>
  <c r="X6" i="4"/>
  <c r="E22" i="4"/>
  <c r="F22" i="4" s="1"/>
  <c r="G22" i="4" s="1"/>
  <c r="W22" i="4"/>
  <c r="X22" i="4" s="1"/>
  <c r="E9" i="4"/>
  <c r="F9" i="4" s="1"/>
  <c r="G9" i="4" s="1"/>
  <c r="W9" i="4"/>
  <c r="E18" i="4"/>
  <c r="F18" i="4" s="1"/>
  <c r="G18" i="4" s="1"/>
  <c r="W18" i="4"/>
  <c r="X18" i="4" s="1"/>
  <c r="E13" i="4"/>
  <c r="F13" i="4" s="1"/>
  <c r="G13" i="4" s="1"/>
  <c r="W13" i="4"/>
  <c r="P5" i="4"/>
  <c r="T5" i="4"/>
  <c r="G4" i="4"/>
  <c r="W12" i="4" l="1"/>
  <c r="E12" i="4"/>
  <c r="F12" i="4" s="1"/>
  <c r="G12" i="4" s="1"/>
  <c r="W15" i="4"/>
  <c r="E15" i="4"/>
  <c r="F15" i="4" s="1"/>
  <c r="G15" i="4" s="1"/>
  <c r="X14" i="4"/>
  <c r="X9" i="4"/>
  <c r="X10" i="4"/>
  <c r="X13" i="4"/>
  <c r="W5" i="4"/>
  <c r="X5" i="4" s="1"/>
  <c r="E5" i="4"/>
  <c r="F5" i="4" s="1"/>
  <c r="G5" i="4" s="1"/>
  <c r="X15" i="4" l="1"/>
  <c r="X12" i="4"/>
  <c r="E4" i="2"/>
  <c r="G3" i="2"/>
  <c r="S4" i="4"/>
  <c r="E3" i="2" s="1"/>
  <c r="G4" i="2"/>
  <c r="I3" i="3"/>
  <c r="I2" i="3"/>
  <c r="H3" i="3"/>
  <c r="H2" i="3"/>
  <c r="G3" i="3"/>
  <c r="G2" i="3"/>
  <c r="F3" i="3"/>
  <c r="F2" i="3"/>
  <c r="D2" i="3"/>
  <c r="C3" i="3"/>
  <c r="C2" i="3"/>
  <c r="B3" i="3"/>
  <c r="B2" i="3"/>
  <c r="A3" i="3"/>
  <c r="A2" i="3"/>
  <c r="I4" i="2" l="1"/>
  <c r="H4" i="2" l="1"/>
  <c r="C4" i="2" l="1"/>
  <c r="D4" i="2"/>
  <c r="I3" i="2" l="1"/>
  <c r="H3" i="2" l="1"/>
  <c r="W4" i="4" l="1"/>
  <c r="X4" i="4" s="1"/>
  <c r="D3" i="2" s="1"/>
  <c r="C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tc={04D51A72-D2EB-4CBC-A3A0-F5B182FE83A1}</author>
    <author>tc={58D1710A-D3E5-4DEE-89AE-0511664FBE66}</author>
    <author>tc={CE7405ED-B523-4D04-9625-47105E3A3B93}</author>
    <author>tc={1E28EEF5-94ED-4B95-8CF6-70BB3478A5C1}</author>
    <author>tc={EC3C0E46-6E9A-49F4-A261-05D5765DBA11}</author>
    <author>tc={1CE00B60-8AC8-4FB2-9678-CF7064E6A8B5}</author>
  </authors>
  <commentList>
    <comment ref="A3" authorId="0" shapeId="0" xr:uid="{04D51A72-D2EB-4CBC-A3A0-F5B182FE83A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aprox para hormigon 280</t>
        </r>
      </text>
    </comment>
    <comment ref="B3" authorId="1" shapeId="0" xr:uid="{58D1710A-D3E5-4DEE-89AE-0511664FBE6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valores cercanos a los usados en la tesis de Santiago (2019)</t>
        </r>
      </text>
    </comment>
    <comment ref="E3" authorId="2" shapeId="0" xr:uid="{CE7405ED-B523-4D04-9625-47105E3A3B9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4000 psi=280 kg/cm2</t>
        </r>
      </text>
    </comment>
    <comment ref="B6" authorId="3" shapeId="0" xr:uid="{1E28EEF5-94ED-4B95-8CF6-70BB3478A5C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es el menor valor que nos permite la JCSS</t>
        </r>
      </text>
    </comment>
    <comment ref="C6" authorId="4" shapeId="0" xr:uid="{EC3C0E46-6E9A-49F4-A261-05D5765DBA1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 mayor variación que nos permite</t>
        </r>
      </text>
    </comment>
    <comment ref="D10" authorId="5" shapeId="0" xr:uid="{1CE00B60-8AC8-4FB2-9678-CF7064E6A8B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la aci quita los datos del trabajo de ellingwood y ahí dice que es gumbel</t>
        </r>
      </text>
    </comment>
  </commentList>
</comments>
</file>

<file path=xl/sharedStrings.xml><?xml version="1.0" encoding="utf-8"?>
<sst xmlns="http://schemas.openxmlformats.org/spreadsheetml/2006/main" count="87" uniqueCount="60">
  <si>
    <t>Factor Bias</t>
  </si>
  <si>
    <t>CoV</t>
  </si>
  <si>
    <t>Tipo de Distribucion</t>
  </si>
  <si>
    <t>Fuente</t>
  </si>
  <si>
    <t>Resistencia del hormigón a compresión (fc)</t>
  </si>
  <si>
    <t>Normal</t>
  </si>
  <si>
    <t>ACI</t>
  </si>
  <si>
    <t>Tensión de fluencia de las armaduras (fy)</t>
  </si>
  <si>
    <t>Ancho de la viga (b_w)</t>
  </si>
  <si>
    <t>Altura de la viga (h)</t>
  </si>
  <si>
    <t>0,1/u</t>
  </si>
  <si>
    <t>JCSS pt3</t>
  </si>
  <si>
    <t>Altura útil de la viga (d)</t>
  </si>
  <si>
    <t>Área de acero de las armaduras longitudinales (As)</t>
  </si>
  <si>
    <t>Cargas muertas (D)</t>
  </si>
  <si>
    <t>Cargas vivas (L)</t>
  </si>
  <si>
    <t>Gumbell</t>
  </si>
  <si>
    <t>Incertidumbres del modelo resistente (theta_r)</t>
  </si>
  <si>
    <t>LogNormal</t>
  </si>
  <si>
    <t>Incertidumbres del modelo solicitante (theta_s)</t>
  </si>
  <si>
    <t>fc</t>
  </si>
  <si>
    <t>fy</t>
  </si>
  <si>
    <t xml:space="preserve">base </t>
  </si>
  <si>
    <t>altura</t>
  </si>
  <si>
    <t>As</t>
  </si>
  <si>
    <t>d</t>
  </si>
  <si>
    <t>Modelo resistente</t>
  </si>
  <si>
    <t>Modelo solicitante</t>
  </si>
  <si>
    <t>carga muerta</t>
  </si>
  <si>
    <t>carga viva</t>
  </si>
  <si>
    <t>b</t>
  </si>
  <si>
    <t>Resistencia  del hormigon (kg/cm2)</t>
  </si>
  <si>
    <t>Tensión de fluencia acero (kg/cm2)</t>
  </si>
  <si>
    <t>Ancho (cm)</t>
  </si>
  <si>
    <t>Canto útil (cm)</t>
  </si>
  <si>
    <t>Area de acero (cm2)</t>
  </si>
  <si>
    <t>Momento resistente</t>
  </si>
  <si>
    <t xml:space="preserve">Momento muerto </t>
  </si>
  <si>
    <t>Momento vivo</t>
  </si>
  <si>
    <t>porcion L/D</t>
  </si>
  <si>
    <t>ρ</t>
  </si>
  <si>
    <t>Momento muerto</t>
  </si>
  <si>
    <t>L</t>
  </si>
  <si>
    <t>D</t>
  </si>
  <si>
    <t>Modelo Resistente</t>
  </si>
  <si>
    <t>Modelo Solicitante</t>
  </si>
  <si>
    <t>R</t>
  </si>
  <si>
    <t>S</t>
  </si>
  <si>
    <t>Aumento</t>
  </si>
  <si>
    <t>n1</t>
  </si>
  <si>
    <t>sep</t>
  </si>
  <si>
    <t>n2</t>
  </si>
  <si>
    <t>phi1 (mm)</t>
  </si>
  <si>
    <t>phi2(mm)</t>
  </si>
  <si>
    <t>d (%)</t>
  </si>
  <si>
    <t>% fc</t>
  </si>
  <si>
    <t>Asmin</t>
  </si>
  <si>
    <t>Asreq</t>
  </si>
  <si>
    <t>Rn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</si>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</sst>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ptos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4" xfId="0" applyBorder="1"/>
    <xf numFmtId="1" fontId="0" fillId="0" borderId="1" xfId="0" applyNumberFormat="1" applyBorder="1"/>
    <xf numFmtId="10" fontId="0" fillId="0" borderId="1" xfId="0" applyNumberFormat="1" applyBorder="1"/>
    <xf numFmtId="1" fontId="0" fillId="0" borderId="0" xfId="0" applyNumberFormat="1"/>
    <xf numFmtId="0" fontId="0" fillId="3" borderId="1" xfId="0" applyFill="1" applyBorder="1"/>
    <xf numFmtId="2" fontId="0" fillId="0" borderId="1" xfId="0" applyNumberFormat="1" applyBorder="1"/>
    <xf numFmtId="0" fontId="0" fillId="2" borderId="5" xfId="0" applyFill="1" applyBorder="1"/>
    <xf numFmtId="0" fontId="2" fillId="2" borderId="5" xfId="0" applyFont="1" applyFill="1" applyBorder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0" xfId="0" applyNumberForma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228599</xdr:colOff>
      <xdr:row>3</xdr:row>
      <xdr:rowOff>83820</xdr:rowOff>
    </xdr:from>
    <xdr:to>
      <xdr:col>4</xdr:col>
      <xdr:colOff>3420686</xdr:colOff>
      <xdr:row>3</xdr:row>
      <xdr:rowOff>632460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AD8DCDB-CB22-7EE7-FB11-5DF723AC65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771" b="36107"/>
        <a:stretch/>
      </xdr:blipFill>
      <xdr:spPr>
        <a:xfrm>
          <a:off x="6187439" y="1104900"/>
          <a:ext cx="3192087" cy="548640"/>
        </a:xfrm>
        <a:prstGeom prst="rect">
          <a:avLst/>
        </a:prstGeom>
      </xdr:spPr>
    </xdr:pic>
    <xdr:clientData/>
  </xdr:twoCellAnchor>
  <xdr:twoCellAnchor editAs="oneCell">
    <xdr:from>
      <xdr:col>6</xdr:col>
      <xdr:colOff>369570</xdr:colOff>
      <xdr:row>2</xdr:row>
      <xdr:rowOff>93345</xdr:rowOff>
    </xdr:from>
    <xdr:to>
      <xdr:col>11</xdr:col>
      <xdr:colOff>541576</xdr:colOff>
      <xdr:row>2</xdr:row>
      <xdr:rowOff>541082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6E0A177-57FD-B038-11E8-8FABC73088C3}"/>
            </a:ext>
            <a:ext uri="{147F2762-F138-4A5C-976F-8EAC2B608ADB}">
              <a16:predDERef xmlns:a16="http://schemas.microsoft.com/office/drawing/2014/main" pred="{CAD8DCDB-CB22-7EE7-FB11-5DF723AC6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09020" y="455295"/>
          <a:ext cx="3982006" cy="447737"/>
        </a:xfrm>
        <a:prstGeom prst="rect">
          <a:avLst/>
        </a:prstGeom>
      </xdr:spPr>
    </xdr:pic>
    <xdr:clientData/>
  </xdr:twoCellAnchor>
  <xdr:twoCellAnchor editAs="oneCell">
    <xdr:from>
      <xdr:col>4</xdr:col>
      <xdr:colOff>99060</xdr:colOff>
      <xdr:row>8</xdr:row>
      <xdr:rowOff>76200</xdr:rowOff>
    </xdr:from>
    <xdr:to>
      <xdr:col>4</xdr:col>
      <xdr:colOff>3595223</xdr:colOff>
      <xdr:row>8</xdr:row>
      <xdr:rowOff>476306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D568B68-2B6B-84A3-D33E-5519891E7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7900" y="3718560"/>
          <a:ext cx="3496163" cy="400106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129541</xdr:colOff>
      <xdr:row>9</xdr:row>
      <xdr:rowOff>106680</xdr:rowOff>
    </xdr:from>
    <xdr:to>
      <xdr:col>4</xdr:col>
      <xdr:colOff>3848101</xdr:colOff>
      <xdr:row>9</xdr:row>
      <xdr:rowOff>432235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5E7195C-B82B-8F62-333F-0A1700967D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88381" y="4404360"/>
          <a:ext cx="3718560" cy="325555"/>
        </a:xfrm>
        <a:prstGeom prst="rect">
          <a:avLst/>
        </a:prstGeom>
      </xdr:spPr>
    </xdr:pic>
    <xdr:clientData/>
  </xdr:twoCellAnchor>
  <xdr:twoCellAnchor editAs="oneCell">
    <xdr:from>
      <xdr:col>4</xdr:col>
      <xdr:colOff>106681</xdr:colOff>
      <xdr:row>4</xdr:row>
      <xdr:rowOff>76201</xdr:rowOff>
    </xdr:from>
    <xdr:to>
      <xdr:col>4</xdr:col>
      <xdr:colOff>4242241</xdr:colOff>
      <xdr:row>4</xdr:row>
      <xdr:rowOff>548641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D87E5AE6-9994-F7D6-5776-CF09213A1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65521" y="1752601"/>
          <a:ext cx="4135560" cy="472440"/>
        </a:xfrm>
        <a:prstGeom prst="rect">
          <a:avLst/>
        </a:prstGeom>
      </xdr:spPr>
    </xdr:pic>
    <xdr:clientData/>
  </xdr:twoCellAnchor>
  <xdr:twoCellAnchor editAs="oneCell">
    <xdr:from>
      <xdr:col>4</xdr:col>
      <xdr:colOff>68580</xdr:colOff>
      <xdr:row>6</xdr:row>
      <xdr:rowOff>152400</xdr:rowOff>
    </xdr:from>
    <xdr:to>
      <xdr:col>4</xdr:col>
      <xdr:colOff>4291965</xdr:colOff>
      <xdr:row>6</xdr:row>
      <xdr:rowOff>458716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B20961B-77C0-AF83-FE74-E12D77F3E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27420" y="2484120"/>
          <a:ext cx="4251960" cy="306316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</xdr:colOff>
      <xdr:row>11</xdr:row>
      <xdr:rowOff>99061</xdr:rowOff>
    </xdr:from>
    <xdr:to>
      <xdr:col>5</xdr:col>
      <xdr:colOff>3587</xdr:colOff>
      <xdr:row>11</xdr:row>
      <xdr:rowOff>541021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0DF0196-93C1-837E-0C1D-56E808D37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74080" y="5707381"/>
          <a:ext cx="4322222" cy="441960"/>
        </a:xfrm>
        <a:prstGeom prst="rect">
          <a:avLst/>
        </a:prstGeom>
      </xdr:spPr>
    </xdr:pic>
    <xdr:clientData/>
  </xdr:twoCellAnchor>
  <xdr:twoCellAnchor editAs="oneCell">
    <xdr:from>
      <xdr:col>4</xdr:col>
      <xdr:colOff>99061</xdr:colOff>
      <xdr:row>10</xdr:row>
      <xdr:rowOff>60960</xdr:rowOff>
    </xdr:from>
    <xdr:to>
      <xdr:col>4</xdr:col>
      <xdr:colOff>4069081</xdr:colOff>
      <xdr:row>10</xdr:row>
      <xdr:rowOff>471652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0EC36B2-6BD2-17A4-3176-9FC17BAB6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57901" y="5013960"/>
          <a:ext cx="3970020" cy="410692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7</xdr:row>
      <xdr:rowOff>76200</xdr:rowOff>
    </xdr:from>
    <xdr:to>
      <xdr:col>4</xdr:col>
      <xdr:colOff>4091940</xdr:colOff>
      <xdr:row>7</xdr:row>
      <xdr:rowOff>587196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C3B615A-17DE-F58E-1143-AC3CF8635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42660" y="3063240"/>
          <a:ext cx="4008120" cy="510996"/>
        </a:xfrm>
        <a:prstGeom prst="rect">
          <a:avLst/>
        </a:prstGeom>
      </xdr:spPr>
    </xdr:pic>
    <xdr:clientData/>
  </xdr:twoCellAnchor>
  <xdr:twoCellAnchor editAs="oneCell">
    <xdr:from>
      <xdr:col>4</xdr:col>
      <xdr:colOff>281941</xdr:colOff>
      <xdr:row>5</xdr:row>
      <xdr:rowOff>60960</xdr:rowOff>
    </xdr:from>
    <xdr:to>
      <xdr:col>4</xdr:col>
      <xdr:colOff>3238500</xdr:colOff>
      <xdr:row>5</xdr:row>
      <xdr:rowOff>642639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8EC4DE8-F4FF-7DB6-D1FB-878015D13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40781" y="2392680"/>
          <a:ext cx="2956559" cy="581679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2</xdr:row>
      <xdr:rowOff>205652</xdr:rowOff>
    </xdr:from>
    <xdr:to>
      <xdr:col>4</xdr:col>
      <xdr:colOff>4402985</xdr:colOff>
      <xdr:row>2</xdr:row>
      <xdr:rowOff>450898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B3CF236-72D4-CEB3-5D3C-65F0BD747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0" y="573952"/>
          <a:ext cx="4339485" cy="24524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>
  <person displayName="Gerardo Piris Tillner" id="{27F45B25-EA4A-4F57-920A-03A8458D70C1}" userId="e79a37f5ffdde65a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4-10-05T15:34:35.77" personId="{27F45B25-EA4A-4F57-920A-03A8458D70C1}" id="{04D51A72-D2EB-4CBC-A3A0-F5B182FE83A1}">
    <text>aprox para hormigon 280</text>
  </threadedComment>
  <threadedComment ref="B3" dT="2024-10-05T15:40:14.78" personId="{27F45B25-EA4A-4F57-920A-03A8458D70C1}" id="{58D1710A-D3E5-4DEE-89AE-0511664FBE66}">
    <text>valores cercanos a los usados en la tesis de Santiago (2019)</text>
  </threadedComment>
  <threadedComment ref="E3" dT="2024-10-05T15:35:57.65" personId="{27F45B25-EA4A-4F57-920A-03A8458D70C1}" id="{CE7405ED-B523-4D04-9625-47105E3A3B93}">
    <text>4000 psi=280 kg/cm2</text>
  </threadedComment>
  <threadedComment ref="B6" dT="2024-10-05T14:12:34.97" personId="{27F45B25-EA4A-4F57-920A-03A8458D70C1}" id="{1E28EEF5-94ED-4B95-8CF6-70BB3478A5C1}">
    <text>es el menor valor que nos permite la JCSS</text>
  </threadedComment>
  <threadedComment ref="C6" dT="2024-10-05T14:22:16.72" personId="{27F45B25-EA4A-4F57-920A-03A8458D70C1}" id="{EC3C0E46-6E9A-49F4-A261-05D5765DBA11}">
    <text>la mayor variación que nos permite</text>
  </threadedComment>
  <threadedComment ref="D10" dT="2024-10-05T15:50:09.79" personId="{27F45B25-EA4A-4F57-920A-03A8458D70C1}" id="{1CE00B60-8AC8-4FB2-9678-CF7064E6A8B5}">
    <text>la aci quita los datos del trabajo de ellingwood y ahí dice que es gumbel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B7D9-DE7F-4B81-AFEA-228EA8F72EC5}">
  <dimension ref="A2:F12"/>
  <sheetViews>
    <sheetView topLeftCell="A10" workbookViewId="0">
      <selection activeCell="A14" sqref="A14"/>
    </sheetView>
  </sheetViews>
  <sheetFormatPr baseColWidth="10" defaultColWidth="11.44140625" defaultRowHeight="14.4" x14ac:dyDescent="0.3"/>
  <cols>
    <col min="1" max="1" width="46.5546875" bestFit="1" customWidth="1"/>
    <col min="4" max="4" width="17.33203125" bestFit="1" customWidth="1"/>
    <col min="5" max="5" width="64.44140625" customWidth="1"/>
  </cols>
  <sheetData>
    <row r="2" spans="1:6" x14ac:dyDescent="0.3">
      <c r="A2" s="1"/>
      <c r="B2" s="4" t="s">
        <v>0</v>
      </c>
      <c r="C2" s="4" t="s">
        <v>1</v>
      </c>
      <c r="D2" s="4" t="s">
        <v>2</v>
      </c>
      <c r="E2" s="20" t="s">
        <v>3</v>
      </c>
      <c r="F2" s="21"/>
    </row>
    <row r="3" spans="1:6" ht="51.6" customHeight="1" x14ac:dyDescent="0.3">
      <c r="A3" s="2" t="s">
        <v>4</v>
      </c>
      <c r="B3" s="4">
        <v>1.21</v>
      </c>
      <c r="C3" s="4">
        <v>7.9000000000000001E-2</v>
      </c>
      <c r="D3" s="4" t="s">
        <v>5</v>
      </c>
      <c r="E3" s="4"/>
      <c r="F3" s="4" t="s">
        <v>6</v>
      </c>
    </row>
    <row r="4" spans="1:6" ht="51.6" customHeight="1" x14ac:dyDescent="0.3">
      <c r="A4" s="2" t="s">
        <v>7</v>
      </c>
      <c r="B4" s="4">
        <v>1.145</v>
      </c>
      <c r="C4" s="4">
        <v>0.05</v>
      </c>
      <c r="D4" s="4" t="s">
        <v>5</v>
      </c>
      <c r="E4" s="4"/>
      <c r="F4" s="4" t="s">
        <v>6</v>
      </c>
    </row>
    <row r="5" spans="1:6" ht="51.6" customHeight="1" x14ac:dyDescent="0.3">
      <c r="A5" s="3" t="s">
        <v>8</v>
      </c>
      <c r="B5" s="4">
        <v>1.01</v>
      </c>
      <c r="C5" s="4">
        <v>0.04</v>
      </c>
      <c r="D5" s="4" t="s">
        <v>5</v>
      </c>
      <c r="E5" s="4"/>
      <c r="F5" s="4" t="s">
        <v>6</v>
      </c>
    </row>
    <row r="6" spans="1:6" ht="51.6" customHeight="1" x14ac:dyDescent="0.3">
      <c r="A6" s="3" t="s">
        <v>9</v>
      </c>
      <c r="B6" s="4">
        <v>1</v>
      </c>
      <c r="C6" s="4" t="s">
        <v>10</v>
      </c>
      <c r="D6" s="4" t="s">
        <v>5</v>
      </c>
      <c r="E6" s="4"/>
      <c r="F6" s="4" t="s">
        <v>11</v>
      </c>
    </row>
    <row r="7" spans="1:6" ht="51.6" customHeight="1" x14ac:dyDescent="0.3">
      <c r="A7" s="3" t="s">
        <v>12</v>
      </c>
      <c r="B7" s="4">
        <v>0.99</v>
      </c>
      <c r="C7" s="4">
        <v>0.04</v>
      </c>
      <c r="D7" s="4" t="s">
        <v>5</v>
      </c>
      <c r="E7" s="4"/>
      <c r="F7" s="4" t="s">
        <v>6</v>
      </c>
    </row>
    <row r="8" spans="1:6" ht="51.6" customHeight="1" x14ac:dyDescent="0.3">
      <c r="A8" s="3" t="s">
        <v>13</v>
      </c>
      <c r="B8" s="5">
        <v>1</v>
      </c>
      <c r="C8" s="4">
        <v>0.02</v>
      </c>
      <c r="D8" s="4" t="s">
        <v>5</v>
      </c>
      <c r="E8" s="4"/>
      <c r="F8" s="4" t="s">
        <v>11</v>
      </c>
    </row>
    <row r="9" spans="1:6" ht="51.6" customHeight="1" x14ac:dyDescent="0.3">
      <c r="A9" s="2" t="s">
        <v>14</v>
      </c>
      <c r="B9" s="4">
        <v>1.05</v>
      </c>
      <c r="C9" s="4">
        <v>0.1</v>
      </c>
      <c r="D9" s="4" t="s">
        <v>5</v>
      </c>
      <c r="E9" s="4"/>
      <c r="F9" s="4" t="s">
        <v>6</v>
      </c>
    </row>
    <row r="10" spans="1:6" ht="51.6" customHeight="1" x14ac:dyDescent="0.3">
      <c r="A10" s="2" t="s">
        <v>15</v>
      </c>
      <c r="B10" s="5">
        <v>1</v>
      </c>
      <c r="C10" s="4">
        <v>0.18</v>
      </c>
      <c r="D10" s="4" t="s">
        <v>16</v>
      </c>
      <c r="E10" s="4"/>
      <c r="F10" s="4" t="s">
        <v>6</v>
      </c>
    </row>
    <row r="11" spans="1:6" ht="51.6" customHeight="1" x14ac:dyDescent="0.3">
      <c r="A11" s="3" t="s">
        <v>17</v>
      </c>
      <c r="B11" s="5">
        <v>1.2</v>
      </c>
      <c r="C11" s="4">
        <v>0.15</v>
      </c>
      <c r="D11" s="4" t="s">
        <v>18</v>
      </c>
      <c r="E11" s="4"/>
      <c r="F11" s="4" t="s">
        <v>11</v>
      </c>
    </row>
    <row r="12" spans="1:6" ht="51.6" customHeight="1" x14ac:dyDescent="0.3">
      <c r="A12" s="3" t="s">
        <v>19</v>
      </c>
      <c r="B12" s="5">
        <v>1</v>
      </c>
      <c r="C12" s="4">
        <v>0.1</v>
      </c>
      <c r="D12" s="4" t="s">
        <v>18</v>
      </c>
      <c r="E12" s="4"/>
      <c r="F12" s="4" t="s">
        <v>11</v>
      </c>
    </row>
  </sheetData>
  <mergeCells count="1">
    <mergeCell ref="E2:F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1BD4-6E4B-4E4F-8CAC-F6E62DB9E581}">
  <dimension ref="A1:X44"/>
  <sheetViews>
    <sheetView topLeftCell="A19" zoomScale="90" zoomScaleNormal="90" workbookViewId="0">
      <selection activeCell="O45" sqref="O45"/>
    </sheetView>
  </sheetViews>
  <sheetFormatPr baseColWidth="10" defaultColWidth="8.88671875" defaultRowHeight="14.4" x14ac:dyDescent="0.3"/>
  <cols>
    <col min="4" max="4" width="6.21875" customWidth="1"/>
    <col min="5" max="5" width="7.21875" customWidth="1"/>
    <col min="6" max="6" width="7.109375" bestFit="1" customWidth="1"/>
    <col min="7" max="7" width="5.88671875" customWidth="1"/>
    <col min="8" max="8" width="7.21875" customWidth="1"/>
    <col min="9" max="9" width="4" customWidth="1"/>
    <col min="10" max="10" width="6.88671875" customWidth="1"/>
    <col min="11" max="11" width="7.77734375" customWidth="1"/>
    <col min="12" max="12" width="3.33203125" customWidth="1"/>
    <col min="13" max="13" width="7" customWidth="1"/>
    <col min="20" max="20" width="11.5546875" customWidth="1"/>
    <col min="21" max="22" width="11.21875" customWidth="1"/>
    <col min="23" max="23" width="16.21875" customWidth="1"/>
    <col min="24" max="24" width="18.109375" bestFit="1" customWidth="1"/>
  </cols>
  <sheetData>
    <row r="1" spans="1:24" x14ac:dyDescent="0.3">
      <c r="A1" s="9" t="s">
        <v>20</v>
      </c>
      <c r="B1" s="9">
        <v>240</v>
      </c>
    </row>
    <row r="2" spans="1:24" x14ac:dyDescent="0.3">
      <c r="A2" s="10" t="s">
        <v>21</v>
      </c>
      <c r="B2" s="10">
        <v>4200</v>
      </c>
    </row>
    <row r="3" spans="1:24" x14ac:dyDescent="0.3">
      <c r="B3" s="16" t="s">
        <v>22</v>
      </c>
      <c r="C3" s="16" t="s">
        <v>23</v>
      </c>
      <c r="D3" s="16" t="s">
        <v>56</v>
      </c>
      <c r="E3" s="16" t="s">
        <v>58</v>
      </c>
      <c r="F3" s="16" t="s">
        <v>59</v>
      </c>
      <c r="G3" s="16" t="s">
        <v>57</v>
      </c>
      <c r="H3" s="16" t="s">
        <v>52</v>
      </c>
      <c r="I3" s="16" t="s">
        <v>49</v>
      </c>
      <c r="J3" s="16" t="s">
        <v>50</v>
      </c>
      <c r="K3" s="16" t="s">
        <v>53</v>
      </c>
      <c r="L3" s="16" t="s">
        <v>51</v>
      </c>
      <c r="M3" s="16" t="s">
        <v>50</v>
      </c>
      <c r="N3" s="16" t="s">
        <v>24</v>
      </c>
      <c r="O3" s="16" t="s">
        <v>25</v>
      </c>
      <c r="P3" s="17" t="s">
        <v>40</v>
      </c>
      <c r="Q3" s="16" t="s">
        <v>54</v>
      </c>
      <c r="R3" s="16" t="s">
        <v>55</v>
      </c>
      <c r="S3" s="16" t="s">
        <v>20</v>
      </c>
      <c r="T3" s="16" t="s">
        <v>36</v>
      </c>
      <c r="U3" s="16" t="s">
        <v>39</v>
      </c>
      <c r="V3" s="16" t="s">
        <v>48</v>
      </c>
      <c r="W3" s="16" t="s">
        <v>37</v>
      </c>
      <c r="X3" s="16" t="s">
        <v>38</v>
      </c>
    </row>
    <row r="4" spans="1:24" x14ac:dyDescent="0.3">
      <c r="B4" s="14">
        <v>20</v>
      </c>
      <c r="C4" s="14">
        <v>60</v>
      </c>
      <c r="D4" s="19">
        <f>MIN(SQRT($B$1/10)*C4*B4/(4*$B$2/10),1.4*B4*C4/($B$2/10))</f>
        <v>3.4992710611188258</v>
      </c>
      <c r="E4" s="19">
        <f>T4/(0.9*B4*O4^2)</f>
        <v>37.96454782892075</v>
      </c>
      <c r="F4" s="18">
        <f>0.85*$B$1/$B$2*(1-SQRT(1-2*E4*100/(0.85*$B$1*100)))</f>
        <v>1.0086469288199947E-2</v>
      </c>
      <c r="G4" s="5">
        <f>B4*F4*O4</f>
        <v>10.133539478211548</v>
      </c>
      <c r="H4" s="4">
        <v>16</v>
      </c>
      <c r="I4" s="4">
        <v>4</v>
      </c>
      <c r="J4" s="5">
        <f>(B4-2*2-2*0.8-I4*H4/10)/(IF(I4=1,1,I4-1))</f>
        <v>2.6666666666666665</v>
      </c>
      <c r="K4" s="4">
        <v>16</v>
      </c>
      <c r="L4" s="4">
        <v>2</v>
      </c>
      <c r="M4" s="5">
        <f>(B4-2*2-2*0.8-L4*K4/10)/(IF(L4=1,1,L4-1))</f>
        <v>11.2</v>
      </c>
      <c r="N4" s="15">
        <f>(H4/10)^2*PI()*I4/4+(K4/10)^2*PI()*L4/4</f>
        <v>12.063715789784807</v>
      </c>
      <c r="O4" s="15">
        <f>C4-((H4/10)^2*PI()*I4/4*(2+H4/20+0.8)+(K4/10)^2*PI()*L4/4*(2+H4+2.5+K4/20+0.8))/N4</f>
        <v>50.233333333333334</v>
      </c>
      <c r="P4" s="12">
        <f>N4/(B4*O4)</f>
        <v>1.2007679950018054E-2</v>
      </c>
      <c r="Q4" s="15">
        <f>O4/C4</f>
        <v>0.8372222222222222</v>
      </c>
      <c r="R4" s="15">
        <v>1</v>
      </c>
      <c r="S4" s="15">
        <f>$B$1*R4</f>
        <v>240</v>
      </c>
      <c r="T4" s="11">
        <f>0.9*N4*$B$2*O4*(1-(N4*$B$2)/(0.85*$B$1*B4*O4))</f>
        <v>1724386.9676464531</v>
      </c>
      <c r="U4" s="15">
        <v>0.3</v>
      </c>
      <c r="V4" s="15">
        <v>1</v>
      </c>
      <c r="W4" s="11">
        <f>T4/(1.2+1.6*U4)</f>
        <v>1026420.8140752697</v>
      </c>
      <c r="X4" s="11">
        <f>W4*U4*V4</f>
        <v>307926.24422258092</v>
      </c>
    </row>
    <row r="5" spans="1:24" x14ac:dyDescent="0.3">
      <c r="B5" s="14">
        <v>20</v>
      </c>
      <c r="C5" s="14">
        <v>60</v>
      </c>
      <c r="D5" s="19">
        <f>MIN(SQRT($B$1/10)*C5*B5/(4*$B$2/10),1.4*B5*C5/($B$2/10))</f>
        <v>3.4992710611188258</v>
      </c>
      <c r="E5" s="19">
        <f>T5/(0.9*B5*O5^2)</f>
        <v>37.96454782892075</v>
      </c>
      <c r="F5" s="18">
        <f>0.85*$B$1/$B$2*(1-SQRT(1-2*E5*100/(0.85*$B$1*100)))</f>
        <v>1.0086469288199947E-2</v>
      </c>
      <c r="G5" s="5">
        <f>B5*F5*O5</f>
        <v>10.133539478211548</v>
      </c>
      <c r="H5" s="4">
        <v>16</v>
      </c>
      <c r="I5" s="4">
        <v>4</v>
      </c>
      <c r="J5" s="5">
        <f>(B5-2*2-2*0.8-I5*H5/10)/(IF(I5=1,1,I5-1))</f>
        <v>2.6666666666666665</v>
      </c>
      <c r="K5" s="4">
        <v>16</v>
      </c>
      <c r="L5" s="4">
        <v>2</v>
      </c>
      <c r="M5" s="5">
        <f>(B5-2*2-2*0.8-L5*K5/10)/(IF(L5=1,1,L5-1))</f>
        <v>11.2</v>
      </c>
      <c r="N5" s="15">
        <f>(H5/10)^2*PI()*I5/4+(K5/10)^2*PI()*L5/4</f>
        <v>12.063715789784807</v>
      </c>
      <c r="O5" s="15">
        <f>C5-((H5/10)^2*PI()*I5/4*(2+H5/20+0.8)+(K5/10)^2*PI()*L5/4*(2+H5+2.5+K5/20+0.8))/N5</f>
        <v>50.233333333333334</v>
      </c>
      <c r="P5" s="12">
        <f>N5/(B5*O5)</f>
        <v>1.2007679950018054E-2</v>
      </c>
      <c r="Q5" s="15">
        <f>O5/C5</f>
        <v>0.8372222222222222</v>
      </c>
      <c r="R5" s="15">
        <v>0.98</v>
      </c>
      <c r="S5" s="15">
        <f>$B$1*R5</f>
        <v>235.2</v>
      </c>
      <c r="T5" s="11">
        <f>0.9*N5*$B$2*O5*(1-(N5*$B$2)/(0.85*$B$1*B5*O5))</f>
        <v>1724386.9676464531</v>
      </c>
      <c r="U5" s="15">
        <v>0.3</v>
      </c>
      <c r="V5" s="15">
        <v>1</v>
      </c>
      <c r="W5" s="11">
        <f>T5/(1.2+1.6*U5)</f>
        <v>1026420.8140752697</v>
      </c>
      <c r="X5" s="11">
        <f>W5*U5*V5</f>
        <v>307926.24422258092</v>
      </c>
    </row>
    <row r="6" spans="1:24" x14ac:dyDescent="0.3">
      <c r="B6" s="14">
        <v>20</v>
      </c>
      <c r="C6" s="14">
        <v>60</v>
      </c>
      <c r="D6" s="19">
        <f t="shared" ref="D6:D25" si="0">MIN(SQRT($B$1/10)*C6*B6/(4*$B$2/10),1.4*B6*C6/($B$2/10))</f>
        <v>3.4992710611188258</v>
      </c>
      <c r="E6" s="19">
        <f t="shared" ref="E6:E25" si="1">T6/(0.9*B6*O6^2)</f>
        <v>37.96454782892075</v>
      </c>
      <c r="F6" s="18">
        <f t="shared" ref="F6:F25" si="2">0.85*$B$1/$B$2*(1-SQRT(1-2*E6*100/(0.85*$B$1*100)))</f>
        <v>1.0086469288199947E-2</v>
      </c>
      <c r="G6" s="5">
        <f t="shared" ref="G6:G25" si="3">B6*F6*O6</f>
        <v>10.133539478211548</v>
      </c>
      <c r="H6" s="4">
        <v>16</v>
      </c>
      <c r="I6" s="4">
        <v>4</v>
      </c>
      <c r="J6" s="5">
        <f t="shared" ref="J6:J25" si="4">(B6-2*2-2*0.8-I6*H6/10)/(IF(I6=1,1,I6-1))</f>
        <v>2.6666666666666665</v>
      </c>
      <c r="K6" s="4">
        <v>16</v>
      </c>
      <c r="L6" s="4">
        <v>2</v>
      </c>
      <c r="M6" s="5">
        <f t="shared" ref="M6:M25" si="5">(B6-2*2-2*0.8-L6*K6/10)/(IF(L6=1,1,L6-1))</f>
        <v>11.2</v>
      </c>
      <c r="N6" s="15">
        <f t="shared" ref="N6:N25" si="6">(H6/10)^2*PI()*I6/4+(K6/10)^2*PI()*L6/4</f>
        <v>12.063715789784807</v>
      </c>
      <c r="O6" s="15">
        <f t="shared" ref="O6:O25" si="7">C6-((H6/10)^2*PI()*I6/4*(2+H6/20+0.8)+(K6/10)^2*PI()*L6/4*(2+H6+2.5+K6/20+0.8))/N6</f>
        <v>50.233333333333334</v>
      </c>
      <c r="P6" s="12">
        <f t="shared" ref="P6:P25" si="8">N6/(B6*O6)</f>
        <v>1.2007679950018054E-2</v>
      </c>
      <c r="Q6" s="15">
        <f t="shared" ref="Q6:Q25" si="9">O6/C6</f>
        <v>0.8372222222222222</v>
      </c>
      <c r="R6" s="15">
        <v>0.96</v>
      </c>
      <c r="S6" s="15">
        <f t="shared" ref="S6:S25" si="10">$B$1*R6</f>
        <v>230.39999999999998</v>
      </c>
      <c r="T6" s="11">
        <f t="shared" ref="T6:T25" si="11">0.9*N6*$B$2*O6*(1-(N6*$B$2)/(0.85*$B$1*B6*O6))</f>
        <v>1724386.9676464531</v>
      </c>
      <c r="U6" s="15">
        <v>0.3</v>
      </c>
      <c r="V6" s="15">
        <v>1</v>
      </c>
      <c r="W6" s="11">
        <f t="shared" ref="W6:W25" si="12">T6/(1.2+1.6*U6)</f>
        <v>1026420.8140752697</v>
      </c>
      <c r="X6" s="11">
        <f t="shared" ref="X6:X25" si="13">W6*U6*V6</f>
        <v>307926.24422258092</v>
      </c>
    </row>
    <row r="7" spans="1:24" x14ac:dyDescent="0.3">
      <c r="B7" s="14">
        <v>20</v>
      </c>
      <c r="C7" s="14">
        <v>60</v>
      </c>
      <c r="D7" s="19">
        <f t="shared" si="0"/>
        <v>3.4992710611188258</v>
      </c>
      <c r="E7" s="19">
        <f t="shared" si="1"/>
        <v>37.96454782892075</v>
      </c>
      <c r="F7" s="18">
        <f t="shared" si="2"/>
        <v>1.0086469288199947E-2</v>
      </c>
      <c r="G7" s="5">
        <f t="shared" si="3"/>
        <v>10.133539478211548</v>
      </c>
      <c r="H7" s="4">
        <v>16</v>
      </c>
      <c r="I7" s="4">
        <v>4</v>
      </c>
      <c r="J7" s="5">
        <f t="shared" si="4"/>
        <v>2.6666666666666665</v>
      </c>
      <c r="K7" s="4">
        <v>16</v>
      </c>
      <c r="L7" s="4">
        <v>2</v>
      </c>
      <c r="M7" s="5">
        <f t="shared" si="5"/>
        <v>11.2</v>
      </c>
      <c r="N7" s="15">
        <f t="shared" si="6"/>
        <v>12.063715789784807</v>
      </c>
      <c r="O7" s="15">
        <f t="shared" si="7"/>
        <v>50.233333333333334</v>
      </c>
      <c r="P7" s="12">
        <f t="shared" si="8"/>
        <v>1.2007679950018054E-2</v>
      </c>
      <c r="Q7" s="15">
        <f t="shared" si="9"/>
        <v>0.8372222222222222</v>
      </c>
      <c r="R7" s="15">
        <v>0.94</v>
      </c>
      <c r="S7" s="15">
        <f t="shared" si="10"/>
        <v>225.6</v>
      </c>
      <c r="T7" s="11">
        <f t="shared" si="11"/>
        <v>1724386.9676464531</v>
      </c>
      <c r="U7" s="15">
        <v>0.3</v>
      </c>
      <c r="V7" s="15">
        <v>1</v>
      </c>
      <c r="W7" s="11">
        <f t="shared" si="12"/>
        <v>1026420.8140752697</v>
      </c>
      <c r="X7" s="11">
        <f t="shared" si="13"/>
        <v>307926.24422258092</v>
      </c>
    </row>
    <row r="8" spans="1:24" x14ac:dyDescent="0.3">
      <c r="B8" s="14">
        <v>20</v>
      </c>
      <c r="C8" s="14">
        <v>60</v>
      </c>
      <c r="D8" s="19">
        <f t="shared" si="0"/>
        <v>3.4992710611188258</v>
      </c>
      <c r="E8" s="19">
        <f t="shared" si="1"/>
        <v>37.96454782892075</v>
      </c>
      <c r="F8" s="18">
        <f t="shared" si="2"/>
        <v>1.0086469288199947E-2</v>
      </c>
      <c r="G8" s="5">
        <f t="shared" si="3"/>
        <v>10.133539478211548</v>
      </c>
      <c r="H8" s="4">
        <v>16</v>
      </c>
      <c r="I8" s="4">
        <v>4</v>
      </c>
      <c r="J8" s="5">
        <f t="shared" si="4"/>
        <v>2.6666666666666665</v>
      </c>
      <c r="K8" s="4">
        <v>16</v>
      </c>
      <c r="L8" s="4">
        <v>2</v>
      </c>
      <c r="M8" s="5">
        <f t="shared" si="5"/>
        <v>11.2</v>
      </c>
      <c r="N8" s="15">
        <f t="shared" si="6"/>
        <v>12.063715789784807</v>
      </c>
      <c r="O8" s="15">
        <f t="shared" si="7"/>
        <v>50.233333333333334</v>
      </c>
      <c r="P8" s="12">
        <f t="shared" si="8"/>
        <v>1.2007679950018054E-2</v>
      </c>
      <c r="Q8" s="15">
        <f t="shared" si="9"/>
        <v>0.8372222222222222</v>
      </c>
      <c r="R8" s="15">
        <v>0.92</v>
      </c>
      <c r="S8" s="15">
        <f t="shared" si="10"/>
        <v>220.8</v>
      </c>
      <c r="T8" s="11">
        <f t="shared" si="11"/>
        <v>1724386.9676464531</v>
      </c>
      <c r="U8" s="15">
        <v>0.3</v>
      </c>
      <c r="V8" s="15">
        <v>1</v>
      </c>
      <c r="W8" s="11">
        <f t="shared" si="12"/>
        <v>1026420.8140752697</v>
      </c>
      <c r="X8" s="11">
        <f t="shared" si="13"/>
        <v>307926.24422258092</v>
      </c>
    </row>
    <row r="9" spans="1:24" x14ac:dyDescent="0.3">
      <c r="B9" s="14">
        <v>20</v>
      </c>
      <c r="C9" s="14">
        <v>60</v>
      </c>
      <c r="D9" s="19">
        <f t="shared" si="0"/>
        <v>3.4992710611188258</v>
      </c>
      <c r="E9" s="19">
        <f t="shared" si="1"/>
        <v>37.96454782892075</v>
      </c>
      <c r="F9" s="18">
        <f t="shared" si="2"/>
        <v>1.0086469288199947E-2</v>
      </c>
      <c r="G9" s="5">
        <f t="shared" si="3"/>
        <v>10.133539478211548</v>
      </c>
      <c r="H9" s="4">
        <v>16</v>
      </c>
      <c r="I9" s="4">
        <v>4</v>
      </c>
      <c r="J9" s="5">
        <f t="shared" si="4"/>
        <v>2.6666666666666665</v>
      </c>
      <c r="K9" s="4">
        <v>16</v>
      </c>
      <c r="L9" s="4">
        <v>2</v>
      </c>
      <c r="M9" s="5">
        <f t="shared" si="5"/>
        <v>11.2</v>
      </c>
      <c r="N9" s="15">
        <f t="shared" si="6"/>
        <v>12.063715789784807</v>
      </c>
      <c r="O9" s="15">
        <f t="shared" si="7"/>
        <v>50.233333333333334</v>
      </c>
      <c r="P9" s="12">
        <f t="shared" si="8"/>
        <v>1.2007679950018054E-2</v>
      </c>
      <c r="Q9" s="15">
        <f t="shared" si="9"/>
        <v>0.8372222222222222</v>
      </c>
      <c r="R9" s="15">
        <v>0.9</v>
      </c>
      <c r="S9" s="15">
        <f t="shared" si="10"/>
        <v>216</v>
      </c>
      <c r="T9" s="11">
        <f t="shared" si="11"/>
        <v>1724386.9676464531</v>
      </c>
      <c r="U9" s="15">
        <v>0.3</v>
      </c>
      <c r="V9" s="15">
        <v>1</v>
      </c>
      <c r="W9" s="11">
        <f t="shared" si="12"/>
        <v>1026420.8140752697</v>
      </c>
      <c r="X9" s="11">
        <f t="shared" si="13"/>
        <v>307926.24422258092</v>
      </c>
    </row>
    <row r="10" spans="1:24" x14ac:dyDescent="0.3">
      <c r="B10" s="14">
        <v>20</v>
      </c>
      <c r="C10" s="14">
        <v>60</v>
      </c>
      <c r="D10" s="19">
        <f t="shared" si="0"/>
        <v>3.4992710611188258</v>
      </c>
      <c r="E10" s="19">
        <f t="shared" si="1"/>
        <v>37.96454782892075</v>
      </c>
      <c r="F10" s="18">
        <f t="shared" si="2"/>
        <v>1.0086469288199947E-2</v>
      </c>
      <c r="G10" s="5">
        <f t="shared" si="3"/>
        <v>10.133539478211548</v>
      </c>
      <c r="H10" s="4">
        <v>16</v>
      </c>
      <c r="I10" s="4">
        <v>4</v>
      </c>
      <c r="J10" s="5">
        <f t="shared" si="4"/>
        <v>2.6666666666666665</v>
      </c>
      <c r="K10" s="4">
        <v>16</v>
      </c>
      <c r="L10" s="4">
        <v>2</v>
      </c>
      <c r="M10" s="5">
        <f t="shared" si="5"/>
        <v>11.2</v>
      </c>
      <c r="N10" s="15">
        <f t="shared" si="6"/>
        <v>12.063715789784807</v>
      </c>
      <c r="O10" s="15">
        <f t="shared" si="7"/>
        <v>50.233333333333334</v>
      </c>
      <c r="P10" s="12">
        <f t="shared" si="8"/>
        <v>1.2007679950018054E-2</v>
      </c>
      <c r="Q10" s="15">
        <f t="shared" si="9"/>
        <v>0.8372222222222222</v>
      </c>
      <c r="R10" s="15">
        <v>0.88</v>
      </c>
      <c r="S10" s="15">
        <f t="shared" si="10"/>
        <v>211.2</v>
      </c>
      <c r="T10" s="11">
        <f t="shared" si="11"/>
        <v>1724386.9676464531</v>
      </c>
      <c r="U10" s="15">
        <v>0.3</v>
      </c>
      <c r="V10" s="15">
        <v>1</v>
      </c>
      <c r="W10" s="11">
        <f t="shared" si="12"/>
        <v>1026420.8140752697</v>
      </c>
      <c r="X10" s="11">
        <f t="shared" si="13"/>
        <v>307926.24422258092</v>
      </c>
    </row>
    <row r="11" spans="1:24" x14ac:dyDescent="0.3">
      <c r="B11" s="14">
        <v>20</v>
      </c>
      <c r="C11" s="14">
        <v>60</v>
      </c>
      <c r="D11" s="19">
        <f t="shared" si="0"/>
        <v>3.4992710611188258</v>
      </c>
      <c r="E11" s="19">
        <f t="shared" si="1"/>
        <v>37.96454782892075</v>
      </c>
      <c r="F11" s="18">
        <f t="shared" si="2"/>
        <v>1.0086469288199947E-2</v>
      </c>
      <c r="G11" s="5">
        <f t="shared" si="3"/>
        <v>10.133539478211548</v>
      </c>
      <c r="H11" s="4">
        <v>16</v>
      </c>
      <c r="I11" s="4">
        <v>4</v>
      </c>
      <c r="J11" s="5">
        <f t="shared" si="4"/>
        <v>2.6666666666666665</v>
      </c>
      <c r="K11" s="4">
        <v>16</v>
      </c>
      <c r="L11" s="4">
        <v>2</v>
      </c>
      <c r="M11" s="5">
        <f t="shared" si="5"/>
        <v>11.2</v>
      </c>
      <c r="N11" s="15">
        <f t="shared" si="6"/>
        <v>12.063715789784807</v>
      </c>
      <c r="O11" s="15">
        <f t="shared" si="7"/>
        <v>50.233333333333334</v>
      </c>
      <c r="P11" s="12">
        <f t="shared" si="8"/>
        <v>1.2007679950018054E-2</v>
      </c>
      <c r="Q11" s="15">
        <f t="shared" si="9"/>
        <v>0.8372222222222222</v>
      </c>
      <c r="R11" s="15">
        <v>0.86</v>
      </c>
      <c r="S11" s="15">
        <f t="shared" si="10"/>
        <v>206.4</v>
      </c>
      <c r="T11" s="11">
        <f t="shared" si="11"/>
        <v>1724386.9676464531</v>
      </c>
      <c r="U11" s="15">
        <v>0.3</v>
      </c>
      <c r="V11" s="15">
        <v>1</v>
      </c>
      <c r="W11" s="11">
        <f t="shared" si="12"/>
        <v>1026420.8140752697</v>
      </c>
      <c r="X11" s="11">
        <f t="shared" si="13"/>
        <v>307926.24422258092</v>
      </c>
    </row>
    <row r="12" spans="1:24" x14ac:dyDescent="0.3">
      <c r="B12" s="14">
        <v>20</v>
      </c>
      <c r="C12" s="14">
        <v>60</v>
      </c>
      <c r="D12" s="19">
        <f t="shared" si="0"/>
        <v>3.4992710611188258</v>
      </c>
      <c r="E12" s="19">
        <f t="shared" si="1"/>
        <v>37.96454782892075</v>
      </c>
      <c r="F12" s="18">
        <f t="shared" si="2"/>
        <v>1.0086469288199947E-2</v>
      </c>
      <c r="G12" s="5">
        <f t="shared" si="3"/>
        <v>10.133539478211548</v>
      </c>
      <c r="H12" s="4">
        <v>16</v>
      </c>
      <c r="I12" s="4">
        <v>4</v>
      </c>
      <c r="J12" s="5">
        <f t="shared" si="4"/>
        <v>2.6666666666666665</v>
      </c>
      <c r="K12" s="4">
        <v>16</v>
      </c>
      <c r="L12" s="4">
        <v>2</v>
      </c>
      <c r="M12" s="5">
        <f t="shared" si="5"/>
        <v>11.2</v>
      </c>
      <c r="N12" s="15">
        <f t="shared" si="6"/>
        <v>12.063715789784807</v>
      </c>
      <c r="O12" s="15">
        <f t="shared" si="7"/>
        <v>50.233333333333334</v>
      </c>
      <c r="P12" s="12">
        <f t="shared" si="8"/>
        <v>1.2007679950018054E-2</v>
      </c>
      <c r="Q12" s="15">
        <f t="shared" si="9"/>
        <v>0.8372222222222222</v>
      </c>
      <c r="R12" s="15">
        <v>0.84</v>
      </c>
      <c r="S12" s="15">
        <f t="shared" si="10"/>
        <v>201.6</v>
      </c>
      <c r="T12" s="11">
        <f t="shared" si="11"/>
        <v>1724386.9676464531</v>
      </c>
      <c r="U12" s="15">
        <v>0.3</v>
      </c>
      <c r="V12" s="15">
        <v>1</v>
      </c>
      <c r="W12" s="11">
        <f t="shared" si="12"/>
        <v>1026420.8140752697</v>
      </c>
      <c r="X12" s="11">
        <f t="shared" si="13"/>
        <v>307926.24422258092</v>
      </c>
    </row>
    <row r="13" spans="1:24" x14ac:dyDescent="0.3">
      <c r="B13" s="14">
        <v>20</v>
      </c>
      <c r="C13" s="14">
        <v>60</v>
      </c>
      <c r="D13" s="19">
        <f t="shared" si="0"/>
        <v>3.4992710611188258</v>
      </c>
      <c r="E13" s="19">
        <f t="shared" si="1"/>
        <v>37.96454782892075</v>
      </c>
      <c r="F13" s="18">
        <f t="shared" si="2"/>
        <v>1.0086469288199947E-2</v>
      </c>
      <c r="G13" s="5">
        <f t="shared" si="3"/>
        <v>10.133539478211548</v>
      </c>
      <c r="H13" s="4">
        <v>16</v>
      </c>
      <c r="I13" s="4">
        <v>4</v>
      </c>
      <c r="J13" s="5">
        <f t="shared" si="4"/>
        <v>2.6666666666666665</v>
      </c>
      <c r="K13" s="4">
        <v>16</v>
      </c>
      <c r="L13" s="4">
        <v>2</v>
      </c>
      <c r="M13" s="5">
        <f t="shared" si="5"/>
        <v>11.2</v>
      </c>
      <c r="N13" s="15">
        <f t="shared" si="6"/>
        <v>12.063715789784807</v>
      </c>
      <c r="O13" s="15">
        <f t="shared" si="7"/>
        <v>50.233333333333334</v>
      </c>
      <c r="P13" s="12">
        <f t="shared" si="8"/>
        <v>1.2007679950018054E-2</v>
      </c>
      <c r="Q13" s="15">
        <f t="shared" si="9"/>
        <v>0.8372222222222222</v>
      </c>
      <c r="R13" s="15">
        <v>0.82</v>
      </c>
      <c r="S13" s="15">
        <f t="shared" si="10"/>
        <v>196.79999999999998</v>
      </c>
      <c r="T13" s="11">
        <f t="shared" si="11"/>
        <v>1724386.9676464531</v>
      </c>
      <c r="U13" s="15">
        <v>0.3</v>
      </c>
      <c r="V13" s="15">
        <v>1</v>
      </c>
      <c r="W13" s="11">
        <f t="shared" si="12"/>
        <v>1026420.8140752697</v>
      </c>
      <c r="X13" s="11">
        <f t="shared" si="13"/>
        <v>307926.24422258092</v>
      </c>
    </row>
    <row r="14" spans="1:24" x14ac:dyDescent="0.3">
      <c r="B14" s="14">
        <v>20</v>
      </c>
      <c r="C14" s="14">
        <v>60</v>
      </c>
      <c r="D14" s="19">
        <f t="shared" si="0"/>
        <v>3.4992710611188258</v>
      </c>
      <c r="E14" s="19">
        <f t="shared" si="1"/>
        <v>37.96454782892075</v>
      </c>
      <c r="F14" s="18">
        <f t="shared" si="2"/>
        <v>1.0086469288199947E-2</v>
      </c>
      <c r="G14" s="5">
        <f t="shared" si="3"/>
        <v>10.133539478211548</v>
      </c>
      <c r="H14" s="4">
        <v>16</v>
      </c>
      <c r="I14" s="4">
        <v>4</v>
      </c>
      <c r="J14" s="5">
        <f t="shared" si="4"/>
        <v>2.6666666666666665</v>
      </c>
      <c r="K14" s="4">
        <v>16</v>
      </c>
      <c r="L14" s="4">
        <v>2</v>
      </c>
      <c r="M14" s="5">
        <f t="shared" si="5"/>
        <v>11.2</v>
      </c>
      <c r="N14" s="15">
        <f t="shared" si="6"/>
        <v>12.063715789784807</v>
      </c>
      <c r="O14" s="15">
        <f t="shared" si="7"/>
        <v>50.233333333333334</v>
      </c>
      <c r="P14" s="12">
        <f t="shared" si="8"/>
        <v>1.2007679950018054E-2</v>
      </c>
      <c r="Q14" s="15">
        <f t="shared" si="9"/>
        <v>0.8372222222222222</v>
      </c>
      <c r="R14" s="15">
        <v>0.8</v>
      </c>
      <c r="S14" s="15">
        <f t="shared" si="10"/>
        <v>192</v>
      </c>
      <c r="T14" s="11">
        <f t="shared" si="11"/>
        <v>1724386.9676464531</v>
      </c>
      <c r="U14" s="15">
        <v>0.3</v>
      </c>
      <c r="V14" s="15">
        <v>1</v>
      </c>
      <c r="W14" s="11">
        <f t="shared" si="12"/>
        <v>1026420.8140752697</v>
      </c>
      <c r="X14" s="11">
        <f t="shared" si="13"/>
        <v>307926.24422258092</v>
      </c>
    </row>
    <row r="15" spans="1:24" x14ac:dyDescent="0.3">
      <c r="B15" s="14">
        <v>20</v>
      </c>
      <c r="C15" s="14">
        <v>60</v>
      </c>
      <c r="D15" s="19">
        <f t="shared" si="0"/>
        <v>3.4992710611188258</v>
      </c>
      <c r="E15" s="19">
        <f t="shared" si="1"/>
        <v>37.96454782892075</v>
      </c>
      <c r="F15" s="18">
        <f t="shared" si="2"/>
        <v>1.0086469288199947E-2</v>
      </c>
      <c r="G15" s="5">
        <f t="shared" si="3"/>
        <v>10.133539478211548</v>
      </c>
      <c r="H15" s="4">
        <v>16</v>
      </c>
      <c r="I15" s="4">
        <v>4</v>
      </c>
      <c r="J15" s="5">
        <f t="shared" si="4"/>
        <v>2.6666666666666665</v>
      </c>
      <c r="K15" s="4">
        <v>16</v>
      </c>
      <c r="L15" s="4">
        <v>2</v>
      </c>
      <c r="M15" s="5">
        <f t="shared" si="5"/>
        <v>11.2</v>
      </c>
      <c r="N15" s="15">
        <f t="shared" si="6"/>
        <v>12.063715789784807</v>
      </c>
      <c r="O15" s="15">
        <f t="shared" si="7"/>
        <v>50.233333333333334</v>
      </c>
      <c r="P15" s="12">
        <f t="shared" si="8"/>
        <v>1.2007679950018054E-2</v>
      </c>
      <c r="Q15" s="15">
        <f t="shared" si="9"/>
        <v>0.8372222222222222</v>
      </c>
      <c r="R15" s="15">
        <v>0.78</v>
      </c>
      <c r="S15" s="15">
        <f t="shared" si="10"/>
        <v>187.20000000000002</v>
      </c>
      <c r="T15" s="11">
        <f t="shared" si="11"/>
        <v>1724386.9676464531</v>
      </c>
      <c r="U15" s="15">
        <v>0.3</v>
      </c>
      <c r="V15" s="15">
        <v>1</v>
      </c>
      <c r="W15" s="11">
        <f t="shared" si="12"/>
        <v>1026420.8140752697</v>
      </c>
      <c r="X15" s="11">
        <f t="shared" si="13"/>
        <v>307926.24422258092</v>
      </c>
    </row>
    <row r="16" spans="1:24" x14ac:dyDescent="0.3">
      <c r="B16" s="14">
        <v>20</v>
      </c>
      <c r="C16" s="14">
        <v>60</v>
      </c>
      <c r="D16" s="19">
        <f t="shared" si="0"/>
        <v>3.4992710611188258</v>
      </c>
      <c r="E16" s="19">
        <f t="shared" si="1"/>
        <v>37.96454782892075</v>
      </c>
      <c r="F16" s="18">
        <f t="shared" si="2"/>
        <v>1.0086469288199947E-2</v>
      </c>
      <c r="G16" s="5">
        <f t="shared" si="3"/>
        <v>10.133539478211548</v>
      </c>
      <c r="H16" s="4">
        <v>16</v>
      </c>
      <c r="I16" s="4">
        <v>4</v>
      </c>
      <c r="J16" s="5">
        <f t="shared" si="4"/>
        <v>2.6666666666666665</v>
      </c>
      <c r="K16" s="4">
        <v>16</v>
      </c>
      <c r="L16" s="4">
        <v>2</v>
      </c>
      <c r="M16" s="5">
        <f t="shared" si="5"/>
        <v>11.2</v>
      </c>
      <c r="N16" s="15">
        <f t="shared" si="6"/>
        <v>12.063715789784807</v>
      </c>
      <c r="O16" s="15">
        <f t="shared" si="7"/>
        <v>50.233333333333334</v>
      </c>
      <c r="P16" s="12">
        <f t="shared" si="8"/>
        <v>1.2007679950018054E-2</v>
      </c>
      <c r="Q16" s="15">
        <f t="shared" si="9"/>
        <v>0.8372222222222222</v>
      </c>
      <c r="R16" s="15">
        <v>0.76</v>
      </c>
      <c r="S16" s="15">
        <f t="shared" si="10"/>
        <v>182.4</v>
      </c>
      <c r="T16" s="11">
        <f t="shared" si="11"/>
        <v>1724386.9676464531</v>
      </c>
      <c r="U16" s="15">
        <v>0.3</v>
      </c>
      <c r="V16" s="15">
        <v>1</v>
      </c>
      <c r="W16" s="11">
        <f t="shared" si="12"/>
        <v>1026420.8140752697</v>
      </c>
      <c r="X16" s="11">
        <f t="shared" si="13"/>
        <v>307926.24422258092</v>
      </c>
    </row>
    <row r="17" spans="2:24" x14ac:dyDescent="0.3">
      <c r="B17" s="14">
        <v>20</v>
      </c>
      <c r="C17" s="14">
        <v>60</v>
      </c>
      <c r="D17" s="19">
        <f t="shared" si="0"/>
        <v>3.4992710611188258</v>
      </c>
      <c r="E17" s="19">
        <f t="shared" si="1"/>
        <v>37.96454782892075</v>
      </c>
      <c r="F17" s="18">
        <f t="shared" si="2"/>
        <v>1.0086469288199947E-2</v>
      </c>
      <c r="G17" s="5">
        <f t="shared" si="3"/>
        <v>10.133539478211548</v>
      </c>
      <c r="H17" s="4">
        <v>16</v>
      </c>
      <c r="I17" s="4">
        <v>4</v>
      </c>
      <c r="J17" s="5">
        <f t="shared" si="4"/>
        <v>2.6666666666666665</v>
      </c>
      <c r="K17" s="4">
        <v>16</v>
      </c>
      <c r="L17" s="4">
        <v>2</v>
      </c>
      <c r="M17" s="5">
        <f t="shared" si="5"/>
        <v>11.2</v>
      </c>
      <c r="N17" s="15">
        <f t="shared" si="6"/>
        <v>12.063715789784807</v>
      </c>
      <c r="O17" s="15">
        <f t="shared" si="7"/>
        <v>50.233333333333334</v>
      </c>
      <c r="P17" s="12">
        <f t="shared" si="8"/>
        <v>1.2007679950018054E-2</v>
      </c>
      <c r="Q17" s="15">
        <f t="shared" si="9"/>
        <v>0.8372222222222222</v>
      </c>
      <c r="R17" s="15">
        <v>0.74</v>
      </c>
      <c r="S17" s="15">
        <f t="shared" si="10"/>
        <v>177.6</v>
      </c>
      <c r="T17" s="11">
        <f t="shared" si="11"/>
        <v>1724386.9676464531</v>
      </c>
      <c r="U17" s="15">
        <v>0.3</v>
      </c>
      <c r="V17" s="15">
        <v>1</v>
      </c>
      <c r="W17" s="11">
        <f t="shared" si="12"/>
        <v>1026420.8140752697</v>
      </c>
      <c r="X17" s="11">
        <f t="shared" si="13"/>
        <v>307926.24422258092</v>
      </c>
    </row>
    <row r="18" spans="2:24" x14ac:dyDescent="0.3">
      <c r="B18" s="14">
        <v>20</v>
      </c>
      <c r="C18" s="14">
        <v>60</v>
      </c>
      <c r="D18" s="19">
        <f t="shared" si="0"/>
        <v>3.4992710611188258</v>
      </c>
      <c r="E18" s="19">
        <f t="shared" si="1"/>
        <v>37.96454782892075</v>
      </c>
      <c r="F18" s="18">
        <f t="shared" si="2"/>
        <v>1.0086469288199947E-2</v>
      </c>
      <c r="G18" s="5">
        <f t="shared" si="3"/>
        <v>10.133539478211548</v>
      </c>
      <c r="H18" s="4">
        <v>16</v>
      </c>
      <c r="I18" s="4">
        <v>4</v>
      </c>
      <c r="J18" s="5">
        <f t="shared" si="4"/>
        <v>2.6666666666666665</v>
      </c>
      <c r="K18" s="4">
        <v>16</v>
      </c>
      <c r="L18" s="4">
        <v>2</v>
      </c>
      <c r="M18" s="5">
        <f t="shared" si="5"/>
        <v>11.2</v>
      </c>
      <c r="N18" s="15">
        <f t="shared" si="6"/>
        <v>12.063715789784807</v>
      </c>
      <c r="O18" s="15">
        <f t="shared" si="7"/>
        <v>50.233333333333334</v>
      </c>
      <c r="P18" s="12">
        <f t="shared" si="8"/>
        <v>1.2007679950018054E-2</v>
      </c>
      <c r="Q18" s="15">
        <f t="shared" si="9"/>
        <v>0.8372222222222222</v>
      </c>
      <c r="R18" s="15">
        <v>0.72</v>
      </c>
      <c r="S18" s="15">
        <f t="shared" si="10"/>
        <v>172.79999999999998</v>
      </c>
      <c r="T18" s="11">
        <f t="shared" si="11"/>
        <v>1724386.9676464531</v>
      </c>
      <c r="U18" s="15">
        <v>0.3</v>
      </c>
      <c r="V18" s="15">
        <v>1</v>
      </c>
      <c r="W18" s="11">
        <f t="shared" si="12"/>
        <v>1026420.8140752697</v>
      </c>
      <c r="X18" s="11">
        <f t="shared" si="13"/>
        <v>307926.24422258092</v>
      </c>
    </row>
    <row r="19" spans="2:24" x14ac:dyDescent="0.3">
      <c r="B19" s="14">
        <v>20</v>
      </c>
      <c r="C19" s="14">
        <v>60</v>
      </c>
      <c r="D19" s="19">
        <f t="shared" si="0"/>
        <v>3.4992710611188258</v>
      </c>
      <c r="E19" s="19">
        <f t="shared" si="1"/>
        <v>37.96454782892075</v>
      </c>
      <c r="F19" s="18">
        <f t="shared" si="2"/>
        <v>1.0086469288199947E-2</v>
      </c>
      <c r="G19" s="5">
        <f t="shared" si="3"/>
        <v>10.133539478211548</v>
      </c>
      <c r="H19" s="4">
        <v>16</v>
      </c>
      <c r="I19" s="4">
        <v>4</v>
      </c>
      <c r="J19" s="5">
        <f t="shared" si="4"/>
        <v>2.6666666666666665</v>
      </c>
      <c r="K19" s="4">
        <v>16</v>
      </c>
      <c r="L19" s="4">
        <v>2</v>
      </c>
      <c r="M19" s="5">
        <f t="shared" si="5"/>
        <v>11.2</v>
      </c>
      <c r="N19" s="15">
        <f t="shared" si="6"/>
        <v>12.063715789784807</v>
      </c>
      <c r="O19" s="15">
        <f t="shared" si="7"/>
        <v>50.233333333333334</v>
      </c>
      <c r="P19" s="12">
        <f t="shared" si="8"/>
        <v>1.2007679950018054E-2</v>
      </c>
      <c r="Q19" s="15">
        <f t="shared" si="9"/>
        <v>0.8372222222222222</v>
      </c>
      <c r="R19" s="15">
        <v>0.7</v>
      </c>
      <c r="S19" s="15">
        <f t="shared" si="10"/>
        <v>168</v>
      </c>
      <c r="T19" s="11">
        <f t="shared" si="11"/>
        <v>1724386.9676464531</v>
      </c>
      <c r="U19" s="15">
        <v>0.3</v>
      </c>
      <c r="V19" s="15">
        <v>1</v>
      </c>
      <c r="W19" s="11">
        <f t="shared" si="12"/>
        <v>1026420.8140752697</v>
      </c>
      <c r="X19" s="11">
        <f t="shared" si="13"/>
        <v>307926.24422258092</v>
      </c>
    </row>
    <row r="20" spans="2:24" x14ac:dyDescent="0.3">
      <c r="B20" s="14">
        <v>20</v>
      </c>
      <c r="C20" s="14">
        <v>60</v>
      </c>
      <c r="D20" s="19">
        <f t="shared" si="0"/>
        <v>3.4992710611188258</v>
      </c>
      <c r="E20" s="19">
        <f t="shared" si="1"/>
        <v>37.96454782892075</v>
      </c>
      <c r="F20" s="18">
        <f t="shared" si="2"/>
        <v>1.0086469288199947E-2</v>
      </c>
      <c r="G20" s="5">
        <f t="shared" si="3"/>
        <v>10.133539478211548</v>
      </c>
      <c r="H20" s="4">
        <v>16</v>
      </c>
      <c r="I20" s="4">
        <v>4</v>
      </c>
      <c r="J20" s="5">
        <f t="shared" si="4"/>
        <v>2.6666666666666665</v>
      </c>
      <c r="K20" s="4">
        <v>16</v>
      </c>
      <c r="L20" s="4">
        <v>2</v>
      </c>
      <c r="M20" s="5">
        <f t="shared" si="5"/>
        <v>11.2</v>
      </c>
      <c r="N20" s="15">
        <f t="shared" si="6"/>
        <v>12.063715789784807</v>
      </c>
      <c r="O20" s="15">
        <f t="shared" si="7"/>
        <v>50.233333333333334</v>
      </c>
      <c r="P20" s="12">
        <f t="shared" si="8"/>
        <v>1.2007679950018054E-2</v>
      </c>
      <c r="Q20" s="15">
        <f t="shared" si="9"/>
        <v>0.8372222222222222</v>
      </c>
      <c r="R20" s="15">
        <v>0.68</v>
      </c>
      <c r="S20" s="15">
        <f t="shared" si="10"/>
        <v>163.20000000000002</v>
      </c>
      <c r="T20" s="11">
        <f t="shared" si="11"/>
        <v>1724386.9676464531</v>
      </c>
      <c r="U20" s="15">
        <v>0.3</v>
      </c>
      <c r="V20" s="15">
        <v>1</v>
      </c>
      <c r="W20" s="11">
        <f t="shared" si="12"/>
        <v>1026420.8140752697</v>
      </c>
      <c r="X20" s="11">
        <f t="shared" si="13"/>
        <v>307926.24422258092</v>
      </c>
    </row>
    <row r="21" spans="2:24" x14ac:dyDescent="0.3">
      <c r="B21" s="14">
        <v>20</v>
      </c>
      <c r="C21" s="14">
        <v>60</v>
      </c>
      <c r="D21" s="19">
        <f t="shared" si="0"/>
        <v>3.4992710611188258</v>
      </c>
      <c r="E21" s="19">
        <f t="shared" si="1"/>
        <v>37.96454782892075</v>
      </c>
      <c r="F21" s="18">
        <f t="shared" si="2"/>
        <v>1.0086469288199947E-2</v>
      </c>
      <c r="G21" s="5">
        <f t="shared" si="3"/>
        <v>10.133539478211548</v>
      </c>
      <c r="H21" s="4">
        <v>16</v>
      </c>
      <c r="I21" s="4">
        <v>4</v>
      </c>
      <c r="J21" s="5">
        <f t="shared" si="4"/>
        <v>2.6666666666666665</v>
      </c>
      <c r="K21" s="4">
        <v>16</v>
      </c>
      <c r="L21" s="4">
        <v>2</v>
      </c>
      <c r="M21" s="5">
        <f t="shared" si="5"/>
        <v>11.2</v>
      </c>
      <c r="N21" s="15">
        <f t="shared" si="6"/>
        <v>12.063715789784807</v>
      </c>
      <c r="O21" s="15">
        <f t="shared" si="7"/>
        <v>50.233333333333334</v>
      </c>
      <c r="P21" s="12">
        <f t="shared" si="8"/>
        <v>1.2007679950018054E-2</v>
      </c>
      <c r="Q21" s="15">
        <f t="shared" si="9"/>
        <v>0.8372222222222222</v>
      </c>
      <c r="R21" s="15">
        <v>0.66</v>
      </c>
      <c r="S21" s="15">
        <f t="shared" si="10"/>
        <v>158.4</v>
      </c>
      <c r="T21" s="11">
        <f t="shared" si="11"/>
        <v>1724386.9676464531</v>
      </c>
      <c r="U21" s="15">
        <v>0.3</v>
      </c>
      <c r="V21" s="15">
        <v>1</v>
      </c>
      <c r="W21" s="11">
        <f t="shared" si="12"/>
        <v>1026420.8140752697</v>
      </c>
      <c r="X21" s="11">
        <f t="shared" si="13"/>
        <v>307926.24422258092</v>
      </c>
    </row>
    <row r="22" spans="2:24" x14ac:dyDescent="0.3">
      <c r="B22" s="14">
        <v>20</v>
      </c>
      <c r="C22" s="14">
        <v>60</v>
      </c>
      <c r="D22" s="19">
        <f t="shared" si="0"/>
        <v>3.4992710611188258</v>
      </c>
      <c r="E22" s="19">
        <f t="shared" si="1"/>
        <v>37.96454782892075</v>
      </c>
      <c r="F22" s="18">
        <f t="shared" si="2"/>
        <v>1.0086469288199947E-2</v>
      </c>
      <c r="G22" s="5">
        <f t="shared" si="3"/>
        <v>10.133539478211548</v>
      </c>
      <c r="H22" s="4">
        <v>16</v>
      </c>
      <c r="I22" s="4">
        <v>4</v>
      </c>
      <c r="J22" s="5">
        <f t="shared" si="4"/>
        <v>2.6666666666666665</v>
      </c>
      <c r="K22" s="4">
        <v>16</v>
      </c>
      <c r="L22" s="4">
        <v>2</v>
      </c>
      <c r="M22" s="5">
        <f t="shared" si="5"/>
        <v>11.2</v>
      </c>
      <c r="N22" s="15">
        <f t="shared" si="6"/>
        <v>12.063715789784807</v>
      </c>
      <c r="O22" s="15">
        <f t="shared" si="7"/>
        <v>50.233333333333334</v>
      </c>
      <c r="P22" s="12">
        <f t="shared" si="8"/>
        <v>1.2007679950018054E-2</v>
      </c>
      <c r="Q22" s="15">
        <f t="shared" si="9"/>
        <v>0.8372222222222222</v>
      </c>
      <c r="R22" s="15">
        <v>0.64</v>
      </c>
      <c r="S22" s="15">
        <f t="shared" si="10"/>
        <v>153.6</v>
      </c>
      <c r="T22" s="11">
        <f t="shared" si="11"/>
        <v>1724386.9676464531</v>
      </c>
      <c r="U22" s="15">
        <v>0.3</v>
      </c>
      <c r="V22" s="15">
        <v>1</v>
      </c>
      <c r="W22" s="11">
        <f t="shared" si="12"/>
        <v>1026420.8140752697</v>
      </c>
      <c r="X22" s="11">
        <f t="shared" si="13"/>
        <v>307926.24422258092</v>
      </c>
    </row>
    <row r="23" spans="2:24" x14ac:dyDescent="0.3">
      <c r="B23" s="14">
        <v>20</v>
      </c>
      <c r="C23" s="14">
        <v>60</v>
      </c>
      <c r="D23" s="19">
        <f t="shared" si="0"/>
        <v>3.4992710611188258</v>
      </c>
      <c r="E23" s="19">
        <f t="shared" si="1"/>
        <v>37.96454782892075</v>
      </c>
      <c r="F23" s="18">
        <f t="shared" si="2"/>
        <v>1.0086469288199947E-2</v>
      </c>
      <c r="G23" s="5">
        <f t="shared" si="3"/>
        <v>10.133539478211548</v>
      </c>
      <c r="H23" s="4">
        <v>16</v>
      </c>
      <c r="I23" s="4">
        <v>4</v>
      </c>
      <c r="J23" s="5">
        <f t="shared" si="4"/>
        <v>2.6666666666666665</v>
      </c>
      <c r="K23" s="4">
        <v>16</v>
      </c>
      <c r="L23" s="4">
        <v>2</v>
      </c>
      <c r="M23" s="5">
        <f t="shared" si="5"/>
        <v>11.2</v>
      </c>
      <c r="N23" s="15">
        <f t="shared" si="6"/>
        <v>12.063715789784807</v>
      </c>
      <c r="O23" s="15">
        <f t="shared" si="7"/>
        <v>50.233333333333334</v>
      </c>
      <c r="P23" s="12">
        <f t="shared" si="8"/>
        <v>1.2007679950018054E-2</v>
      </c>
      <c r="Q23" s="15">
        <f t="shared" si="9"/>
        <v>0.8372222222222222</v>
      </c>
      <c r="R23" s="15">
        <v>0.62</v>
      </c>
      <c r="S23" s="15">
        <f t="shared" si="10"/>
        <v>148.80000000000001</v>
      </c>
      <c r="T23" s="11">
        <f t="shared" si="11"/>
        <v>1724386.9676464531</v>
      </c>
      <c r="U23" s="15">
        <v>0.3</v>
      </c>
      <c r="V23" s="15">
        <v>1</v>
      </c>
      <c r="W23" s="11">
        <f t="shared" si="12"/>
        <v>1026420.8140752697</v>
      </c>
      <c r="X23" s="11">
        <f t="shared" si="13"/>
        <v>307926.24422258092</v>
      </c>
    </row>
    <row r="24" spans="2:24" x14ac:dyDescent="0.3">
      <c r="B24" s="14">
        <v>20</v>
      </c>
      <c r="C24" s="14">
        <v>60</v>
      </c>
      <c r="D24" s="19">
        <f t="shared" si="0"/>
        <v>3.4992710611188258</v>
      </c>
      <c r="E24" s="19">
        <f t="shared" si="1"/>
        <v>37.96454782892075</v>
      </c>
      <c r="F24" s="18">
        <f t="shared" si="2"/>
        <v>1.0086469288199947E-2</v>
      </c>
      <c r="G24" s="5">
        <f t="shared" si="3"/>
        <v>10.133539478211548</v>
      </c>
      <c r="H24" s="4">
        <v>16</v>
      </c>
      <c r="I24" s="4">
        <v>4</v>
      </c>
      <c r="J24" s="5">
        <f t="shared" si="4"/>
        <v>2.6666666666666665</v>
      </c>
      <c r="K24" s="4">
        <v>16</v>
      </c>
      <c r="L24" s="4">
        <v>2</v>
      </c>
      <c r="M24" s="5">
        <f t="shared" si="5"/>
        <v>11.2</v>
      </c>
      <c r="N24" s="15">
        <f t="shared" si="6"/>
        <v>12.063715789784807</v>
      </c>
      <c r="O24" s="15">
        <f t="shared" si="7"/>
        <v>50.233333333333334</v>
      </c>
      <c r="P24" s="12">
        <f t="shared" si="8"/>
        <v>1.2007679950018054E-2</v>
      </c>
      <c r="Q24" s="15">
        <f t="shared" si="9"/>
        <v>0.8372222222222222</v>
      </c>
      <c r="R24" s="15">
        <v>0.6</v>
      </c>
      <c r="S24" s="15">
        <f t="shared" si="10"/>
        <v>144</v>
      </c>
      <c r="T24" s="11">
        <f t="shared" si="11"/>
        <v>1724386.9676464531</v>
      </c>
      <c r="U24" s="15">
        <v>0.3</v>
      </c>
      <c r="V24" s="15">
        <v>1</v>
      </c>
      <c r="W24" s="11">
        <f t="shared" si="12"/>
        <v>1026420.8140752697</v>
      </c>
      <c r="X24" s="11">
        <f t="shared" si="13"/>
        <v>307926.24422258092</v>
      </c>
    </row>
    <row r="25" spans="2:24" x14ac:dyDescent="0.3">
      <c r="B25" s="14">
        <v>20</v>
      </c>
      <c r="C25" s="14">
        <v>60</v>
      </c>
      <c r="D25" s="19">
        <f t="shared" si="0"/>
        <v>3.4992710611188258</v>
      </c>
      <c r="E25" s="19">
        <f t="shared" si="1"/>
        <v>37.96454782892075</v>
      </c>
      <c r="F25" s="18">
        <f t="shared" si="2"/>
        <v>1.0086469288199947E-2</v>
      </c>
      <c r="G25" s="5">
        <f t="shared" si="3"/>
        <v>10.133539478211548</v>
      </c>
      <c r="H25" s="4">
        <v>16</v>
      </c>
      <c r="I25" s="4">
        <v>4</v>
      </c>
      <c r="J25" s="5">
        <f t="shared" si="4"/>
        <v>2.6666666666666665</v>
      </c>
      <c r="K25" s="4">
        <v>16</v>
      </c>
      <c r="L25" s="4">
        <v>2</v>
      </c>
      <c r="M25" s="5">
        <f t="shared" si="5"/>
        <v>11.2</v>
      </c>
      <c r="N25" s="15">
        <f t="shared" si="6"/>
        <v>12.063715789784807</v>
      </c>
      <c r="O25" s="15">
        <f t="shared" si="7"/>
        <v>50.233333333333334</v>
      </c>
      <c r="P25" s="12">
        <f t="shared" si="8"/>
        <v>1.2007679950018054E-2</v>
      </c>
      <c r="Q25" s="15">
        <f t="shared" si="9"/>
        <v>0.8372222222222222</v>
      </c>
      <c r="R25" s="15">
        <v>0.57999999999999996</v>
      </c>
      <c r="S25" s="15">
        <f t="shared" si="10"/>
        <v>139.19999999999999</v>
      </c>
      <c r="T25" s="11">
        <f t="shared" si="11"/>
        <v>1724386.9676464531</v>
      </c>
      <c r="U25" s="15">
        <v>0.3</v>
      </c>
      <c r="V25" s="15">
        <v>1</v>
      </c>
      <c r="W25" s="11">
        <f t="shared" si="12"/>
        <v>1026420.8140752697</v>
      </c>
      <c r="X25" s="11">
        <f t="shared" si="13"/>
        <v>307926.24422258092</v>
      </c>
    </row>
    <row r="26" spans="2:24" x14ac:dyDescent="0.3">
      <c r="B26" s="14">
        <v>20</v>
      </c>
      <c r="C26" s="14">
        <v>60</v>
      </c>
      <c r="D26" s="19">
        <f>MIN(SQRT($B$1/10)*C26*B26/(4*$B$2/10),1.4*B26*C26/($B$2/10))</f>
        <v>3.4992710611188258</v>
      </c>
      <c r="E26" s="19">
        <f>T26/(0.9*B26*O26^2)</f>
        <v>37.96454782892075</v>
      </c>
      <c r="F26" s="18">
        <f>0.85*$B$1/$B$2*(1-SQRT(1-2*E26*100/(0.85*$B$1*100)))</f>
        <v>1.0086469288199947E-2</v>
      </c>
      <c r="G26" s="5">
        <f>B26*F26*O26</f>
        <v>10.133539478211548</v>
      </c>
      <c r="H26" s="4">
        <v>16</v>
      </c>
      <c r="I26" s="4">
        <v>4</v>
      </c>
      <c r="J26" s="5">
        <f>(B26-2*2-2*0.8-I26*H26/10)/(IF(I26=1,1,I26-1))</f>
        <v>2.6666666666666665</v>
      </c>
      <c r="K26" s="4">
        <v>16</v>
      </c>
      <c r="L26" s="4">
        <v>2</v>
      </c>
      <c r="M26" s="5">
        <f>(B26-2*2-2*0.8-L26*K26/10)/(IF(L26=1,1,L26-1))</f>
        <v>11.2</v>
      </c>
      <c r="N26" s="15">
        <f>(H26/10)^2*PI()*I26/4+(K26/10)^2*PI()*L26/4</f>
        <v>12.063715789784807</v>
      </c>
      <c r="O26" s="15">
        <f>C26-((H26/10)^2*PI()*I26/4*(2+H26/20+0.8)+(K26/10)^2*PI()*L26/4*(2+H26+2.5+K26/20+0.8))/N26</f>
        <v>50.233333333333334</v>
      </c>
      <c r="P26" s="12">
        <f>N26/(B26*O26)</f>
        <v>1.2007679950018054E-2</v>
      </c>
      <c r="Q26" s="15">
        <f>O26/C26</f>
        <v>0.8372222222222222</v>
      </c>
      <c r="R26" s="15">
        <v>0.56000000000000005</v>
      </c>
      <c r="S26" s="15">
        <f>$B$1*R26</f>
        <v>134.4</v>
      </c>
      <c r="T26" s="11">
        <f>0.9*N26*$B$2*O26*(1-(N26*$B$2)/(0.85*$B$1*B26*O26))</f>
        <v>1724386.9676464531</v>
      </c>
      <c r="U26" s="15">
        <v>0.3</v>
      </c>
      <c r="V26" s="15">
        <v>1</v>
      </c>
      <c r="W26" s="11">
        <f>T26/(1.2+1.6*U26)</f>
        <v>1026420.8140752697</v>
      </c>
      <c r="X26" s="11">
        <f>W26*U26*V26</f>
        <v>307926.24422258092</v>
      </c>
    </row>
    <row r="27" spans="2:24" x14ac:dyDescent="0.3">
      <c r="B27" s="14">
        <v>20</v>
      </c>
      <c r="C27" s="14">
        <v>60</v>
      </c>
      <c r="D27" s="19">
        <f>MIN(SQRT($B$1/10)*C27*B27/(4*$B$2/10),1.4*B27*C27/($B$2/10))</f>
        <v>3.4992710611188258</v>
      </c>
      <c r="E27" s="19">
        <f>T27/(0.9*B27*O27^2)</f>
        <v>37.96454782892075</v>
      </c>
      <c r="F27" s="18">
        <f>0.85*$B$1/$B$2*(1-SQRT(1-2*E27*100/(0.85*$B$1*100)))</f>
        <v>1.0086469288199947E-2</v>
      </c>
      <c r="G27" s="5">
        <f>B27*F27*O27</f>
        <v>10.133539478211548</v>
      </c>
      <c r="H27" s="4">
        <v>16</v>
      </c>
      <c r="I27" s="4">
        <v>4</v>
      </c>
      <c r="J27" s="5">
        <f>(B27-2*2-2*0.8-I27*H27/10)/(IF(I27=1,1,I27-1))</f>
        <v>2.6666666666666665</v>
      </c>
      <c r="K27" s="4">
        <v>16</v>
      </c>
      <c r="L27" s="4">
        <v>2</v>
      </c>
      <c r="M27" s="5">
        <f>(B27-2*2-2*0.8-L27*K27/10)/(IF(L27=1,1,L27-1))</f>
        <v>11.2</v>
      </c>
      <c r="N27" s="15">
        <f>(H27/10)^2*PI()*I27/4+(K27/10)^2*PI()*L27/4</f>
        <v>12.063715789784807</v>
      </c>
      <c r="O27" s="15">
        <f>C27-((H27/10)^2*PI()*I27/4*(2+H27/20+0.8)+(K27/10)^2*PI()*L27/4*(2+H27+2.5+K27/20+0.8))/N27</f>
        <v>50.233333333333334</v>
      </c>
      <c r="P27" s="12">
        <f>N27/(B27*O27)</f>
        <v>1.2007679950018054E-2</v>
      </c>
      <c r="Q27" s="15">
        <f>O27/C27</f>
        <v>0.8372222222222222</v>
      </c>
      <c r="R27" s="15">
        <v>0.54</v>
      </c>
      <c r="S27" s="15">
        <f>$B$1*R27</f>
        <v>129.60000000000002</v>
      </c>
      <c r="T27" s="11">
        <f>0.9*N27*$B$2*O27*(1-(N27*$B$2)/(0.85*$B$1*B27*O27))</f>
        <v>1724386.9676464531</v>
      </c>
      <c r="U27" s="15">
        <v>0.3</v>
      </c>
      <c r="V27" s="15">
        <v>1</v>
      </c>
      <c r="W27" s="11">
        <f>T27/(1.2+1.6*U27)</f>
        <v>1026420.8140752697</v>
      </c>
      <c r="X27" s="11">
        <f>W27*U27*V27</f>
        <v>307926.24422258092</v>
      </c>
    </row>
    <row r="28" spans="2:24" x14ac:dyDescent="0.3">
      <c r="B28" s="14">
        <v>20</v>
      </c>
      <c r="C28" s="14">
        <v>60</v>
      </c>
      <c r="D28" s="19">
        <f t="shared" ref="D28:D41" si="14">MIN(SQRT($B$1/10)*C28*B28/(4*$B$2/10),1.4*B28*C28/($B$2/10))</f>
        <v>3.4992710611188258</v>
      </c>
      <c r="E28" s="19">
        <f t="shared" ref="E28:E41" si="15">T28/(0.9*B28*O28^2)</f>
        <v>37.96454782892075</v>
      </c>
      <c r="F28" s="18">
        <f t="shared" ref="F28:F41" si="16">0.85*$B$1/$B$2*(1-SQRT(1-2*E28*100/(0.85*$B$1*100)))</f>
        <v>1.0086469288199947E-2</v>
      </c>
      <c r="G28" s="5">
        <f t="shared" ref="G28:G41" si="17">B28*F28*O28</f>
        <v>10.133539478211548</v>
      </c>
      <c r="H28" s="4">
        <v>16</v>
      </c>
      <c r="I28" s="4">
        <v>4</v>
      </c>
      <c r="J28" s="5">
        <f t="shared" ref="J28:J41" si="18">(B28-2*2-2*0.8-I28*H28/10)/(IF(I28=1,1,I28-1))</f>
        <v>2.6666666666666665</v>
      </c>
      <c r="K28" s="4">
        <v>16</v>
      </c>
      <c r="L28" s="4">
        <v>2</v>
      </c>
      <c r="M28" s="5">
        <f t="shared" ref="M28:M41" si="19">(B28-2*2-2*0.8-L28*K28/10)/(IF(L28=1,1,L28-1))</f>
        <v>11.2</v>
      </c>
      <c r="N28" s="15">
        <f t="shared" ref="N28:N41" si="20">(H28/10)^2*PI()*I28/4+(K28/10)^2*PI()*L28/4</f>
        <v>12.063715789784807</v>
      </c>
      <c r="O28" s="15">
        <f t="shared" ref="O28:O41" si="21">C28-((H28/10)^2*PI()*I28/4*(2+H28/20+0.8)+(K28/10)^2*PI()*L28/4*(2+H28+2.5+K28/20+0.8))/N28</f>
        <v>50.233333333333334</v>
      </c>
      <c r="P28" s="12">
        <f t="shared" ref="P28:P41" si="22">N28/(B28*O28)</f>
        <v>1.2007679950018054E-2</v>
      </c>
      <c r="Q28" s="15">
        <f t="shared" ref="Q28:Q41" si="23">O28/C28</f>
        <v>0.8372222222222222</v>
      </c>
      <c r="R28" s="15">
        <v>0.52</v>
      </c>
      <c r="S28" s="15">
        <f t="shared" ref="S28:S41" si="24">$B$1*R28</f>
        <v>124.80000000000001</v>
      </c>
      <c r="T28" s="11">
        <f t="shared" ref="T28:T41" si="25">0.9*N28*$B$2*O28*(1-(N28*$B$2)/(0.85*$B$1*B28*O28))</f>
        <v>1724386.9676464531</v>
      </c>
      <c r="U28" s="15">
        <v>0.3</v>
      </c>
      <c r="V28" s="15">
        <v>1</v>
      </c>
      <c r="W28" s="11">
        <f t="shared" ref="W28:W41" si="26">T28/(1.2+1.6*U28)</f>
        <v>1026420.8140752697</v>
      </c>
      <c r="X28" s="11">
        <f t="shared" ref="X28:X41" si="27">W28*U28*V28</f>
        <v>307926.24422258092</v>
      </c>
    </row>
    <row r="29" spans="2:24" x14ac:dyDescent="0.3">
      <c r="B29" s="14">
        <v>20</v>
      </c>
      <c r="C29" s="14">
        <v>60</v>
      </c>
      <c r="D29" s="19">
        <f t="shared" si="14"/>
        <v>3.4992710611188258</v>
      </c>
      <c r="E29" s="19">
        <f t="shared" si="15"/>
        <v>37.96454782892075</v>
      </c>
      <c r="F29" s="18">
        <f t="shared" si="16"/>
        <v>1.0086469288199947E-2</v>
      </c>
      <c r="G29" s="5">
        <f t="shared" si="17"/>
        <v>10.133539478211548</v>
      </c>
      <c r="H29" s="4">
        <v>16</v>
      </c>
      <c r="I29" s="4">
        <v>4</v>
      </c>
      <c r="J29" s="5">
        <f t="shared" si="18"/>
        <v>2.6666666666666665</v>
      </c>
      <c r="K29" s="4">
        <v>16</v>
      </c>
      <c r="L29" s="4">
        <v>2</v>
      </c>
      <c r="M29" s="5">
        <f t="shared" si="19"/>
        <v>11.2</v>
      </c>
      <c r="N29" s="15">
        <f t="shared" si="20"/>
        <v>12.063715789784807</v>
      </c>
      <c r="O29" s="15">
        <f t="shared" si="21"/>
        <v>50.233333333333334</v>
      </c>
      <c r="P29" s="12">
        <f t="shared" si="22"/>
        <v>1.2007679950018054E-2</v>
      </c>
      <c r="Q29" s="15">
        <f t="shared" si="23"/>
        <v>0.8372222222222222</v>
      </c>
      <c r="R29" s="15">
        <v>0.5</v>
      </c>
      <c r="S29" s="15">
        <f t="shared" si="24"/>
        <v>120</v>
      </c>
      <c r="T29" s="11">
        <f t="shared" si="25"/>
        <v>1724386.9676464531</v>
      </c>
      <c r="U29" s="15">
        <v>0.3</v>
      </c>
      <c r="V29" s="15">
        <v>1</v>
      </c>
      <c r="W29" s="11">
        <f t="shared" si="26"/>
        <v>1026420.8140752697</v>
      </c>
      <c r="X29" s="11">
        <f t="shared" si="27"/>
        <v>307926.24422258092</v>
      </c>
    </row>
    <row r="30" spans="2:24" x14ac:dyDescent="0.3">
      <c r="B30" s="14">
        <v>20</v>
      </c>
      <c r="C30" s="14">
        <v>60</v>
      </c>
      <c r="D30" s="19">
        <f t="shared" si="14"/>
        <v>3.4992710611188258</v>
      </c>
      <c r="E30" s="19">
        <f t="shared" si="15"/>
        <v>37.96454782892075</v>
      </c>
      <c r="F30" s="18">
        <f t="shared" si="16"/>
        <v>1.0086469288199947E-2</v>
      </c>
      <c r="G30" s="5">
        <f t="shared" si="17"/>
        <v>10.133539478211548</v>
      </c>
      <c r="H30" s="4">
        <v>16</v>
      </c>
      <c r="I30" s="4">
        <v>4</v>
      </c>
      <c r="J30" s="5">
        <f t="shared" si="18"/>
        <v>2.6666666666666665</v>
      </c>
      <c r="K30" s="4">
        <v>16</v>
      </c>
      <c r="L30" s="4">
        <v>2</v>
      </c>
      <c r="M30" s="5">
        <f t="shared" si="19"/>
        <v>11.2</v>
      </c>
      <c r="N30" s="15">
        <f t="shared" si="20"/>
        <v>12.063715789784807</v>
      </c>
      <c r="O30" s="15">
        <f t="shared" si="21"/>
        <v>50.233333333333334</v>
      </c>
      <c r="P30" s="12">
        <f t="shared" si="22"/>
        <v>1.2007679950018054E-2</v>
      </c>
      <c r="Q30" s="15">
        <f t="shared" si="23"/>
        <v>0.8372222222222222</v>
      </c>
      <c r="R30" s="15">
        <v>0.48</v>
      </c>
      <c r="S30" s="15">
        <f t="shared" si="24"/>
        <v>115.19999999999999</v>
      </c>
      <c r="T30" s="11">
        <f t="shared" si="25"/>
        <v>1724386.9676464531</v>
      </c>
      <c r="U30" s="15">
        <v>0.3</v>
      </c>
      <c r="V30" s="15">
        <v>1</v>
      </c>
      <c r="W30" s="11">
        <f t="shared" si="26"/>
        <v>1026420.8140752697</v>
      </c>
      <c r="X30" s="11">
        <f t="shared" si="27"/>
        <v>307926.24422258092</v>
      </c>
    </row>
    <row r="31" spans="2:24" x14ac:dyDescent="0.3">
      <c r="B31" s="14">
        <v>20</v>
      </c>
      <c r="C31" s="14">
        <v>60</v>
      </c>
      <c r="D31" s="19">
        <f t="shared" si="14"/>
        <v>3.4992710611188258</v>
      </c>
      <c r="E31" s="19">
        <f t="shared" si="15"/>
        <v>37.96454782892075</v>
      </c>
      <c r="F31" s="18">
        <f t="shared" si="16"/>
        <v>1.0086469288199947E-2</v>
      </c>
      <c r="G31" s="5">
        <f t="shared" si="17"/>
        <v>10.133539478211548</v>
      </c>
      <c r="H31" s="4">
        <v>16</v>
      </c>
      <c r="I31" s="4">
        <v>4</v>
      </c>
      <c r="J31" s="5">
        <f t="shared" si="18"/>
        <v>2.6666666666666665</v>
      </c>
      <c r="K31" s="4">
        <v>16</v>
      </c>
      <c r="L31" s="4">
        <v>2</v>
      </c>
      <c r="M31" s="5">
        <f t="shared" si="19"/>
        <v>11.2</v>
      </c>
      <c r="N31" s="15">
        <f t="shared" si="20"/>
        <v>12.063715789784807</v>
      </c>
      <c r="O31" s="15">
        <f t="shared" si="21"/>
        <v>50.233333333333334</v>
      </c>
      <c r="P31" s="12">
        <f t="shared" si="22"/>
        <v>1.2007679950018054E-2</v>
      </c>
      <c r="Q31" s="15">
        <f t="shared" si="23"/>
        <v>0.8372222222222222</v>
      </c>
      <c r="R31" s="15">
        <v>0.46</v>
      </c>
      <c r="S31" s="15">
        <f t="shared" si="24"/>
        <v>110.4</v>
      </c>
      <c r="T31" s="11">
        <f t="shared" si="25"/>
        <v>1724386.9676464531</v>
      </c>
      <c r="U31" s="15">
        <v>0.3</v>
      </c>
      <c r="V31" s="15">
        <v>1</v>
      </c>
      <c r="W31" s="11">
        <f t="shared" si="26"/>
        <v>1026420.8140752697</v>
      </c>
      <c r="X31" s="11">
        <f t="shared" si="27"/>
        <v>307926.24422258092</v>
      </c>
    </row>
    <row r="32" spans="2:24" x14ac:dyDescent="0.3">
      <c r="B32" s="14">
        <v>20</v>
      </c>
      <c r="C32" s="14">
        <v>60</v>
      </c>
      <c r="D32" s="19">
        <f t="shared" si="14"/>
        <v>3.4992710611188258</v>
      </c>
      <c r="E32" s="19">
        <f t="shared" si="15"/>
        <v>37.96454782892075</v>
      </c>
      <c r="F32" s="18">
        <f t="shared" si="16"/>
        <v>1.0086469288199947E-2</v>
      </c>
      <c r="G32" s="5">
        <f t="shared" si="17"/>
        <v>10.133539478211548</v>
      </c>
      <c r="H32" s="4">
        <v>16</v>
      </c>
      <c r="I32" s="4">
        <v>4</v>
      </c>
      <c r="J32" s="5">
        <f t="shared" si="18"/>
        <v>2.6666666666666665</v>
      </c>
      <c r="K32" s="4">
        <v>16</v>
      </c>
      <c r="L32" s="4">
        <v>2</v>
      </c>
      <c r="M32" s="5">
        <f t="shared" si="19"/>
        <v>11.2</v>
      </c>
      <c r="N32" s="15">
        <f t="shared" si="20"/>
        <v>12.063715789784807</v>
      </c>
      <c r="O32" s="15">
        <f t="shared" si="21"/>
        <v>50.233333333333334</v>
      </c>
      <c r="P32" s="12">
        <f t="shared" si="22"/>
        <v>1.2007679950018054E-2</v>
      </c>
      <c r="Q32" s="15">
        <f t="shared" si="23"/>
        <v>0.8372222222222222</v>
      </c>
      <c r="R32" s="15">
        <v>0.44</v>
      </c>
      <c r="S32" s="15">
        <f t="shared" si="24"/>
        <v>105.6</v>
      </c>
      <c r="T32" s="11">
        <f t="shared" si="25"/>
        <v>1724386.9676464531</v>
      </c>
      <c r="U32" s="15">
        <v>0.3</v>
      </c>
      <c r="V32" s="15">
        <v>1</v>
      </c>
      <c r="W32" s="11">
        <f t="shared" si="26"/>
        <v>1026420.8140752697</v>
      </c>
      <c r="X32" s="11">
        <f t="shared" si="27"/>
        <v>307926.24422258092</v>
      </c>
    </row>
    <row r="33" spans="2:24" x14ac:dyDescent="0.3">
      <c r="B33" s="14">
        <v>20</v>
      </c>
      <c r="C33" s="14">
        <v>60</v>
      </c>
      <c r="D33" s="19">
        <f t="shared" si="14"/>
        <v>3.4992710611188258</v>
      </c>
      <c r="E33" s="19">
        <f t="shared" si="15"/>
        <v>37.96454782892075</v>
      </c>
      <c r="F33" s="18">
        <f t="shared" si="16"/>
        <v>1.0086469288199947E-2</v>
      </c>
      <c r="G33" s="5">
        <f t="shared" si="17"/>
        <v>10.133539478211548</v>
      </c>
      <c r="H33" s="4">
        <v>16</v>
      </c>
      <c r="I33" s="4">
        <v>4</v>
      </c>
      <c r="J33" s="5">
        <f t="shared" si="18"/>
        <v>2.6666666666666665</v>
      </c>
      <c r="K33" s="4">
        <v>16</v>
      </c>
      <c r="L33" s="4">
        <v>2</v>
      </c>
      <c r="M33" s="5">
        <f t="shared" si="19"/>
        <v>11.2</v>
      </c>
      <c r="N33" s="15">
        <f t="shared" si="20"/>
        <v>12.063715789784807</v>
      </c>
      <c r="O33" s="15">
        <f t="shared" si="21"/>
        <v>50.233333333333334</v>
      </c>
      <c r="P33" s="12">
        <f t="shared" si="22"/>
        <v>1.2007679950018054E-2</v>
      </c>
      <c r="Q33" s="15">
        <f t="shared" si="23"/>
        <v>0.8372222222222222</v>
      </c>
      <c r="R33" s="15">
        <v>0.41999999999999899</v>
      </c>
      <c r="S33" s="15">
        <f t="shared" si="24"/>
        <v>100.79999999999976</v>
      </c>
      <c r="T33" s="11">
        <f t="shared" si="25"/>
        <v>1724386.9676464531</v>
      </c>
      <c r="U33" s="15">
        <v>0.3</v>
      </c>
      <c r="V33" s="15">
        <v>1</v>
      </c>
      <c r="W33" s="11">
        <f t="shared" si="26"/>
        <v>1026420.8140752697</v>
      </c>
      <c r="X33" s="11">
        <f t="shared" si="27"/>
        <v>307926.24422258092</v>
      </c>
    </row>
    <row r="34" spans="2:24" x14ac:dyDescent="0.3">
      <c r="B34" s="14">
        <v>20</v>
      </c>
      <c r="C34" s="14">
        <v>60</v>
      </c>
      <c r="D34" s="19">
        <f t="shared" si="14"/>
        <v>3.4992710611188258</v>
      </c>
      <c r="E34" s="19">
        <f t="shared" si="15"/>
        <v>37.96454782892075</v>
      </c>
      <c r="F34" s="18">
        <f t="shared" si="16"/>
        <v>1.0086469288199947E-2</v>
      </c>
      <c r="G34" s="5">
        <f t="shared" si="17"/>
        <v>10.133539478211548</v>
      </c>
      <c r="H34" s="4">
        <v>16</v>
      </c>
      <c r="I34" s="4">
        <v>4</v>
      </c>
      <c r="J34" s="5">
        <f t="shared" si="18"/>
        <v>2.6666666666666665</v>
      </c>
      <c r="K34" s="4">
        <v>16</v>
      </c>
      <c r="L34" s="4">
        <v>2</v>
      </c>
      <c r="M34" s="5">
        <f t="shared" si="19"/>
        <v>11.2</v>
      </c>
      <c r="N34" s="15">
        <f t="shared" si="20"/>
        <v>12.063715789784807</v>
      </c>
      <c r="O34" s="15">
        <f t="shared" si="21"/>
        <v>50.233333333333334</v>
      </c>
      <c r="P34" s="12">
        <f t="shared" si="22"/>
        <v>1.2007679950018054E-2</v>
      </c>
      <c r="Q34" s="15">
        <f t="shared" si="23"/>
        <v>0.8372222222222222</v>
      </c>
      <c r="R34" s="15">
        <v>0.39999999999999902</v>
      </c>
      <c r="S34" s="15">
        <f t="shared" si="24"/>
        <v>95.999999999999773</v>
      </c>
      <c r="T34" s="11">
        <f t="shared" si="25"/>
        <v>1724386.9676464531</v>
      </c>
      <c r="U34" s="15">
        <v>0.3</v>
      </c>
      <c r="V34" s="15">
        <v>1</v>
      </c>
      <c r="W34" s="11">
        <f t="shared" si="26"/>
        <v>1026420.8140752697</v>
      </c>
      <c r="X34" s="11">
        <f t="shared" si="27"/>
        <v>307926.24422258092</v>
      </c>
    </row>
    <row r="35" spans="2:24" x14ac:dyDescent="0.3">
      <c r="B35" s="14">
        <v>20</v>
      </c>
      <c r="C35" s="14">
        <v>60</v>
      </c>
      <c r="D35" s="19">
        <f t="shared" si="14"/>
        <v>3.4992710611188258</v>
      </c>
      <c r="E35" s="19">
        <f t="shared" si="15"/>
        <v>37.96454782892075</v>
      </c>
      <c r="F35" s="18">
        <f t="shared" si="16"/>
        <v>1.0086469288199947E-2</v>
      </c>
      <c r="G35" s="5">
        <f t="shared" si="17"/>
        <v>10.133539478211548</v>
      </c>
      <c r="H35" s="4">
        <v>16</v>
      </c>
      <c r="I35" s="4">
        <v>4</v>
      </c>
      <c r="J35" s="5">
        <f t="shared" si="18"/>
        <v>2.6666666666666665</v>
      </c>
      <c r="K35" s="4">
        <v>16</v>
      </c>
      <c r="L35" s="4">
        <v>2</v>
      </c>
      <c r="M35" s="5">
        <f t="shared" si="19"/>
        <v>11.2</v>
      </c>
      <c r="N35" s="15">
        <f t="shared" si="20"/>
        <v>12.063715789784807</v>
      </c>
      <c r="O35" s="15">
        <f t="shared" si="21"/>
        <v>50.233333333333334</v>
      </c>
      <c r="P35" s="12">
        <f t="shared" si="22"/>
        <v>1.2007679950018054E-2</v>
      </c>
      <c r="Q35" s="15">
        <f t="shared" si="23"/>
        <v>0.8372222222222222</v>
      </c>
      <c r="R35" s="15">
        <v>0.37999999999999901</v>
      </c>
      <c r="S35" s="15">
        <f t="shared" si="24"/>
        <v>91.199999999999761</v>
      </c>
      <c r="T35" s="11">
        <f t="shared" si="25"/>
        <v>1724386.9676464531</v>
      </c>
      <c r="U35" s="15">
        <v>0.3</v>
      </c>
      <c r="V35" s="15">
        <v>1</v>
      </c>
      <c r="W35" s="11">
        <f t="shared" si="26"/>
        <v>1026420.8140752697</v>
      </c>
      <c r="X35" s="11">
        <f t="shared" si="27"/>
        <v>307926.24422258092</v>
      </c>
    </row>
    <row r="36" spans="2:24" x14ac:dyDescent="0.3">
      <c r="B36" s="14">
        <v>20</v>
      </c>
      <c r="C36" s="14">
        <v>60</v>
      </c>
      <c r="D36" s="19">
        <f t="shared" si="14"/>
        <v>3.4992710611188258</v>
      </c>
      <c r="E36" s="19">
        <f t="shared" si="15"/>
        <v>37.96454782892075</v>
      </c>
      <c r="F36" s="18">
        <f t="shared" si="16"/>
        <v>1.0086469288199947E-2</v>
      </c>
      <c r="G36" s="5">
        <f t="shared" si="17"/>
        <v>10.133539478211548</v>
      </c>
      <c r="H36" s="4">
        <v>16</v>
      </c>
      <c r="I36" s="4">
        <v>4</v>
      </c>
      <c r="J36" s="5">
        <f t="shared" si="18"/>
        <v>2.6666666666666665</v>
      </c>
      <c r="K36" s="4">
        <v>16</v>
      </c>
      <c r="L36" s="4">
        <v>2</v>
      </c>
      <c r="M36" s="5">
        <f t="shared" si="19"/>
        <v>11.2</v>
      </c>
      <c r="N36" s="15">
        <f t="shared" si="20"/>
        <v>12.063715789784807</v>
      </c>
      <c r="O36" s="15">
        <f t="shared" si="21"/>
        <v>50.233333333333334</v>
      </c>
      <c r="P36" s="12">
        <f t="shared" si="22"/>
        <v>1.2007679950018054E-2</v>
      </c>
      <c r="Q36" s="15">
        <f t="shared" si="23"/>
        <v>0.8372222222222222</v>
      </c>
      <c r="R36" s="15">
        <v>0.35999999999999899</v>
      </c>
      <c r="S36" s="15">
        <f t="shared" si="24"/>
        <v>86.39999999999975</v>
      </c>
      <c r="T36" s="11">
        <f t="shared" si="25"/>
        <v>1724386.9676464531</v>
      </c>
      <c r="U36" s="15">
        <v>0.3</v>
      </c>
      <c r="V36" s="15">
        <v>1</v>
      </c>
      <c r="W36" s="11">
        <f t="shared" si="26"/>
        <v>1026420.8140752697</v>
      </c>
      <c r="X36" s="11">
        <f t="shared" si="27"/>
        <v>307926.24422258092</v>
      </c>
    </row>
    <row r="37" spans="2:24" x14ac:dyDescent="0.3">
      <c r="B37" s="14">
        <v>20</v>
      </c>
      <c r="C37" s="14">
        <v>60</v>
      </c>
      <c r="D37" s="19">
        <f t="shared" si="14"/>
        <v>3.4992710611188258</v>
      </c>
      <c r="E37" s="19">
        <f t="shared" si="15"/>
        <v>37.96454782892075</v>
      </c>
      <c r="F37" s="18">
        <f t="shared" si="16"/>
        <v>1.0086469288199947E-2</v>
      </c>
      <c r="G37" s="5">
        <f t="shared" si="17"/>
        <v>10.133539478211548</v>
      </c>
      <c r="H37" s="4">
        <v>16</v>
      </c>
      <c r="I37" s="4">
        <v>4</v>
      </c>
      <c r="J37" s="5">
        <f t="shared" si="18"/>
        <v>2.6666666666666665</v>
      </c>
      <c r="K37" s="4">
        <v>16</v>
      </c>
      <c r="L37" s="4">
        <v>2</v>
      </c>
      <c r="M37" s="5">
        <f t="shared" si="19"/>
        <v>11.2</v>
      </c>
      <c r="N37" s="15">
        <f t="shared" si="20"/>
        <v>12.063715789784807</v>
      </c>
      <c r="O37" s="15">
        <f t="shared" si="21"/>
        <v>50.233333333333334</v>
      </c>
      <c r="P37" s="12">
        <f t="shared" si="22"/>
        <v>1.2007679950018054E-2</v>
      </c>
      <c r="Q37" s="15">
        <f t="shared" si="23"/>
        <v>0.8372222222222222</v>
      </c>
      <c r="R37" s="15">
        <v>0.33999999999999903</v>
      </c>
      <c r="S37" s="15">
        <f t="shared" si="24"/>
        <v>81.599999999999767</v>
      </c>
      <c r="T37" s="11">
        <f t="shared" si="25"/>
        <v>1724386.9676464531</v>
      </c>
      <c r="U37" s="15">
        <v>0.3</v>
      </c>
      <c r="V37" s="15">
        <v>1</v>
      </c>
      <c r="W37" s="11">
        <f t="shared" si="26"/>
        <v>1026420.8140752697</v>
      </c>
      <c r="X37" s="11">
        <f t="shared" si="27"/>
        <v>307926.24422258092</v>
      </c>
    </row>
    <row r="38" spans="2:24" x14ac:dyDescent="0.3">
      <c r="B38" s="14">
        <v>20</v>
      </c>
      <c r="C38" s="14">
        <v>60</v>
      </c>
      <c r="D38" s="19">
        <f t="shared" si="14"/>
        <v>3.4992710611188258</v>
      </c>
      <c r="E38" s="19">
        <f t="shared" si="15"/>
        <v>37.96454782892075</v>
      </c>
      <c r="F38" s="18">
        <f t="shared" si="16"/>
        <v>1.0086469288199947E-2</v>
      </c>
      <c r="G38" s="5">
        <f t="shared" si="17"/>
        <v>10.133539478211548</v>
      </c>
      <c r="H38" s="4">
        <v>16</v>
      </c>
      <c r="I38" s="4">
        <v>4</v>
      </c>
      <c r="J38" s="5">
        <f t="shared" si="18"/>
        <v>2.6666666666666665</v>
      </c>
      <c r="K38" s="4">
        <v>16</v>
      </c>
      <c r="L38" s="4">
        <v>2</v>
      </c>
      <c r="M38" s="5">
        <f t="shared" si="19"/>
        <v>11.2</v>
      </c>
      <c r="N38" s="15">
        <f t="shared" si="20"/>
        <v>12.063715789784807</v>
      </c>
      <c r="O38" s="15">
        <f t="shared" si="21"/>
        <v>50.233333333333334</v>
      </c>
      <c r="P38" s="12">
        <f t="shared" si="22"/>
        <v>1.2007679950018054E-2</v>
      </c>
      <c r="Q38" s="15">
        <f t="shared" si="23"/>
        <v>0.8372222222222222</v>
      </c>
      <c r="R38" s="15">
        <v>0.31999999999999901</v>
      </c>
      <c r="S38" s="15">
        <f t="shared" si="24"/>
        <v>76.799999999999756</v>
      </c>
      <c r="T38" s="11">
        <f t="shared" si="25"/>
        <v>1724386.9676464531</v>
      </c>
      <c r="U38" s="15">
        <v>0.3</v>
      </c>
      <c r="V38" s="15">
        <v>1</v>
      </c>
      <c r="W38" s="11">
        <f t="shared" si="26"/>
        <v>1026420.8140752697</v>
      </c>
      <c r="X38" s="11">
        <f t="shared" si="27"/>
        <v>307926.24422258092</v>
      </c>
    </row>
    <row r="39" spans="2:24" x14ac:dyDescent="0.3">
      <c r="B39" s="14">
        <v>20</v>
      </c>
      <c r="C39" s="14">
        <v>60</v>
      </c>
      <c r="D39" s="19">
        <f t="shared" si="14"/>
        <v>3.4992710611188258</v>
      </c>
      <c r="E39" s="19">
        <f t="shared" si="15"/>
        <v>37.96454782892075</v>
      </c>
      <c r="F39" s="18">
        <f t="shared" si="16"/>
        <v>1.0086469288199947E-2</v>
      </c>
      <c r="G39" s="5">
        <f t="shared" si="17"/>
        <v>10.133539478211548</v>
      </c>
      <c r="H39" s="4">
        <v>16</v>
      </c>
      <c r="I39" s="4">
        <v>4</v>
      </c>
      <c r="J39" s="5">
        <f t="shared" si="18"/>
        <v>2.6666666666666665</v>
      </c>
      <c r="K39" s="4">
        <v>16</v>
      </c>
      <c r="L39" s="4">
        <v>2</v>
      </c>
      <c r="M39" s="5">
        <f t="shared" si="19"/>
        <v>11.2</v>
      </c>
      <c r="N39" s="15">
        <f t="shared" si="20"/>
        <v>12.063715789784807</v>
      </c>
      <c r="O39" s="15">
        <f t="shared" si="21"/>
        <v>50.233333333333334</v>
      </c>
      <c r="P39" s="12">
        <f t="shared" si="22"/>
        <v>1.2007679950018054E-2</v>
      </c>
      <c r="Q39" s="15">
        <f t="shared" si="23"/>
        <v>0.8372222222222222</v>
      </c>
      <c r="R39" s="15">
        <v>0.29999999999999899</v>
      </c>
      <c r="S39" s="15">
        <f t="shared" si="24"/>
        <v>71.999999999999758</v>
      </c>
      <c r="T39" s="11">
        <f t="shared" si="25"/>
        <v>1724386.9676464531</v>
      </c>
      <c r="U39" s="15">
        <v>0.3</v>
      </c>
      <c r="V39" s="15">
        <v>1</v>
      </c>
      <c r="W39" s="11">
        <f t="shared" si="26"/>
        <v>1026420.8140752697</v>
      </c>
      <c r="X39" s="11">
        <f t="shared" si="27"/>
        <v>307926.24422258092</v>
      </c>
    </row>
    <row r="40" spans="2:24" x14ac:dyDescent="0.3">
      <c r="B40" s="14">
        <v>20</v>
      </c>
      <c r="C40" s="14">
        <v>60</v>
      </c>
      <c r="D40" s="19">
        <f t="shared" si="14"/>
        <v>3.4992710611188258</v>
      </c>
      <c r="E40" s="19">
        <f t="shared" si="15"/>
        <v>37.96454782892075</v>
      </c>
      <c r="F40" s="18">
        <f t="shared" si="16"/>
        <v>1.0086469288199947E-2</v>
      </c>
      <c r="G40" s="5">
        <f t="shared" si="17"/>
        <v>10.133539478211548</v>
      </c>
      <c r="H40" s="4">
        <v>16</v>
      </c>
      <c r="I40" s="4">
        <v>4</v>
      </c>
      <c r="J40" s="5">
        <f t="shared" si="18"/>
        <v>2.6666666666666665</v>
      </c>
      <c r="K40" s="4">
        <v>16</v>
      </c>
      <c r="L40" s="4">
        <v>2</v>
      </c>
      <c r="M40" s="5">
        <f t="shared" si="19"/>
        <v>11.2</v>
      </c>
      <c r="N40" s="15">
        <f t="shared" si="20"/>
        <v>12.063715789784807</v>
      </c>
      <c r="O40" s="15">
        <f t="shared" si="21"/>
        <v>50.233333333333334</v>
      </c>
      <c r="P40" s="12">
        <f t="shared" si="22"/>
        <v>1.2007679950018054E-2</v>
      </c>
      <c r="Q40" s="15">
        <f t="shared" si="23"/>
        <v>0.8372222222222222</v>
      </c>
      <c r="R40" s="15">
        <v>0.27999999999999903</v>
      </c>
      <c r="S40" s="15">
        <f t="shared" si="24"/>
        <v>67.199999999999761</v>
      </c>
      <c r="T40" s="11">
        <f t="shared" si="25"/>
        <v>1724386.9676464531</v>
      </c>
      <c r="U40" s="15">
        <v>0.3</v>
      </c>
      <c r="V40" s="15">
        <v>1</v>
      </c>
      <c r="W40" s="11">
        <f t="shared" si="26"/>
        <v>1026420.8140752697</v>
      </c>
      <c r="X40" s="11">
        <f t="shared" si="27"/>
        <v>307926.24422258092</v>
      </c>
    </row>
    <row r="41" spans="2:24" x14ac:dyDescent="0.3">
      <c r="B41" s="14">
        <v>20</v>
      </c>
      <c r="C41" s="14">
        <v>60</v>
      </c>
      <c r="D41" s="19">
        <f t="shared" si="14"/>
        <v>3.4992710611188258</v>
      </c>
      <c r="E41" s="19">
        <f t="shared" si="15"/>
        <v>37.96454782892075</v>
      </c>
      <c r="F41" s="18">
        <f t="shared" si="16"/>
        <v>1.0086469288199947E-2</v>
      </c>
      <c r="G41" s="5">
        <f t="shared" si="17"/>
        <v>10.133539478211548</v>
      </c>
      <c r="H41" s="4">
        <v>16</v>
      </c>
      <c r="I41" s="4">
        <v>4</v>
      </c>
      <c r="J41" s="5">
        <f t="shared" si="18"/>
        <v>2.6666666666666665</v>
      </c>
      <c r="K41" s="4">
        <v>16</v>
      </c>
      <c r="L41" s="4">
        <v>2</v>
      </c>
      <c r="M41" s="5">
        <f t="shared" si="19"/>
        <v>11.2</v>
      </c>
      <c r="N41" s="15">
        <f t="shared" si="20"/>
        <v>12.063715789784807</v>
      </c>
      <c r="O41" s="15">
        <f t="shared" si="21"/>
        <v>50.233333333333334</v>
      </c>
      <c r="P41" s="12">
        <f t="shared" si="22"/>
        <v>1.2007679950018054E-2</v>
      </c>
      <c r="Q41" s="15">
        <f t="shared" si="23"/>
        <v>0.8372222222222222</v>
      </c>
      <c r="R41" s="15">
        <v>0.25999999999999901</v>
      </c>
      <c r="S41" s="15">
        <f t="shared" si="24"/>
        <v>62.399999999999764</v>
      </c>
      <c r="T41" s="11">
        <f t="shared" si="25"/>
        <v>1724386.9676464531</v>
      </c>
      <c r="U41" s="15">
        <v>0.3</v>
      </c>
      <c r="V41" s="15">
        <v>1</v>
      </c>
      <c r="W41" s="11">
        <f t="shared" si="26"/>
        <v>1026420.8140752697</v>
      </c>
      <c r="X41" s="11">
        <f t="shared" si="27"/>
        <v>307926.24422258092</v>
      </c>
    </row>
    <row r="42" spans="2:24" x14ac:dyDescent="0.3">
      <c r="B42" s="14">
        <v>20</v>
      </c>
      <c r="C42" s="14">
        <v>60</v>
      </c>
      <c r="D42" s="19">
        <f>MIN(SQRT($B$1/10)*C42*B42/(4*$B$2/10),1.4*B42*C42/($B$2/10))</f>
        <v>3.4992710611188258</v>
      </c>
      <c r="E42" s="19">
        <f>T42/(0.9*B42*O42^2)</f>
        <v>37.96454782892075</v>
      </c>
      <c r="F42" s="18">
        <f>0.85*$B$1/$B$2*(1-SQRT(1-2*E42*100/(0.85*$B$1*100)))</f>
        <v>1.0086469288199947E-2</v>
      </c>
      <c r="G42" s="5">
        <f>B42*F42*O42</f>
        <v>10.133539478211548</v>
      </c>
      <c r="H42" s="4">
        <v>16</v>
      </c>
      <c r="I42" s="4">
        <v>4</v>
      </c>
      <c r="J42" s="5">
        <f>(B42-2*2-2*0.8-I42*H42/10)/(IF(I42=1,1,I42-1))</f>
        <v>2.6666666666666665</v>
      </c>
      <c r="K42" s="4">
        <v>16</v>
      </c>
      <c r="L42" s="4">
        <v>2</v>
      </c>
      <c r="M42" s="5">
        <f>(B42-2*2-2*0.8-L42*K42/10)/(IF(L42=1,1,L42-1))</f>
        <v>11.2</v>
      </c>
      <c r="N42" s="15">
        <f>(H42/10)^2*PI()*I42/4+(K42/10)^2*PI()*L42/4</f>
        <v>12.063715789784807</v>
      </c>
      <c r="O42" s="15">
        <f>C42-((H42/10)^2*PI()*I42/4*(2+H42/20+0.8)+(K42/10)^2*PI()*L42/4*(2+H42+2.5+K42/20+0.8))/N42</f>
        <v>50.233333333333334</v>
      </c>
      <c r="P42" s="12">
        <f>N42/(B42*O42)</f>
        <v>1.2007679950018054E-2</v>
      </c>
      <c r="Q42" s="15">
        <f>O42/C42</f>
        <v>0.8372222222222222</v>
      </c>
      <c r="R42" s="15">
        <v>0.23999999999999899</v>
      </c>
      <c r="S42" s="15">
        <f>$B$1*R42</f>
        <v>57.59999999999976</v>
      </c>
      <c r="T42" s="11">
        <f>0.9*N42*$B$2*O42*(1-(N42*$B$2)/(0.85*$B$1*B42*O42))</f>
        <v>1724386.9676464531</v>
      </c>
      <c r="U42" s="15">
        <v>0.3</v>
      </c>
      <c r="V42" s="15">
        <v>1</v>
      </c>
      <c r="W42" s="11">
        <f>T42/(1.2+1.6*U42)</f>
        <v>1026420.8140752697</v>
      </c>
      <c r="X42" s="11">
        <f>W42*U42*V42</f>
        <v>307926.24422258092</v>
      </c>
    </row>
    <row r="44" spans="2:24" x14ac:dyDescent="0.3">
      <c r="O44" s="22">
        <f>60/240</f>
        <v>0.25</v>
      </c>
    </row>
  </sheetData>
  <conditionalFormatting sqref="J4:J42 M4:M42">
    <cfRule type="cellIs" dxfId="1" priority="3" operator="greaterThan">
      <formula>2.5</formula>
    </cfRule>
    <cfRule type="cellIs" dxfId="0" priority="4" operator="less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7960-DA6B-4315-9DFC-935D3C410893}">
  <dimension ref="A1:I3"/>
  <sheetViews>
    <sheetView tabSelected="1" workbookViewId="0">
      <selection activeCell="E2" sqref="E2:E4"/>
    </sheetView>
  </sheetViews>
  <sheetFormatPr baseColWidth="10" defaultColWidth="8.88671875" defaultRowHeight="14.4" x14ac:dyDescent="0.3"/>
  <cols>
    <col min="1" max="1" width="15.88671875" customWidth="1"/>
    <col min="2" max="2" width="13.5546875" customWidth="1"/>
    <col min="5" max="5" width="10.77734375" bestFit="1" customWidth="1"/>
  </cols>
  <sheetData>
    <row r="1" spans="1:9" s="6" customFormat="1" ht="28.8" x14ac:dyDescent="0.3">
      <c r="A1" s="6" t="s">
        <v>26</v>
      </c>
      <c r="B1" s="6" t="s">
        <v>27</v>
      </c>
      <c r="C1" s="6" t="s">
        <v>28</v>
      </c>
      <c r="D1" s="6" t="s">
        <v>29</v>
      </c>
      <c r="E1" s="6" t="s">
        <v>20</v>
      </c>
      <c r="F1" s="6" t="s">
        <v>21</v>
      </c>
      <c r="G1" s="6" t="s">
        <v>30</v>
      </c>
      <c r="H1" s="6" t="s">
        <v>25</v>
      </c>
      <c r="I1" s="6" t="s">
        <v>24</v>
      </c>
    </row>
    <row r="2" spans="1:9" x14ac:dyDescent="0.3">
      <c r="A2" s="7">
        <f>'Dist de probabilidades'!B11</f>
        <v>1.2</v>
      </c>
      <c r="B2" s="7">
        <f>'Dist de probabilidades'!B12</f>
        <v>1</v>
      </c>
      <c r="C2">
        <f>'Dist de probabilidades'!B9</f>
        <v>1.05</v>
      </c>
      <c r="D2" s="7">
        <f>'Dist de probabilidades'!B10</f>
        <v>1</v>
      </c>
      <c r="E2">
        <v>1</v>
      </c>
      <c r="F2">
        <f>'Dist de probabilidades'!B4</f>
        <v>1.145</v>
      </c>
      <c r="G2">
        <f>'Dist de probabilidades'!B5</f>
        <v>1.01</v>
      </c>
      <c r="H2">
        <f>'Dist de probabilidades'!B7</f>
        <v>0.99</v>
      </c>
      <c r="I2" s="7">
        <f>'Dist de probabilidades'!B8</f>
        <v>1</v>
      </c>
    </row>
    <row r="3" spans="1:9" x14ac:dyDescent="0.3">
      <c r="A3">
        <f>'Dist de probabilidades'!C11</f>
        <v>0.15</v>
      </c>
      <c r="B3">
        <f>'Dist de probabilidades'!C12</f>
        <v>0.1</v>
      </c>
      <c r="C3">
        <f>'Dist de probabilidades'!C9</f>
        <v>0.1</v>
      </c>
      <c r="D3">
        <v>0.25</v>
      </c>
      <c r="E3">
        <v>9.9999999999999995E-7</v>
      </c>
      <c r="F3">
        <f>'Dist de probabilidades'!C4</f>
        <v>0.05</v>
      </c>
      <c r="G3">
        <f>'Dist de probabilidades'!C5</f>
        <v>0.04</v>
      </c>
      <c r="H3">
        <f>'Dist de probabilidades'!C7</f>
        <v>0.04</v>
      </c>
      <c r="I3">
        <f>'Dist de probabilidades'!C8</f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EDE8-62CE-4966-B6A9-5C6323AB4CD2}">
  <dimension ref="A1:I52"/>
  <sheetViews>
    <sheetView topLeftCell="A13" zoomScale="70" zoomScaleNormal="70" workbookViewId="0">
      <selection activeCell="I41" sqref="I41"/>
    </sheetView>
  </sheetViews>
  <sheetFormatPr baseColWidth="10" defaultColWidth="8.88671875" defaultRowHeight="14.4" x14ac:dyDescent="0.3"/>
  <cols>
    <col min="1" max="1" width="10.109375" customWidth="1"/>
    <col min="2" max="2" width="10.77734375" customWidth="1"/>
    <col min="4" max="4" width="10.33203125" customWidth="1"/>
    <col min="5" max="5" width="12" customWidth="1"/>
    <col min="6" max="6" width="12.44140625" customWidth="1"/>
    <col min="7" max="7" width="13" customWidth="1"/>
  </cols>
  <sheetData>
    <row r="1" spans="1:9" s="6" customFormat="1" ht="54.75" customHeight="1" x14ac:dyDescent="0.3">
      <c r="A1" s="6" t="s">
        <v>44</v>
      </c>
      <c r="B1" s="6" t="s">
        <v>45</v>
      </c>
      <c r="C1" s="8" t="s">
        <v>41</v>
      </c>
      <c r="D1" s="8" t="s">
        <v>38</v>
      </c>
      <c r="E1" s="8" t="s">
        <v>31</v>
      </c>
      <c r="F1" s="8" t="s">
        <v>32</v>
      </c>
      <c r="G1" s="8" t="s">
        <v>33</v>
      </c>
      <c r="H1" s="8" t="s">
        <v>34</v>
      </c>
      <c r="I1" s="8" t="s">
        <v>35</v>
      </c>
    </row>
    <row r="2" spans="1:9" x14ac:dyDescent="0.3">
      <c r="A2" t="s">
        <v>46</v>
      </c>
      <c r="B2" t="s">
        <v>47</v>
      </c>
      <c r="C2" t="s">
        <v>43</v>
      </c>
      <c r="D2" t="s">
        <v>42</v>
      </c>
      <c r="E2" t="s">
        <v>20</v>
      </c>
      <c r="F2" t="s">
        <v>21</v>
      </c>
      <c r="G2" t="s">
        <v>30</v>
      </c>
      <c r="H2" t="s">
        <v>25</v>
      </c>
      <c r="I2" t="s">
        <v>24</v>
      </c>
    </row>
    <row r="3" spans="1:9" x14ac:dyDescent="0.3">
      <c r="A3">
        <v>1</v>
      </c>
      <c r="B3">
        <v>1</v>
      </c>
      <c r="C3" s="13">
        <f>'geometria de vigas'!W4</f>
        <v>1026420.8140752697</v>
      </c>
      <c r="D3" s="13">
        <f>'geometria de vigas'!X4</f>
        <v>307926.24422258092</v>
      </c>
      <c r="E3" s="7">
        <f>'geometria de vigas'!S4</f>
        <v>240</v>
      </c>
      <c r="F3">
        <v>4200</v>
      </c>
      <c r="G3">
        <f>'geometria de vigas'!B4</f>
        <v>20</v>
      </c>
      <c r="H3" s="7">
        <f>'geometria de vigas'!O4</f>
        <v>50.233333333333334</v>
      </c>
      <c r="I3" s="7">
        <f>'geometria de vigas'!N4</f>
        <v>12.063715789784807</v>
      </c>
    </row>
    <row r="4" spans="1:9" x14ac:dyDescent="0.3">
      <c r="A4">
        <v>1</v>
      </c>
      <c r="B4">
        <v>1</v>
      </c>
      <c r="C4" s="13">
        <f>'geometria de vigas'!W5</f>
        <v>1026420.8140752697</v>
      </c>
      <c r="D4" s="13">
        <f>'geometria de vigas'!X5</f>
        <v>307926.24422258092</v>
      </c>
      <c r="E4" s="7">
        <f>'geometria de vigas'!S5</f>
        <v>235.2</v>
      </c>
      <c r="F4">
        <v>4200</v>
      </c>
      <c r="G4">
        <f>'geometria de vigas'!B5</f>
        <v>20</v>
      </c>
      <c r="H4" s="7">
        <f>'geometria de vigas'!O5</f>
        <v>50.233333333333334</v>
      </c>
      <c r="I4" s="7">
        <f>'geometria de vigas'!N5</f>
        <v>12.063715789784807</v>
      </c>
    </row>
    <row r="5" spans="1:9" x14ac:dyDescent="0.3">
      <c r="A5">
        <v>1</v>
      </c>
      <c r="B5">
        <v>1</v>
      </c>
      <c r="C5" s="13">
        <f>'geometria de vigas'!W6</f>
        <v>1026420.8140752697</v>
      </c>
      <c r="D5" s="13">
        <f>'geometria de vigas'!X6</f>
        <v>307926.24422258092</v>
      </c>
      <c r="E5" s="7">
        <f>'geometria de vigas'!S6</f>
        <v>230.39999999999998</v>
      </c>
      <c r="F5">
        <v>4200</v>
      </c>
      <c r="G5">
        <f>'geometria de vigas'!B6</f>
        <v>20</v>
      </c>
      <c r="H5" s="7">
        <f>'geometria de vigas'!O6</f>
        <v>50.233333333333334</v>
      </c>
      <c r="I5" s="7">
        <f>'geometria de vigas'!N6</f>
        <v>12.063715789784807</v>
      </c>
    </row>
    <row r="6" spans="1:9" x14ac:dyDescent="0.3">
      <c r="A6">
        <v>1</v>
      </c>
      <c r="B6">
        <v>1</v>
      </c>
      <c r="C6" s="13">
        <f>'geometria de vigas'!W7</f>
        <v>1026420.8140752697</v>
      </c>
      <c r="D6" s="13">
        <f>'geometria de vigas'!X7</f>
        <v>307926.24422258092</v>
      </c>
      <c r="E6" s="7">
        <f>'geometria de vigas'!S7</f>
        <v>225.6</v>
      </c>
      <c r="F6">
        <v>4200</v>
      </c>
      <c r="G6">
        <f>'geometria de vigas'!B7</f>
        <v>20</v>
      </c>
      <c r="H6" s="7">
        <f>'geometria de vigas'!O7</f>
        <v>50.233333333333334</v>
      </c>
      <c r="I6" s="7">
        <f>'geometria de vigas'!N7</f>
        <v>12.063715789784807</v>
      </c>
    </row>
    <row r="7" spans="1:9" x14ac:dyDescent="0.3">
      <c r="A7">
        <v>1</v>
      </c>
      <c r="B7">
        <v>1</v>
      </c>
      <c r="C7" s="13">
        <f>'geometria de vigas'!W8</f>
        <v>1026420.8140752697</v>
      </c>
      <c r="D7" s="13">
        <f>'geometria de vigas'!X8</f>
        <v>307926.24422258092</v>
      </c>
      <c r="E7" s="7">
        <f>'geometria de vigas'!S8</f>
        <v>220.8</v>
      </c>
      <c r="F7">
        <v>4200</v>
      </c>
      <c r="G7">
        <f>'geometria de vigas'!B8</f>
        <v>20</v>
      </c>
      <c r="H7" s="7">
        <f>'geometria de vigas'!O8</f>
        <v>50.233333333333334</v>
      </c>
      <c r="I7" s="7">
        <f>'geometria de vigas'!N8</f>
        <v>12.063715789784807</v>
      </c>
    </row>
    <row r="8" spans="1:9" x14ac:dyDescent="0.3">
      <c r="A8">
        <v>1</v>
      </c>
      <c r="B8">
        <v>1</v>
      </c>
      <c r="C8" s="13">
        <f>'geometria de vigas'!W9</f>
        <v>1026420.8140752697</v>
      </c>
      <c r="D8" s="13">
        <f>'geometria de vigas'!X9</f>
        <v>307926.24422258092</v>
      </c>
      <c r="E8" s="7">
        <f>'geometria de vigas'!S9</f>
        <v>216</v>
      </c>
      <c r="F8">
        <v>4200</v>
      </c>
      <c r="G8">
        <f>'geometria de vigas'!B9</f>
        <v>20</v>
      </c>
      <c r="H8" s="7">
        <f>'geometria de vigas'!O9</f>
        <v>50.233333333333334</v>
      </c>
      <c r="I8" s="7">
        <f>'geometria de vigas'!N9</f>
        <v>12.063715789784807</v>
      </c>
    </row>
    <row r="9" spans="1:9" x14ac:dyDescent="0.3">
      <c r="A9">
        <v>1</v>
      </c>
      <c r="B9">
        <v>1</v>
      </c>
      <c r="C9" s="13">
        <f>'geometria de vigas'!W10</f>
        <v>1026420.8140752697</v>
      </c>
      <c r="D9" s="13">
        <f>'geometria de vigas'!X10</f>
        <v>307926.24422258092</v>
      </c>
      <c r="E9" s="7">
        <f>'geometria de vigas'!S10</f>
        <v>211.2</v>
      </c>
      <c r="F9">
        <v>4200</v>
      </c>
      <c r="G9">
        <f>'geometria de vigas'!B10</f>
        <v>20</v>
      </c>
      <c r="H9" s="7">
        <f>'geometria de vigas'!O10</f>
        <v>50.233333333333334</v>
      </c>
      <c r="I9" s="7">
        <f>'geometria de vigas'!N10</f>
        <v>12.063715789784807</v>
      </c>
    </row>
    <row r="10" spans="1:9" x14ac:dyDescent="0.3">
      <c r="A10">
        <v>1</v>
      </c>
      <c r="B10">
        <v>1</v>
      </c>
      <c r="C10" s="13">
        <f>'geometria de vigas'!W11</f>
        <v>1026420.8140752697</v>
      </c>
      <c r="D10" s="13">
        <f>'geometria de vigas'!X11</f>
        <v>307926.24422258092</v>
      </c>
      <c r="E10" s="7">
        <f>'geometria de vigas'!S11</f>
        <v>206.4</v>
      </c>
      <c r="F10">
        <v>4200</v>
      </c>
      <c r="G10">
        <f>'geometria de vigas'!B11</f>
        <v>20</v>
      </c>
      <c r="H10" s="7">
        <f>'geometria de vigas'!O11</f>
        <v>50.233333333333334</v>
      </c>
      <c r="I10" s="7">
        <f>'geometria de vigas'!N11</f>
        <v>12.063715789784807</v>
      </c>
    </row>
    <row r="11" spans="1:9" x14ac:dyDescent="0.3">
      <c r="A11">
        <v>1</v>
      </c>
      <c r="B11">
        <v>1</v>
      </c>
      <c r="C11" s="13">
        <f>'geometria de vigas'!W12</f>
        <v>1026420.8140752697</v>
      </c>
      <c r="D11" s="13">
        <f>'geometria de vigas'!X12</f>
        <v>307926.24422258092</v>
      </c>
      <c r="E11" s="7">
        <f>'geometria de vigas'!S12</f>
        <v>201.6</v>
      </c>
      <c r="F11">
        <v>4200</v>
      </c>
      <c r="G11">
        <f>'geometria de vigas'!B12</f>
        <v>20</v>
      </c>
      <c r="H11" s="7">
        <f>'geometria de vigas'!O12</f>
        <v>50.233333333333334</v>
      </c>
      <c r="I11" s="7">
        <f>'geometria de vigas'!N12</f>
        <v>12.063715789784807</v>
      </c>
    </row>
    <row r="12" spans="1:9" x14ac:dyDescent="0.3">
      <c r="A12">
        <v>1</v>
      </c>
      <c r="B12">
        <v>1</v>
      </c>
      <c r="C12" s="13">
        <f>'geometria de vigas'!W13</f>
        <v>1026420.8140752697</v>
      </c>
      <c r="D12" s="13">
        <f>'geometria de vigas'!X13</f>
        <v>307926.24422258092</v>
      </c>
      <c r="E12" s="7">
        <f>'geometria de vigas'!S13</f>
        <v>196.79999999999998</v>
      </c>
      <c r="F12">
        <v>4200</v>
      </c>
      <c r="G12">
        <f>'geometria de vigas'!B13</f>
        <v>20</v>
      </c>
      <c r="H12" s="7">
        <f>'geometria de vigas'!O13</f>
        <v>50.233333333333334</v>
      </c>
      <c r="I12" s="7">
        <f>'geometria de vigas'!N13</f>
        <v>12.063715789784807</v>
      </c>
    </row>
    <row r="13" spans="1:9" x14ac:dyDescent="0.3">
      <c r="A13">
        <v>1</v>
      </c>
      <c r="B13">
        <v>1</v>
      </c>
      <c r="C13" s="13">
        <f>'geometria de vigas'!W14</f>
        <v>1026420.8140752697</v>
      </c>
      <c r="D13" s="13">
        <f>'geometria de vigas'!X14</f>
        <v>307926.24422258092</v>
      </c>
      <c r="E13" s="7">
        <f>'geometria de vigas'!S14</f>
        <v>192</v>
      </c>
      <c r="F13">
        <v>4200</v>
      </c>
      <c r="G13">
        <f>'geometria de vigas'!B14</f>
        <v>20</v>
      </c>
      <c r="H13" s="7">
        <f>'geometria de vigas'!O14</f>
        <v>50.233333333333334</v>
      </c>
      <c r="I13" s="7">
        <f>'geometria de vigas'!N14</f>
        <v>12.063715789784807</v>
      </c>
    </row>
    <row r="14" spans="1:9" x14ac:dyDescent="0.3">
      <c r="A14">
        <v>1</v>
      </c>
      <c r="B14">
        <v>1</v>
      </c>
      <c r="C14" s="13">
        <f>'geometria de vigas'!W15</f>
        <v>1026420.8140752697</v>
      </c>
      <c r="D14" s="13">
        <f>'geometria de vigas'!X15</f>
        <v>307926.24422258092</v>
      </c>
      <c r="E14" s="7">
        <f>'geometria de vigas'!S15</f>
        <v>187.20000000000002</v>
      </c>
      <c r="F14">
        <v>4200</v>
      </c>
      <c r="G14">
        <f>'geometria de vigas'!B15</f>
        <v>20</v>
      </c>
      <c r="H14" s="7">
        <f>'geometria de vigas'!O15</f>
        <v>50.233333333333334</v>
      </c>
      <c r="I14" s="7">
        <f>'geometria de vigas'!N15</f>
        <v>12.063715789784807</v>
      </c>
    </row>
    <row r="15" spans="1:9" x14ac:dyDescent="0.3">
      <c r="A15">
        <v>1</v>
      </c>
      <c r="B15">
        <v>1</v>
      </c>
      <c r="C15" s="13">
        <f>'geometria de vigas'!W16</f>
        <v>1026420.8140752697</v>
      </c>
      <c r="D15" s="13">
        <f>'geometria de vigas'!X16</f>
        <v>307926.24422258092</v>
      </c>
      <c r="E15" s="7">
        <f>'geometria de vigas'!S16</f>
        <v>182.4</v>
      </c>
      <c r="F15">
        <v>4200</v>
      </c>
      <c r="G15">
        <f>'geometria de vigas'!B16</f>
        <v>20</v>
      </c>
      <c r="H15" s="7">
        <f>'geometria de vigas'!O16</f>
        <v>50.233333333333334</v>
      </c>
      <c r="I15" s="7">
        <f>'geometria de vigas'!N16</f>
        <v>12.063715789784807</v>
      </c>
    </row>
    <row r="16" spans="1:9" x14ac:dyDescent="0.3">
      <c r="A16">
        <v>1</v>
      </c>
      <c r="B16">
        <v>1</v>
      </c>
      <c r="C16" s="13">
        <f>'geometria de vigas'!W17</f>
        <v>1026420.8140752697</v>
      </c>
      <c r="D16" s="13">
        <f>'geometria de vigas'!X17</f>
        <v>307926.24422258092</v>
      </c>
      <c r="E16" s="7">
        <f>'geometria de vigas'!S17</f>
        <v>177.6</v>
      </c>
      <c r="F16">
        <v>4200</v>
      </c>
      <c r="G16">
        <f>'geometria de vigas'!B17</f>
        <v>20</v>
      </c>
      <c r="H16" s="7">
        <f>'geometria de vigas'!O17</f>
        <v>50.233333333333334</v>
      </c>
      <c r="I16" s="7">
        <f>'geometria de vigas'!N17</f>
        <v>12.063715789784807</v>
      </c>
    </row>
    <row r="17" spans="1:9" x14ac:dyDescent="0.3">
      <c r="A17">
        <v>1</v>
      </c>
      <c r="B17">
        <v>1</v>
      </c>
      <c r="C17" s="13">
        <f>'geometria de vigas'!W18</f>
        <v>1026420.8140752697</v>
      </c>
      <c r="D17" s="13">
        <f>'geometria de vigas'!X18</f>
        <v>307926.24422258092</v>
      </c>
      <c r="E17" s="7">
        <f>'geometria de vigas'!S18</f>
        <v>172.79999999999998</v>
      </c>
      <c r="F17">
        <v>4200</v>
      </c>
      <c r="G17">
        <f>'geometria de vigas'!B18</f>
        <v>20</v>
      </c>
      <c r="H17" s="7">
        <f>'geometria de vigas'!O18</f>
        <v>50.233333333333334</v>
      </c>
      <c r="I17" s="7">
        <f>'geometria de vigas'!N18</f>
        <v>12.063715789784807</v>
      </c>
    </row>
    <row r="18" spans="1:9" x14ac:dyDescent="0.3">
      <c r="A18">
        <v>1</v>
      </c>
      <c r="B18">
        <v>1</v>
      </c>
      <c r="C18" s="13">
        <f>'geometria de vigas'!W19</f>
        <v>1026420.8140752697</v>
      </c>
      <c r="D18" s="13">
        <f>'geometria de vigas'!X19</f>
        <v>307926.24422258092</v>
      </c>
      <c r="E18" s="7">
        <f>'geometria de vigas'!S19</f>
        <v>168</v>
      </c>
      <c r="F18">
        <v>4200</v>
      </c>
      <c r="G18">
        <f>'geometria de vigas'!B19</f>
        <v>20</v>
      </c>
      <c r="H18" s="7">
        <f>'geometria de vigas'!O19</f>
        <v>50.233333333333334</v>
      </c>
      <c r="I18" s="7">
        <f>'geometria de vigas'!N19</f>
        <v>12.063715789784807</v>
      </c>
    </row>
    <row r="19" spans="1:9" x14ac:dyDescent="0.3">
      <c r="A19">
        <v>1</v>
      </c>
      <c r="B19">
        <v>1</v>
      </c>
      <c r="C19" s="13">
        <f>'geometria de vigas'!W20</f>
        <v>1026420.8140752697</v>
      </c>
      <c r="D19" s="13">
        <f>'geometria de vigas'!X20</f>
        <v>307926.24422258092</v>
      </c>
      <c r="E19" s="7">
        <f>'geometria de vigas'!S20</f>
        <v>163.20000000000002</v>
      </c>
      <c r="F19">
        <v>4200</v>
      </c>
      <c r="G19">
        <f>'geometria de vigas'!B20</f>
        <v>20</v>
      </c>
      <c r="H19" s="7">
        <f>'geometria de vigas'!O20</f>
        <v>50.233333333333334</v>
      </c>
      <c r="I19" s="7">
        <f>'geometria de vigas'!N20</f>
        <v>12.063715789784807</v>
      </c>
    </row>
    <row r="20" spans="1:9" x14ac:dyDescent="0.3">
      <c r="A20">
        <v>1</v>
      </c>
      <c r="B20">
        <v>1</v>
      </c>
      <c r="C20" s="13">
        <f>'geometria de vigas'!W21</f>
        <v>1026420.8140752697</v>
      </c>
      <c r="D20" s="13">
        <f>'geometria de vigas'!X21</f>
        <v>307926.24422258092</v>
      </c>
      <c r="E20" s="7">
        <f>'geometria de vigas'!S21</f>
        <v>158.4</v>
      </c>
      <c r="F20">
        <v>4200</v>
      </c>
      <c r="G20">
        <f>'geometria de vigas'!B21</f>
        <v>20</v>
      </c>
      <c r="H20" s="7">
        <f>'geometria de vigas'!O21</f>
        <v>50.233333333333334</v>
      </c>
      <c r="I20" s="7">
        <f>'geometria de vigas'!N21</f>
        <v>12.063715789784807</v>
      </c>
    </row>
    <row r="21" spans="1:9" x14ac:dyDescent="0.3">
      <c r="A21">
        <v>1</v>
      </c>
      <c r="B21">
        <v>1</v>
      </c>
      <c r="C21" s="13">
        <f>'geometria de vigas'!W22</f>
        <v>1026420.8140752697</v>
      </c>
      <c r="D21" s="13">
        <f>'geometria de vigas'!X22</f>
        <v>307926.24422258092</v>
      </c>
      <c r="E21" s="7">
        <f>'geometria de vigas'!S22</f>
        <v>153.6</v>
      </c>
      <c r="F21">
        <v>4200</v>
      </c>
      <c r="G21">
        <f>'geometria de vigas'!B22</f>
        <v>20</v>
      </c>
      <c r="H21" s="7">
        <f>'geometria de vigas'!O22</f>
        <v>50.233333333333334</v>
      </c>
      <c r="I21" s="7">
        <f>'geometria de vigas'!N22</f>
        <v>12.063715789784807</v>
      </c>
    </row>
    <row r="22" spans="1:9" x14ac:dyDescent="0.3">
      <c r="A22">
        <v>1</v>
      </c>
      <c r="B22">
        <v>1</v>
      </c>
      <c r="C22" s="13">
        <f>'geometria de vigas'!W23</f>
        <v>1026420.8140752697</v>
      </c>
      <c r="D22" s="13">
        <f>'geometria de vigas'!X23</f>
        <v>307926.24422258092</v>
      </c>
      <c r="E22" s="7">
        <f>'geometria de vigas'!S23</f>
        <v>148.80000000000001</v>
      </c>
      <c r="F22">
        <v>4200</v>
      </c>
      <c r="G22">
        <f>'geometria de vigas'!B23</f>
        <v>20</v>
      </c>
      <c r="H22" s="7">
        <f>'geometria de vigas'!O23</f>
        <v>50.233333333333334</v>
      </c>
      <c r="I22" s="7">
        <f>'geometria de vigas'!N23</f>
        <v>12.063715789784807</v>
      </c>
    </row>
    <row r="23" spans="1:9" x14ac:dyDescent="0.3">
      <c r="A23">
        <v>1</v>
      </c>
      <c r="B23">
        <v>1</v>
      </c>
      <c r="C23" s="13">
        <f>'geometria de vigas'!W24</f>
        <v>1026420.8140752697</v>
      </c>
      <c r="D23" s="13">
        <f>'geometria de vigas'!X24</f>
        <v>307926.24422258092</v>
      </c>
      <c r="E23" s="7">
        <f>'geometria de vigas'!S24</f>
        <v>144</v>
      </c>
      <c r="F23">
        <v>4200</v>
      </c>
      <c r="G23">
        <f>'geometria de vigas'!B24</f>
        <v>20</v>
      </c>
      <c r="H23" s="7">
        <f>'geometria de vigas'!O24</f>
        <v>50.233333333333334</v>
      </c>
      <c r="I23" s="7">
        <f>'geometria de vigas'!N24</f>
        <v>12.063715789784807</v>
      </c>
    </row>
    <row r="24" spans="1:9" x14ac:dyDescent="0.3">
      <c r="A24">
        <v>1</v>
      </c>
      <c r="B24">
        <v>1</v>
      </c>
      <c r="C24" s="13">
        <f>'geometria de vigas'!W25</f>
        <v>1026420.8140752697</v>
      </c>
      <c r="D24" s="13">
        <f>'geometria de vigas'!X25</f>
        <v>307926.24422258092</v>
      </c>
      <c r="E24" s="7">
        <f>'geometria de vigas'!S25</f>
        <v>139.19999999999999</v>
      </c>
      <c r="F24">
        <v>4200</v>
      </c>
      <c r="G24">
        <f>'geometria de vigas'!B25</f>
        <v>20</v>
      </c>
      <c r="H24" s="7">
        <f>'geometria de vigas'!O25</f>
        <v>50.233333333333334</v>
      </c>
      <c r="I24" s="7">
        <f>'geometria de vigas'!N25</f>
        <v>12.063715789784807</v>
      </c>
    </row>
    <row r="25" spans="1:9" x14ac:dyDescent="0.3">
      <c r="A25">
        <v>1</v>
      </c>
      <c r="B25">
        <v>1</v>
      </c>
      <c r="C25" s="13">
        <f>'geometria de vigas'!W26</f>
        <v>1026420.8140752697</v>
      </c>
      <c r="D25" s="13">
        <f>'geometria de vigas'!X26</f>
        <v>307926.24422258092</v>
      </c>
      <c r="E25" s="7">
        <f>'geometria de vigas'!S26</f>
        <v>134.4</v>
      </c>
      <c r="F25">
        <v>4200</v>
      </c>
      <c r="G25">
        <f>'geometria de vigas'!B26</f>
        <v>20</v>
      </c>
      <c r="H25" s="7">
        <f>'geometria de vigas'!O26</f>
        <v>50.233333333333334</v>
      </c>
      <c r="I25" s="7">
        <f>'geometria de vigas'!N26</f>
        <v>12.063715789784807</v>
      </c>
    </row>
    <row r="26" spans="1:9" x14ac:dyDescent="0.3">
      <c r="A26">
        <v>1</v>
      </c>
      <c r="B26">
        <v>1</v>
      </c>
      <c r="C26" s="13">
        <f>'geometria de vigas'!W27</f>
        <v>1026420.8140752697</v>
      </c>
      <c r="D26" s="13">
        <f>'geometria de vigas'!X27</f>
        <v>307926.24422258092</v>
      </c>
      <c r="E26" s="7">
        <f>'geometria de vigas'!S27</f>
        <v>129.60000000000002</v>
      </c>
      <c r="F26">
        <v>4200</v>
      </c>
      <c r="G26">
        <f>'geometria de vigas'!B27</f>
        <v>20</v>
      </c>
      <c r="H26" s="7">
        <f>'geometria de vigas'!O27</f>
        <v>50.233333333333334</v>
      </c>
      <c r="I26" s="7">
        <f>'geometria de vigas'!N27</f>
        <v>12.063715789784807</v>
      </c>
    </row>
    <row r="27" spans="1:9" x14ac:dyDescent="0.3">
      <c r="A27">
        <v>1</v>
      </c>
      <c r="B27">
        <v>1</v>
      </c>
      <c r="C27" s="13">
        <f>'geometria de vigas'!W28</f>
        <v>1026420.8140752697</v>
      </c>
      <c r="D27" s="13">
        <f>'geometria de vigas'!X28</f>
        <v>307926.24422258092</v>
      </c>
      <c r="E27" s="7">
        <f>'geometria de vigas'!S28</f>
        <v>124.80000000000001</v>
      </c>
      <c r="F27">
        <v>4200</v>
      </c>
      <c r="G27">
        <f>'geometria de vigas'!B28</f>
        <v>20</v>
      </c>
      <c r="H27" s="7">
        <f>'geometria de vigas'!O28</f>
        <v>50.233333333333334</v>
      </c>
      <c r="I27" s="7">
        <f>'geometria de vigas'!N28</f>
        <v>12.063715789784807</v>
      </c>
    </row>
    <row r="28" spans="1:9" x14ac:dyDescent="0.3">
      <c r="A28">
        <v>1</v>
      </c>
      <c r="B28">
        <v>1</v>
      </c>
      <c r="C28" s="13">
        <f>'geometria de vigas'!W29</f>
        <v>1026420.8140752697</v>
      </c>
      <c r="D28" s="13">
        <f>'geometria de vigas'!X29</f>
        <v>307926.24422258092</v>
      </c>
      <c r="E28" s="7">
        <f>'geometria de vigas'!S29</f>
        <v>120</v>
      </c>
      <c r="F28">
        <v>4200</v>
      </c>
      <c r="G28">
        <f>'geometria de vigas'!B29</f>
        <v>20</v>
      </c>
      <c r="H28" s="7">
        <f>'geometria de vigas'!O29</f>
        <v>50.233333333333334</v>
      </c>
      <c r="I28" s="7">
        <f>'geometria de vigas'!N29</f>
        <v>12.063715789784807</v>
      </c>
    </row>
    <row r="29" spans="1:9" x14ac:dyDescent="0.3">
      <c r="A29">
        <v>1</v>
      </c>
      <c r="B29">
        <v>1</v>
      </c>
      <c r="C29" s="13">
        <f>'geometria de vigas'!W30</f>
        <v>1026420.8140752697</v>
      </c>
      <c r="D29" s="13">
        <f>'geometria de vigas'!X30</f>
        <v>307926.24422258092</v>
      </c>
      <c r="E29" s="7">
        <f>'geometria de vigas'!S30</f>
        <v>115.19999999999999</v>
      </c>
      <c r="F29">
        <v>4200</v>
      </c>
      <c r="G29">
        <f>'geometria de vigas'!B30</f>
        <v>20</v>
      </c>
      <c r="H29" s="7">
        <f>'geometria de vigas'!O30</f>
        <v>50.233333333333334</v>
      </c>
      <c r="I29" s="7">
        <f>'geometria de vigas'!N30</f>
        <v>12.063715789784807</v>
      </c>
    </row>
    <row r="30" spans="1:9" x14ac:dyDescent="0.3">
      <c r="A30">
        <v>1</v>
      </c>
      <c r="B30">
        <v>1</v>
      </c>
      <c r="C30" s="13">
        <f>'geometria de vigas'!W31</f>
        <v>1026420.8140752697</v>
      </c>
      <c r="D30" s="13">
        <f>'geometria de vigas'!X31</f>
        <v>307926.24422258092</v>
      </c>
      <c r="E30" s="7">
        <f>'geometria de vigas'!S31</f>
        <v>110.4</v>
      </c>
      <c r="F30">
        <v>4200</v>
      </c>
      <c r="G30">
        <f>'geometria de vigas'!B31</f>
        <v>20</v>
      </c>
      <c r="H30" s="7">
        <f>'geometria de vigas'!O31</f>
        <v>50.233333333333334</v>
      </c>
      <c r="I30" s="7">
        <f>'geometria de vigas'!N31</f>
        <v>12.063715789784807</v>
      </c>
    </row>
    <row r="31" spans="1:9" x14ac:dyDescent="0.3">
      <c r="A31">
        <v>1</v>
      </c>
      <c r="B31">
        <v>1</v>
      </c>
      <c r="C31" s="13">
        <f>'geometria de vigas'!W32</f>
        <v>1026420.8140752697</v>
      </c>
      <c r="D31" s="13">
        <f>'geometria de vigas'!X32</f>
        <v>307926.24422258092</v>
      </c>
      <c r="E31" s="7">
        <f>'geometria de vigas'!S32</f>
        <v>105.6</v>
      </c>
      <c r="F31">
        <v>4200</v>
      </c>
      <c r="G31">
        <f>'geometria de vigas'!B32</f>
        <v>20</v>
      </c>
      <c r="H31" s="7">
        <f>'geometria de vigas'!O32</f>
        <v>50.233333333333334</v>
      </c>
      <c r="I31" s="7">
        <f>'geometria de vigas'!N32</f>
        <v>12.063715789784807</v>
      </c>
    </row>
    <row r="32" spans="1:9" x14ac:dyDescent="0.3">
      <c r="A32">
        <v>1</v>
      </c>
      <c r="B32">
        <v>1</v>
      </c>
      <c r="C32" s="13">
        <f>'geometria de vigas'!W33</f>
        <v>1026420.8140752697</v>
      </c>
      <c r="D32" s="13">
        <f>'geometria de vigas'!X33</f>
        <v>307926.24422258092</v>
      </c>
      <c r="E32" s="7">
        <f>'geometria de vigas'!S33</f>
        <v>100.79999999999976</v>
      </c>
      <c r="F32">
        <v>4200</v>
      </c>
      <c r="G32">
        <f>'geometria de vigas'!B33</f>
        <v>20</v>
      </c>
      <c r="H32" s="7">
        <f>'geometria de vigas'!O33</f>
        <v>50.233333333333334</v>
      </c>
      <c r="I32" s="7">
        <f>'geometria de vigas'!N33</f>
        <v>12.063715789784807</v>
      </c>
    </row>
    <row r="33" spans="1:9" x14ac:dyDescent="0.3">
      <c r="A33">
        <v>1</v>
      </c>
      <c r="B33">
        <v>1</v>
      </c>
      <c r="C33" s="13">
        <f>'geometria de vigas'!W34</f>
        <v>1026420.8140752697</v>
      </c>
      <c r="D33" s="13">
        <f>'geometria de vigas'!X34</f>
        <v>307926.24422258092</v>
      </c>
      <c r="E33" s="7">
        <f>'geometria de vigas'!S34</f>
        <v>95.999999999999773</v>
      </c>
      <c r="F33">
        <v>4200</v>
      </c>
      <c r="G33">
        <f>'geometria de vigas'!B34</f>
        <v>20</v>
      </c>
      <c r="H33" s="7">
        <f>'geometria de vigas'!O34</f>
        <v>50.233333333333334</v>
      </c>
      <c r="I33" s="7">
        <f>'geometria de vigas'!N34</f>
        <v>12.063715789784807</v>
      </c>
    </row>
    <row r="34" spans="1:9" x14ac:dyDescent="0.3">
      <c r="A34">
        <v>1</v>
      </c>
      <c r="B34">
        <v>1</v>
      </c>
      <c r="C34" s="13">
        <f>'geometria de vigas'!W35</f>
        <v>1026420.8140752697</v>
      </c>
      <c r="D34" s="13">
        <f>'geometria de vigas'!X35</f>
        <v>307926.24422258092</v>
      </c>
      <c r="E34" s="7">
        <f>'geometria de vigas'!S35</f>
        <v>91.199999999999761</v>
      </c>
      <c r="F34">
        <v>4200</v>
      </c>
      <c r="G34">
        <f>'geometria de vigas'!B35</f>
        <v>20</v>
      </c>
      <c r="H34" s="7">
        <f>'geometria de vigas'!O35</f>
        <v>50.233333333333334</v>
      </c>
      <c r="I34" s="7">
        <f>'geometria de vigas'!N35</f>
        <v>12.063715789784807</v>
      </c>
    </row>
    <row r="35" spans="1:9" x14ac:dyDescent="0.3">
      <c r="A35">
        <v>1</v>
      </c>
      <c r="B35">
        <v>1</v>
      </c>
      <c r="C35" s="13">
        <f>'geometria de vigas'!W36</f>
        <v>1026420.8140752697</v>
      </c>
      <c r="D35" s="13">
        <f>'geometria de vigas'!X36</f>
        <v>307926.24422258092</v>
      </c>
      <c r="E35" s="7">
        <f>'geometria de vigas'!S36</f>
        <v>86.39999999999975</v>
      </c>
      <c r="F35">
        <v>4200</v>
      </c>
      <c r="G35">
        <f>'geometria de vigas'!B36</f>
        <v>20</v>
      </c>
      <c r="H35" s="7">
        <f>'geometria de vigas'!O36</f>
        <v>50.233333333333334</v>
      </c>
      <c r="I35" s="7">
        <f>'geometria de vigas'!N36</f>
        <v>12.063715789784807</v>
      </c>
    </row>
    <row r="36" spans="1:9" x14ac:dyDescent="0.3">
      <c r="A36">
        <v>1</v>
      </c>
      <c r="B36">
        <v>1</v>
      </c>
      <c r="C36" s="13">
        <f>'geometria de vigas'!W37</f>
        <v>1026420.8140752697</v>
      </c>
      <c r="D36" s="13">
        <f>'geometria de vigas'!X37</f>
        <v>307926.24422258092</v>
      </c>
      <c r="E36" s="7">
        <f>'geometria de vigas'!S37</f>
        <v>81.599999999999767</v>
      </c>
      <c r="F36">
        <v>4200</v>
      </c>
      <c r="G36">
        <f>'geometria de vigas'!B37</f>
        <v>20</v>
      </c>
      <c r="H36" s="7">
        <f>'geometria de vigas'!O37</f>
        <v>50.233333333333334</v>
      </c>
      <c r="I36" s="7">
        <f>'geometria de vigas'!N37</f>
        <v>12.063715789784807</v>
      </c>
    </row>
    <row r="37" spans="1:9" x14ac:dyDescent="0.3">
      <c r="A37">
        <v>1</v>
      </c>
      <c r="B37">
        <v>1</v>
      </c>
      <c r="C37" s="13">
        <f>'geometria de vigas'!W38</f>
        <v>1026420.8140752697</v>
      </c>
      <c r="D37" s="13">
        <f>'geometria de vigas'!X38</f>
        <v>307926.24422258092</v>
      </c>
      <c r="E37" s="7">
        <f>'geometria de vigas'!S38</f>
        <v>76.799999999999756</v>
      </c>
      <c r="F37">
        <v>4200</v>
      </c>
      <c r="G37">
        <f>'geometria de vigas'!B38</f>
        <v>20</v>
      </c>
      <c r="H37" s="7">
        <f>'geometria de vigas'!O38</f>
        <v>50.233333333333334</v>
      </c>
      <c r="I37" s="7">
        <f>'geometria de vigas'!N38</f>
        <v>12.063715789784807</v>
      </c>
    </row>
    <row r="38" spans="1:9" x14ac:dyDescent="0.3">
      <c r="A38">
        <v>1</v>
      </c>
      <c r="B38">
        <v>1</v>
      </c>
      <c r="C38" s="13">
        <f>'geometria de vigas'!W39</f>
        <v>1026420.8140752697</v>
      </c>
      <c r="D38" s="13">
        <f>'geometria de vigas'!X39</f>
        <v>307926.24422258092</v>
      </c>
      <c r="E38" s="7">
        <f>'geometria de vigas'!S39</f>
        <v>71.999999999999758</v>
      </c>
      <c r="F38">
        <v>4200</v>
      </c>
      <c r="G38">
        <f>'geometria de vigas'!B39</f>
        <v>20</v>
      </c>
      <c r="H38" s="7">
        <f>'geometria de vigas'!O39</f>
        <v>50.233333333333334</v>
      </c>
      <c r="I38" s="7">
        <f>'geometria de vigas'!N39</f>
        <v>12.063715789784807</v>
      </c>
    </row>
    <row r="39" spans="1:9" x14ac:dyDescent="0.3">
      <c r="A39">
        <v>1</v>
      </c>
      <c r="B39">
        <v>1</v>
      </c>
      <c r="C39" s="13">
        <f>'geometria de vigas'!W40</f>
        <v>1026420.8140752697</v>
      </c>
      <c r="D39" s="13">
        <f>'geometria de vigas'!X40</f>
        <v>307926.24422258092</v>
      </c>
      <c r="E39" s="7">
        <f>'geometria de vigas'!S40</f>
        <v>67.199999999999761</v>
      </c>
      <c r="F39">
        <v>4200</v>
      </c>
      <c r="G39">
        <f>'geometria de vigas'!B40</f>
        <v>20</v>
      </c>
      <c r="H39" s="7">
        <f>'geometria de vigas'!O40</f>
        <v>50.233333333333334</v>
      </c>
      <c r="I39" s="7">
        <f>'geometria de vigas'!N40</f>
        <v>12.063715789784807</v>
      </c>
    </row>
    <row r="40" spans="1:9" x14ac:dyDescent="0.3">
      <c r="A40">
        <v>1</v>
      </c>
      <c r="B40">
        <v>1</v>
      </c>
      <c r="C40" s="13">
        <f>'geometria de vigas'!W41</f>
        <v>1026420.8140752697</v>
      </c>
      <c r="D40" s="13">
        <f>'geometria de vigas'!X41</f>
        <v>307926.24422258092</v>
      </c>
      <c r="E40" s="7">
        <f>'geometria de vigas'!S41</f>
        <v>62.399999999999764</v>
      </c>
      <c r="F40">
        <v>4200</v>
      </c>
      <c r="G40">
        <f>'geometria de vigas'!B41</f>
        <v>20</v>
      </c>
      <c r="H40" s="7">
        <f>'geometria de vigas'!O41</f>
        <v>50.233333333333334</v>
      </c>
      <c r="I40" s="7">
        <f>'geometria de vigas'!N41</f>
        <v>12.063715789784807</v>
      </c>
    </row>
    <row r="41" spans="1:9" x14ac:dyDescent="0.3">
      <c r="A41">
        <v>1</v>
      </c>
      <c r="B41">
        <v>1</v>
      </c>
      <c r="C41" s="13">
        <f>'geometria de vigas'!W42</f>
        <v>1026420.8140752697</v>
      </c>
      <c r="D41" s="13">
        <f>'geometria de vigas'!X42</f>
        <v>307926.24422258092</v>
      </c>
      <c r="E41" s="7">
        <f>'geometria de vigas'!S42</f>
        <v>57.59999999999976</v>
      </c>
      <c r="F41">
        <v>4200</v>
      </c>
      <c r="G41">
        <f>'geometria de vigas'!B42</f>
        <v>20</v>
      </c>
      <c r="H41" s="7">
        <f>'geometria de vigas'!O42</f>
        <v>50.233333333333334</v>
      </c>
      <c r="I41" s="7">
        <f>'geometria de vigas'!N42</f>
        <v>12.063715789784807</v>
      </c>
    </row>
    <row r="42" spans="1:9" x14ac:dyDescent="0.3">
      <c r="C42" s="13"/>
      <c r="D42" s="13"/>
      <c r="E42" s="7"/>
      <c r="H42" s="7"/>
      <c r="I42" s="7"/>
    </row>
    <row r="43" spans="1:9" x14ac:dyDescent="0.3">
      <c r="C43" s="13"/>
      <c r="D43" s="13"/>
      <c r="E43" s="7"/>
      <c r="H43" s="7"/>
      <c r="I43" s="7"/>
    </row>
    <row r="44" spans="1:9" x14ac:dyDescent="0.3">
      <c r="C44" s="13"/>
      <c r="D44" s="13"/>
      <c r="E44" s="7"/>
      <c r="H44" s="7"/>
      <c r="I44" s="7"/>
    </row>
    <row r="45" spans="1:9" x14ac:dyDescent="0.3">
      <c r="C45" s="13"/>
      <c r="D45" s="13"/>
      <c r="E45" s="7"/>
      <c r="H45" s="7"/>
      <c r="I45" s="7"/>
    </row>
    <row r="46" spans="1:9" x14ac:dyDescent="0.3">
      <c r="C46" s="13"/>
      <c r="D46" s="13"/>
      <c r="E46" s="7"/>
      <c r="H46" s="7"/>
      <c r="I46" s="7"/>
    </row>
    <row r="47" spans="1:9" x14ac:dyDescent="0.3">
      <c r="C47" s="13"/>
      <c r="D47" s="13"/>
      <c r="E47" s="7"/>
      <c r="H47" s="7"/>
      <c r="I47" s="7"/>
    </row>
    <row r="48" spans="1:9" x14ac:dyDescent="0.3">
      <c r="C48" s="13"/>
      <c r="D48" s="13"/>
      <c r="E48" s="7"/>
      <c r="H48" s="7"/>
      <c r="I48" s="7"/>
    </row>
    <row r="49" spans="3:9" x14ac:dyDescent="0.3">
      <c r="C49" s="13"/>
      <c r="D49" s="13"/>
      <c r="E49" s="7"/>
      <c r="H49" s="7"/>
      <c r="I49" s="7"/>
    </row>
    <row r="50" spans="3:9" x14ac:dyDescent="0.3">
      <c r="C50" s="13"/>
      <c r="D50" s="13"/>
      <c r="E50" s="7"/>
      <c r="H50" s="7"/>
      <c r="I50" s="7"/>
    </row>
    <row r="51" spans="3:9" x14ac:dyDescent="0.3">
      <c r="C51" s="13"/>
      <c r="D51" s="13"/>
      <c r="E51" s="7"/>
      <c r="H51" s="7"/>
      <c r="I51" s="7"/>
    </row>
    <row r="52" spans="3:9" x14ac:dyDescent="0.3">
      <c r="C52" s="13"/>
      <c r="D52" s="13"/>
      <c r="E52" s="7"/>
      <c r="H52" s="7"/>
      <c r="I5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Dist de probabilidades</vt:lpstr>
      <vt:lpstr>geometria de vigas</vt:lpstr>
      <vt:lpstr>bias y CoV para matlab</vt:lpstr>
      <vt:lpstr>Datos vigas para matlab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Simon</dc:creator>
  <cp:keywords/>
  <dc:description/>
  <cp:lastModifiedBy>Victoria Simon</cp:lastModifiedBy>
  <cp:revision/>
  <dcterms:created xsi:type="dcterms:W3CDTF">2024-10-03T21:30:43Z</dcterms:created>
  <dcterms:modified xsi:type="dcterms:W3CDTF">2024-12-04T06:38:28Z</dcterms:modified>
  <cp:category/>
  <cp:contentStatus/>
</cp:coreProperties>
</file>