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filterPrivacy="1" codeName="ThisWorkbook"/>
  <xr:revisionPtr revIDLastSave="0" documentId="8_{69B33404-4051-442A-AE13-37A3D5486BC5}" xr6:coauthVersionLast="47" xr6:coauthVersionMax="47" xr10:uidLastSave="{00000000-0000-0000-0000-000000000000}"/>
  <bookViews>
    <workbookView xWindow="-108" yWindow="-108" windowWidth="23256" windowHeight="12576" firstSheet="2" activeTab="2" xr2:uid="{00000000-000D-0000-FFFF-FFFF00000000}"/>
  </bookViews>
  <sheets>
    <sheet name="Diagrama Gantt" sheetId="11" r:id="rId1"/>
    <sheet name="Relacion" sheetId="14" r:id="rId2"/>
    <sheet name="Costos" sheetId="13" r:id="rId3"/>
  </sheets>
  <definedNames>
    <definedName name="hoy" localSheetId="0">TODAY()</definedName>
    <definedName name="Inicio_del_proyecto">'Diagrama Gantt'!$D$3</definedName>
    <definedName name="_xlnm.Print_Titles" localSheetId="0">'Diagrama Gantt'!$4:$6</definedName>
    <definedName name="Semana_para_mostrar">'Diagrama Gantt'!$D$4</definedName>
    <definedName name="task_end" localSheetId="0">'Diagrama Gantt'!$E1</definedName>
    <definedName name="task_progress" localSheetId="0">'Diagrama Gantt'!$C1</definedName>
    <definedName name="task_start" localSheetId="0">'Diagrama Gantt'!$D1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7" i="13" l="1"/>
  <c r="D54" i="13"/>
  <c r="D52" i="13"/>
  <c r="D50" i="13"/>
  <c r="D47" i="13"/>
  <c r="D45" i="13"/>
  <c r="D41" i="13"/>
  <c r="C47" i="13"/>
  <c r="C45" i="13"/>
  <c r="C41" i="13"/>
  <c r="D26" i="13"/>
  <c r="D25" i="13"/>
  <c r="B3" i="13"/>
  <c r="G26" i="13"/>
  <c r="D10" i="13"/>
  <c r="G10" i="13" s="1"/>
  <c r="G28" i="11"/>
  <c r="G24" i="11"/>
  <c r="G32" i="11"/>
  <c r="G33" i="11"/>
  <c r="C7" i="13"/>
  <c r="G25" i="13"/>
  <c r="D24" i="13"/>
  <c r="C23" i="13"/>
  <c r="B23" i="13"/>
  <c r="D22" i="13"/>
  <c r="G22" i="13" s="1"/>
  <c r="D21" i="13"/>
  <c r="G21" i="13" s="1"/>
  <c r="D20" i="13"/>
  <c r="C19" i="13"/>
  <c r="B19" i="13"/>
  <c r="D18" i="13"/>
  <c r="G18" i="13" s="1"/>
  <c r="D17" i="13"/>
  <c r="G17" i="13" s="1"/>
  <c r="C16" i="13"/>
  <c r="B16" i="13"/>
  <c r="D16" i="13" s="1"/>
  <c r="D15" i="13"/>
  <c r="D14" i="13"/>
  <c r="D13" i="13"/>
  <c r="D12" i="13"/>
  <c r="G12" i="13" s="1"/>
  <c r="C11" i="13"/>
  <c r="B11" i="13"/>
  <c r="D9" i="13"/>
  <c r="D8" i="13"/>
  <c r="G8" i="13" s="1"/>
  <c r="B7" i="13"/>
  <c r="D6" i="13"/>
  <c r="G6" i="13" s="1"/>
  <c r="D5" i="13"/>
  <c r="G5" i="13" s="1"/>
  <c r="D4" i="13"/>
  <c r="G4" i="13" s="1"/>
  <c r="G3" i="13" s="1"/>
  <c r="C3" i="13"/>
  <c r="D3" i="13"/>
  <c r="G7" i="11"/>
  <c r="D23" i="13" l="1"/>
  <c r="E26" i="13"/>
  <c r="E9" i="13"/>
  <c r="G9" i="13"/>
  <c r="E13" i="13"/>
  <c r="G13" i="13"/>
  <c r="E14" i="13"/>
  <c r="G14" i="13"/>
  <c r="E15" i="13"/>
  <c r="G15" i="13"/>
  <c r="E20" i="13"/>
  <c r="G20" i="13"/>
  <c r="E24" i="13"/>
  <c r="G24" i="13"/>
  <c r="C28" i="13" a="1"/>
  <c r="E10" i="13"/>
  <c r="D7" i="13"/>
  <c r="G7" i="13" s="1"/>
  <c r="D19" i="13"/>
  <c r="E5" i="13"/>
  <c r="E18" i="13"/>
  <c r="E12" i="13"/>
  <c r="E11" i="13" s="1"/>
  <c r="D11" i="13"/>
  <c r="C28" i="13"/>
  <c r="D28" i="13"/>
  <c r="E28" i="13" s="1" a="1"/>
  <c r="E28" i="13" s="1"/>
  <c r="B28" i="13" a="1"/>
  <c r="B28" i="13" s="1"/>
  <c r="E22" i="13"/>
  <c r="E6" i="13"/>
  <c r="E21" i="13"/>
  <c r="E4" i="13"/>
  <c r="E17" i="13"/>
  <c r="E16" i="13" s="1"/>
  <c r="E8" i="13"/>
  <c r="E7" i="13" s="1"/>
  <c r="E25" i="13"/>
  <c r="D3" i="11"/>
  <c r="E23" i="13" l="1"/>
  <c r="G28" i="13"/>
  <c r="E19" i="13"/>
  <c r="D9" i="11"/>
  <c r="E9" i="11" s="1"/>
  <c r="D10" i="11" s="1"/>
  <c r="E3" i="13"/>
  <c r="E33" i="13" s="1"/>
  <c r="H5" i="11"/>
  <c r="H4" i="11" s="1"/>
  <c r="G21" i="11"/>
  <c r="G16" i="11"/>
  <c r="G12" i="11"/>
  <c r="G8" i="11"/>
  <c r="H6" i="11" l="1"/>
  <c r="E10" i="11" l="1"/>
  <c r="G9" i="11"/>
  <c r="I5" i="11"/>
  <c r="J5" i="11" s="1"/>
  <c r="K5" i="11" s="1"/>
  <c r="L5" i="11" s="1"/>
  <c r="M5" i="11" s="1"/>
  <c r="N5" i="11" s="1"/>
  <c r="O5" i="11" s="1"/>
  <c r="D11" i="11" l="1"/>
  <c r="O4" i="11"/>
  <c r="P5" i="11"/>
  <c r="Q5" i="11" s="1"/>
  <c r="R5" i="11" s="1"/>
  <c r="S5" i="11" s="1"/>
  <c r="T5" i="11" s="1"/>
  <c r="U5" i="11" s="1"/>
  <c r="V5" i="11" s="1"/>
  <c r="W5" i="11" s="1"/>
  <c r="X5" i="11" s="1"/>
  <c r="Y5" i="11" s="1"/>
  <c r="Z5" i="11" s="1"/>
  <c r="AA5" i="11" s="1"/>
  <c r="AB5" i="11" s="1"/>
  <c r="AC5" i="11" s="1"/>
  <c r="AD5" i="11" s="1"/>
  <c r="AE5" i="11" s="1"/>
  <c r="AF5" i="11" s="1"/>
  <c r="AG5" i="11" s="1"/>
  <c r="AH5" i="11" s="1"/>
  <c r="AI5" i="11" s="1"/>
  <c r="AJ5" i="11" s="1"/>
  <c r="I6" i="11"/>
  <c r="AK5" i="11" l="1"/>
  <c r="AL5" i="11" s="1"/>
  <c r="AM5" i="11" s="1"/>
  <c r="AN5" i="11" s="1"/>
  <c r="AO5" i="11" s="1"/>
  <c r="AP5" i="11" s="1"/>
  <c r="D13" i="11"/>
  <c r="E13" i="11" s="1"/>
  <c r="D14" i="11" s="1"/>
  <c r="E14" i="11" s="1"/>
  <c r="E11" i="11"/>
  <c r="G11" i="11" s="1"/>
  <c r="V4" i="11"/>
  <c r="J6" i="11"/>
  <c r="AQ5" i="11" l="1"/>
  <c r="AR5" i="11" s="1"/>
  <c r="AS5" i="11" s="1"/>
  <c r="AT5" i="11" s="1"/>
  <c r="AU5" i="11" s="1"/>
  <c r="AV5" i="11" s="1"/>
  <c r="AW5" i="11" s="1"/>
  <c r="AX5" i="11" s="1"/>
  <c r="AY5" i="11" s="1"/>
  <c r="AZ5" i="11" s="1"/>
  <c r="BA5" i="11" s="1"/>
  <c r="BB5" i="11" s="1"/>
  <c r="BC5" i="11" s="1"/>
  <c r="D15" i="11"/>
  <c r="E15" i="11" s="1"/>
  <c r="D17" i="11" s="1"/>
  <c r="E17" i="11" s="1"/>
  <c r="G13" i="11"/>
  <c r="G14" i="11"/>
  <c r="AC4" i="11"/>
  <c r="K6" i="11"/>
  <c r="BD5" i="11" l="1"/>
  <c r="BD6" i="11" s="1"/>
  <c r="D18" i="11"/>
  <c r="E18" i="11" s="1"/>
  <c r="G17" i="11"/>
  <c r="G15" i="11"/>
  <c r="G10" i="11"/>
  <c r="L6" i="11"/>
  <c r="BE5" i="11" l="1"/>
  <c r="BF5" i="11" s="1"/>
  <c r="BG5" i="11" s="1"/>
  <c r="BH5" i="11" s="1"/>
  <c r="BI5" i="11" s="1"/>
  <c r="BJ5" i="11" s="1"/>
  <c r="BK5" i="11" s="1"/>
  <c r="BL5" i="11" s="1"/>
  <c r="BM5" i="11" s="1"/>
  <c r="BN5" i="11" s="1"/>
  <c r="BO5" i="11" s="1"/>
  <c r="BP5" i="11" s="1"/>
  <c r="BQ5" i="11" s="1"/>
  <c r="BR5" i="11" s="1"/>
  <c r="BS5" i="11" s="1"/>
  <c r="BT5" i="11" s="1"/>
  <c r="BU5" i="11" s="1"/>
  <c r="BV5" i="11" s="1"/>
  <c r="BW5" i="11" s="1"/>
  <c r="BX5" i="11" s="1"/>
  <c r="BY5" i="11" s="1"/>
  <c r="BZ5" i="11" s="1"/>
  <c r="CA5" i="11" s="1"/>
  <c r="CB5" i="11" s="1"/>
  <c r="CC5" i="11" s="1"/>
  <c r="CD5" i="11" s="1"/>
  <c r="CE5" i="11" s="1"/>
  <c r="CF5" i="11" s="1"/>
  <c r="CG5" i="11" s="1"/>
  <c r="CH5" i="11" s="1"/>
  <c r="CI5" i="11" s="1"/>
  <c r="CJ5" i="11" s="1"/>
  <c r="CK5" i="11" s="1"/>
  <c r="CL5" i="11" s="1"/>
  <c r="CM5" i="11" s="1"/>
  <c r="AJ4" i="11"/>
  <c r="M6" i="11"/>
  <c r="BF6" i="11" l="1"/>
  <c r="BE4" i="11"/>
  <c r="BE6" i="11"/>
  <c r="G18" i="11"/>
  <c r="D19" i="11"/>
  <c r="E19" i="11" s="1"/>
  <c r="D20" i="11" s="1"/>
  <c r="E20" i="11" s="1"/>
  <c r="BG6" i="11"/>
  <c r="AR6" i="11"/>
  <c r="AQ4" i="11"/>
  <c r="N6" i="11"/>
  <c r="G19" i="11" l="1"/>
  <c r="BH6" i="11"/>
  <c r="D22" i="11"/>
  <c r="E22" i="11" s="1"/>
  <c r="AS6" i="11"/>
  <c r="BI6" i="11" l="1"/>
  <c r="D23" i="11"/>
  <c r="E23" i="11" s="1"/>
  <c r="D25" i="11" s="1"/>
  <c r="E25" i="11" s="1"/>
  <c r="G22" i="11"/>
  <c r="G20" i="11"/>
  <c r="O6" i="11"/>
  <c r="D26" i="11" l="1"/>
  <c r="E26" i="11" s="1"/>
  <c r="BJ6" i="11"/>
  <c r="G23" i="11"/>
  <c r="Q6" i="11"/>
  <c r="G26" i="11" l="1"/>
  <c r="D27" i="11"/>
  <c r="E27" i="11" s="1"/>
  <c r="D29" i="11" s="1"/>
  <c r="BK6" i="11"/>
  <c r="G25" i="11"/>
  <c r="R6" i="11"/>
  <c r="AQ6" i="11"/>
  <c r="AP6" i="11"/>
  <c r="AO6" i="11"/>
  <c r="AN6" i="11"/>
  <c r="AM6" i="11"/>
  <c r="AL6" i="11"/>
  <c r="AK6" i="11"/>
  <c r="AJ6" i="11"/>
  <c r="AI6" i="11"/>
  <c r="AH6" i="11"/>
  <c r="AG6" i="11"/>
  <c r="AF6" i="11"/>
  <c r="AE6" i="11"/>
  <c r="AD6" i="11"/>
  <c r="AC6" i="11"/>
  <c r="AB6" i="11"/>
  <c r="AA6" i="11"/>
  <c r="Z6" i="11"/>
  <c r="Y6" i="11"/>
  <c r="X6" i="11"/>
  <c r="W6" i="11"/>
  <c r="V6" i="11"/>
  <c r="U6" i="11"/>
  <c r="T6" i="11"/>
  <c r="S6" i="11"/>
  <c r="P6" i="11"/>
  <c r="E29" i="11" l="1"/>
  <c r="D30" i="11" s="1"/>
  <c r="E30" i="11" s="1"/>
  <c r="G27" i="11"/>
  <c r="BL6" i="11"/>
  <c r="BL4" i="11"/>
  <c r="AU6" i="11"/>
  <c r="AT6" i="11"/>
  <c r="BM6" i="11" l="1"/>
  <c r="BS6" i="11"/>
  <c r="BS4" i="11"/>
  <c r="AV6" i="11"/>
  <c r="AX4" i="11"/>
  <c r="G29" i="11" l="1"/>
  <c r="BN6" i="11"/>
  <c r="BT6" i="11"/>
  <c r="AX6" i="11"/>
  <c r="AW6" i="11"/>
  <c r="G30" i="11" l="1"/>
  <c r="D31" i="11"/>
  <c r="E31" i="11" s="1"/>
  <c r="BO6" i="11"/>
  <c r="BU6" i="11"/>
  <c r="AY6" i="11"/>
  <c r="G31" i="11" l="1"/>
  <c r="BP6" i="11"/>
  <c r="BV6" i="11"/>
  <c r="AZ6" i="11"/>
  <c r="BQ6" i="11" l="1"/>
  <c r="BR6" i="11"/>
  <c r="BW6" i="11"/>
  <c r="BA6" i="11"/>
  <c r="BX6" i="11" l="1"/>
  <c r="BY6" i="11"/>
  <c r="BB6" i="11"/>
  <c r="BC6" i="11" l="1"/>
  <c r="BZ6" i="11" l="1"/>
  <c r="BZ4" i="11"/>
  <c r="CG4" i="11"/>
  <c r="CA6" i="11" l="1"/>
  <c r="CG6" i="11"/>
  <c r="CB6" i="11" l="1"/>
  <c r="CH6" i="11"/>
  <c r="CC6" i="11" l="1"/>
  <c r="CI6" i="11"/>
  <c r="CD6" i="11" l="1"/>
  <c r="CJ6" i="11"/>
  <c r="CE6" i="11" l="1"/>
  <c r="CF6" i="11"/>
  <c r="CK6" i="11"/>
  <c r="CM6" i="11" l="1"/>
  <c r="CL6" i="11"/>
</calcChain>
</file>

<file path=xl/sharedStrings.xml><?xml version="1.0" encoding="utf-8"?>
<sst xmlns="http://schemas.openxmlformats.org/spreadsheetml/2006/main" count="165" uniqueCount="123">
  <si>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</si>
  <si>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</si>
  <si>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</si>
  <si>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</si>
  <si>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</si>
  <si>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</si>
  <si>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</si>
  <si>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</si>
  <si>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</si>
  <si>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</si>
  <si>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</si>
  <si>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</si>
  <si>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</si>
  <si>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Planificación del proyecto y recopilación de requisitos</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</si>
  <si>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</si>
  <si>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T1-Definir objetivos y alcance</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</si>
  <si>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</si>
  <si>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T2-Recopilar requisitos detallados</t>
  </si>
  <si>
    <t>T3-Especificaciones técnicas</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</si>
  <si>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</si>
  <si>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Recopilación y gestión de datos</t>
  </si>
  <si>
    <t>T4-Recopilación y analisis de datos</t>
  </si>
  <si>
    <t>T5-Automatizar la extracción de datos (scraping)</t>
  </si>
  <si>
    <t>Bloque de título fase de ejemplo</t>
  </si>
  <si>
    <t>T6-Recolectar datos del layout y escala de las facultades</t>
  </si>
  <si>
    <t>Interfaz y experiencia de usuario</t>
  </si>
  <si>
    <t>T7-Creación de wireframes</t>
  </si>
  <si>
    <t>T8-Prototipado</t>
  </si>
  <si>
    <t>T9-Pruebas con usuarios</t>
  </si>
  <si>
    <t>T10-Desarrollo de interfaz</t>
  </si>
  <si>
    <t>Desarrollo</t>
  </si>
  <si>
    <t>T11-Configurar entorno de desarrollo</t>
  </si>
  <si>
    <t>Esta fila indica el final de la programación del proyecto. NO escriba nada en esta fila. 
Inserte nuevas filas encima de ésta para continuar creando la programación del proyecto.</t>
  </si>
  <si>
    <t>T12-Desarrollo de funcionalidad</t>
  </si>
  <si>
    <t>Pruebas y control de calidad</t>
  </si>
  <si>
    <t>T13-Pruebas de funcionalidad</t>
  </si>
  <si>
    <t>T14-Pruebas con usuarios</t>
  </si>
  <si>
    <t>T15-Iterar sobre la retroalimentación</t>
  </si>
  <si>
    <t>Despliegue</t>
  </si>
  <si>
    <t>T16-Configurar el entorno de alojamiento</t>
  </si>
  <si>
    <t>T17-Pruebas en entorno de producción</t>
  </si>
  <si>
    <t>T18-Despliegue</t>
  </si>
  <si>
    <t>Tarea</t>
  </si>
  <si>
    <t>Nombre de la Tarea</t>
  </si>
  <si>
    <t>Numero de Responsables</t>
  </si>
  <si>
    <t>Tiempo Estimado (horas)</t>
  </si>
  <si>
    <t>Dependencias</t>
  </si>
  <si>
    <t>T1</t>
  </si>
  <si>
    <t>Definir objetivos y alcance</t>
  </si>
  <si>
    <t>-</t>
  </si>
  <si>
    <t>T2</t>
  </si>
  <si>
    <t>Recopilar requisitos detallados</t>
  </si>
  <si>
    <t>T3</t>
  </si>
  <si>
    <t>Especificaciones técnicas</t>
  </si>
  <si>
    <t>T4</t>
  </si>
  <si>
    <t>Recopilación y analisis de datos</t>
  </si>
  <si>
    <t>T5</t>
  </si>
  <si>
    <t>Automatizar la extracción de datos (scraping)</t>
  </si>
  <si>
    <t>T6</t>
  </si>
  <si>
    <t>Recolectar datos del layout y escala de las facultades</t>
  </si>
  <si>
    <t>T7</t>
  </si>
  <si>
    <t>Creación de wireframes</t>
  </si>
  <si>
    <t>T5, T6</t>
  </si>
  <si>
    <t>T8</t>
  </si>
  <si>
    <t>Prototipado</t>
  </si>
  <si>
    <t>T9</t>
  </si>
  <si>
    <t>Pruebas con usuarios</t>
  </si>
  <si>
    <t>T10</t>
  </si>
  <si>
    <t>Desarrollo de interfaz</t>
  </si>
  <si>
    <t>T11</t>
  </si>
  <si>
    <t>Configurar entorno de desarrollo</t>
  </si>
  <si>
    <t>T12</t>
  </si>
  <si>
    <t>Desarrollo de funcionalidad</t>
  </si>
  <si>
    <t>T13</t>
  </si>
  <si>
    <t>Pruebas de funcionalidad</t>
  </si>
  <si>
    <t>T14</t>
  </si>
  <si>
    <t>T15</t>
  </si>
  <si>
    <t>Iterar sobre la retroalimentación</t>
  </si>
  <si>
    <t>T16</t>
  </si>
  <si>
    <t>Configurar el entorno de alojamiento</t>
  </si>
  <si>
    <t>T17</t>
  </si>
  <si>
    <t>Pruebas en entorno de producción</t>
  </si>
  <si>
    <t>T18</t>
  </si>
  <si>
    <t>CCEI-MAP Calendarización y resumen de costos</t>
  </si>
  <si>
    <t>Phase</t>
  </si>
  <si>
    <t>Hours (lo)</t>
  </si>
  <si>
    <t>Hours (hi)</t>
    <phoneticPr fontId="6" type="noConversion"/>
  </si>
  <si>
    <t>Hours (mean)</t>
  </si>
  <si>
    <t>Cost</t>
  </si>
  <si>
    <t>Start date</t>
  </si>
  <si>
    <t>Days (6hr day)</t>
    <phoneticPr fontId="6" type="noConversion"/>
  </si>
  <si>
    <t>Due Date</t>
  </si>
  <si>
    <t>num de encargados</t>
  </si>
  <si>
    <t>Recopilación y análisis de datos</t>
  </si>
  <si>
    <t>Auomatizar la extracción de datos</t>
  </si>
  <si>
    <t>Recolectar datos del layout y las escalas de las facultades</t>
  </si>
  <si>
    <t>Creación de Wireframes</t>
  </si>
  <si>
    <t>Desarrollo de la interfaz</t>
  </si>
  <si>
    <t>Configurar el entorno de desarrollo</t>
  </si>
  <si>
    <t>Configurar al entorno de alojamiento</t>
  </si>
  <si>
    <t>Pruebas de entorno en producción</t>
  </si>
  <si>
    <t>Hours</t>
  </si>
  <si>
    <t>Hourly rate (Type A)</t>
  </si>
  <si>
    <t>Hourly rate (Type B)</t>
  </si>
  <si>
    <t>Hourly rate (Type C)</t>
  </si>
  <si>
    <t>Hours/day</t>
  </si>
  <si>
    <t>Total cost</t>
  </si>
  <si>
    <t>Gastos fijos</t>
  </si>
  <si>
    <t>Holidays</t>
  </si>
  <si>
    <t>Gastos variables</t>
  </si>
  <si>
    <t>Encargados</t>
  </si>
  <si>
    <t>Costo por cada uno</t>
  </si>
  <si>
    <t>Total</t>
  </si>
  <si>
    <t>Licencia de Asana</t>
  </si>
  <si>
    <t>Licencia Microsoft 365</t>
  </si>
  <si>
    <t>Papelería para trabajo en físico (pizarron, marcadores, etc)</t>
  </si>
  <si>
    <t>Licencia Figma</t>
  </si>
  <si>
    <t>Licencia Lookback</t>
  </si>
  <si>
    <t>Licenca GitHub</t>
  </si>
  <si>
    <t>Selenium</t>
  </si>
  <si>
    <t>AWS</t>
  </si>
  <si>
    <t>total final:</t>
  </si>
  <si>
    <t>/mes de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</si>
</sst>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4" formatCode="_(&quot;$&quot;* #,##0.00_);_(&quot;$&quot;* \(#,##0.00\);_(&quot;$&quot;* &quot;-&quot;??_);_(@_)"/>
    <numFmt numFmtId="43" formatCode="_(* #,##0.00_);_(* \(#,##0.00\);_(* &quot;-&quot;??_);_(@_)"/>
    <numFmt numFmtId="164" formatCode="_-* #,##0\ &quot;€&quot;_-;\-* #,##0\ &quot;€&quot;_-;_-* &quot;-&quot;\ &quot;€&quot;_-;_-@_-"/>
    <numFmt numFmtId="165" formatCode="_-* #,##0.00\ &quot;€&quot;_-;\-* #,##0.00\ &quot;€&quot;_-;_-* &quot;-&quot;??\ &quot;€&quot;_-;_-@_-"/>
    <numFmt numFmtId="166" formatCode="d\-m\-yy;@"/>
    <numFmt numFmtId="167" formatCode="d"/>
    <numFmt numFmtId="168" formatCode="ddd\,\ yyyy\-mm\-dd;@"/>
    <numFmt numFmtId="169" formatCode="d\ &quot;de&quot;\ mmmm\ &quot;de&quot;\ yyyy"/>
    <numFmt numFmtId="170" formatCode="[$$-409]#,##0.00"/>
  </numFmts>
  <fonts count="40">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0"/>
      <name val="Verdana"/>
    </font>
    <font>
      <b/>
      <sz val="24"/>
      <name val="Arial"/>
      <family val="2"/>
    </font>
    <font>
      <sz val="11"/>
      <color theme="1"/>
      <name val="Arial"/>
      <family val="2"/>
    </font>
    <font>
      <b/>
      <sz val="10"/>
      <name val="Arial"/>
      <family val="2"/>
    </font>
    <font>
      <sz val="10"/>
      <color indexed="63"/>
      <name val="Arial"/>
      <family val="2"/>
    </font>
    <font>
      <b/>
      <sz val="16"/>
      <name val="Arial"/>
      <family val="2"/>
    </font>
    <font>
      <b/>
      <sz val="12"/>
      <name val="Arial"/>
      <family val="2"/>
    </font>
    <font>
      <sz val="12"/>
      <name val="Arial"/>
      <family val="2"/>
    </font>
    <font>
      <sz val="16"/>
      <name val="Arial"/>
      <family val="2"/>
    </font>
    <font>
      <b/>
      <sz val="14"/>
      <name val="Arial"/>
      <family val="2"/>
    </font>
    <font>
      <sz val="14"/>
      <name val="Arial"/>
      <family val="2"/>
    </font>
    <font>
      <sz val="8"/>
      <name val="Calibri"/>
      <family val="2"/>
      <scheme val="minor"/>
    </font>
  </fonts>
  <fills count="5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9BFA"/>
        <bgColor indexed="64"/>
      </patternFill>
    </fill>
    <fill>
      <patternFill patternType="solid">
        <fgColor rgb="FFFFD5FA"/>
        <bgColor indexed="64"/>
      </patternFill>
    </fill>
    <fill>
      <patternFill patternType="solid">
        <fgColor theme="5"/>
        <bgColor indexed="64"/>
      </patternFill>
    </fill>
    <fill>
      <patternFill patternType="solid">
        <fgColor theme="0"/>
        <bgColor indexed="64"/>
      </patternFill>
    </fill>
    <fill>
      <patternFill patternType="solid">
        <fgColor theme="4"/>
        <bgColor indexed="64"/>
      </patternFill>
    </fill>
    <fill>
      <patternFill patternType="solid">
        <fgColor theme="7"/>
        <bgColor indexed="64"/>
      </patternFill>
    </fill>
  </fills>
  <borders count="4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thin">
        <color indexed="23"/>
      </bottom>
      <diagonal/>
    </border>
    <border>
      <left/>
      <right/>
      <top style="thin">
        <color indexed="23"/>
      </top>
      <bottom style="thin">
        <color indexed="23"/>
      </bottom>
      <diagonal/>
    </border>
    <border>
      <left/>
      <right/>
      <top style="thin">
        <color indexed="23"/>
      </top>
      <bottom style="medium">
        <color indexed="64"/>
      </bottom>
      <diagonal/>
    </border>
    <border>
      <left/>
      <right/>
      <top style="medium">
        <color indexed="64"/>
      </top>
      <bottom style="thin">
        <color indexed="23"/>
      </bottom>
      <diagonal/>
    </border>
    <border>
      <left/>
      <right/>
      <top style="thin">
        <color indexed="23"/>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3"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6" fillId="0" borderId="0" applyNumberForma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17" fillId="0" borderId="0" applyNumberFormat="0" applyFill="0" applyBorder="0" applyAlignment="0" applyProtection="0"/>
    <xf numFmtId="0" fontId="18"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1" fillId="15" borderId="11" applyNumberFormat="0" applyAlignment="0" applyProtection="0"/>
    <xf numFmtId="0" fontId="22" fillId="16" borderId="12" applyNumberFormat="0" applyAlignment="0" applyProtection="0"/>
    <xf numFmtId="0" fontId="23" fillId="16" borderId="11" applyNumberFormat="0" applyAlignment="0" applyProtection="0"/>
    <xf numFmtId="0" fontId="24" fillId="0" borderId="13" applyNumberFormat="0" applyFill="0" applyAlignment="0" applyProtection="0"/>
    <xf numFmtId="0" fontId="25" fillId="17" borderId="14" applyNumberFormat="0" applyAlignment="0" applyProtection="0"/>
    <xf numFmtId="0" fontId="26" fillId="0" borderId="0" applyNumberFormat="0" applyFill="0" applyBorder="0" applyAlignment="0" applyProtection="0"/>
    <xf numFmtId="0" fontId="8" fillId="18" borderId="15" applyNumberFormat="0" applyFont="0" applyAlignment="0" applyProtection="0"/>
    <xf numFmtId="0" fontId="27" fillId="0" borderId="0" applyNumberFormat="0" applyFill="0" applyBorder="0" applyAlignment="0" applyProtection="0"/>
    <xf numFmtId="0" fontId="5" fillId="0" borderId="16" applyNumberFormat="0" applyFill="0" applyAlignment="0" applyProtection="0"/>
    <xf numFmtId="0" fontId="13"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13"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3"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3"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3"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13"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cellStyleXfs>
  <cellXfs count="168">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1" borderId="1" xfId="0" applyFont="1" applyFill="1" applyBorder="1" applyAlignment="1">
      <alignment horizontal="left" vertical="center" indent="1"/>
    </xf>
    <xf numFmtId="0" fontId="6" fillId="11" borderId="1" xfId="0" applyFont="1" applyFill="1" applyBorder="1" applyAlignment="1">
      <alignment horizontal="center" vertical="center" wrapText="1"/>
    </xf>
    <xf numFmtId="0" fontId="11" fillId="10"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8"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9"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3" fillId="0" borderId="0" xfId="3"/>
    <xf numFmtId="0" fontId="13" fillId="0" borderId="0" xfId="3" applyAlignment="1">
      <alignment wrapText="1"/>
    </xf>
    <xf numFmtId="0" fontId="13"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9" borderId="2" xfId="12" applyFill="1">
      <alignment horizontal="left" vertical="center" indent="2"/>
    </xf>
    <xf numFmtId="0" fontId="8" fillId="0" borderId="2" xfId="12">
      <alignment horizontal="left" vertical="center" indent="2"/>
    </xf>
    <xf numFmtId="0" fontId="0" fillId="0" borderId="10" xfId="0" applyBorder="1"/>
    <xf numFmtId="0" fontId="14" fillId="0" borderId="0" xfId="0" applyFont="1"/>
    <xf numFmtId="0" fontId="15" fillId="0" borderId="0" xfId="1" applyFont="1" applyProtection="1">
      <alignment vertical="top"/>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8" fillId="3" borderId="2" xfId="10" applyFill="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4"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9" borderId="2" xfId="10" applyFill="1">
      <alignment horizontal="center" vertical="center"/>
    </xf>
    <xf numFmtId="166" fontId="8" fillId="0" borderId="2" xfId="10">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7" fontId="10" fillId="6" borderId="6" xfId="0" applyNumberFormat="1" applyFont="1" applyFill="1" applyBorder="1" applyAlignment="1">
      <alignment horizontal="center" vertical="center"/>
    </xf>
    <xf numFmtId="167" fontId="10" fillId="6" borderId="0" xfId="0" applyNumberFormat="1" applyFont="1" applyFill="1" applyAlignment="1">
      <alignment horizontal="center" vertical="center"/>
    </xf>
    <xf numFmtId="167" fontId="10" fillId="6" borderId="7" xfId="0" applyNumberFormat="1" applyFont="1" applyFill="1" applyBorder="1" applyAlignment="1">
      <alignment horizontal="center" vertical="center"/>
    </xf>
    <xf numFmtId="16" fontId="0" fillId="0" borderId="0" xfId="0" applyNumberFormat="1"/>
    <xf numFmtId="16" fontId="28" fillId="0" borderId="0" xfId="0" applyNumberFormat="1" applyFont="1"/>
    <xf numFmtId="0" fontId="0" fillId="0" borderId="0" xfId="0" applyAlignment="1">
      <alignment horizontal="right" wrapText="1"/>
    </xf>
    <xf numFmtId="9" fontId="0" fillId="0" borderId="0" xfId="2" applyFont="1"/>
    <xf numFmtId="0" fontId="28" fillId="0" borderId="0" xfId="0" applyFont="1" applyAlignment="1">
      <alignment horizontal="right" wrapText="1"/>
    </xf>
    <xf numFmtId="16" fontId="0" fillId="0" borderId="0" xfId="0" applyNumberFormat="1" applyAlignment="1">
      <alignment wrapText="1"/>
    </xf>
    <xf numFmtId="0" fontId="8" fillId="0" borderId="7" xfId="8" applyBorder="1">
      <alignment horizontal="right" indent="1"/>
    </xf>
    <xf numFmtId="0" fontId="29" fillId="0" borderId="0" xfId="0" applyFont="1" applyAlignment="1">
      <alignment vertical="center"/>
    </xf>
    <xf numFmtId="0" fontId="30" fillId="0" borderId="0" xfId="0" applyFont="1"/>
    <xf numFmtId="16" fontId="30" fillId="0" borderId="0" xfId="0" applyNumberFormat="1" applyFont="1"/>
    <xf numFmtId="16" fontId="31" fillId="0" borderId="0" xfId="0" applyNumberFormat="1" applyFont="1"/>
    <xf numFmtId="0" fontId="32" fillId="43" borderId="0" xfId="0" applyFont="1" applyFill="1" applyAlignment="1">
      <alignment wrapText="1"/>
    </xf>
    <xf numFmtId="0" fontId="32" fillId="43" borderId="0" xfId="0" applyFont="1" applyFill="1" applyAlignment="1">
      <alignment horizontal="right"/>
    </xf>
    <xf numFmtId="16" fontId="32" fillId="43" borderId="0" xfId="0" applyNumberFormat="1" applyFont="1" applyFill="1" applyAlignment="1">
      <alignment horizontal="right"/>
    </xf>
    <xf numFmtId="0" fontId="33" fillId="0" borderId="17" xfId="0" applyFont="1" applyBorder="1" applyAlignment="1">
      <alignment wrapText="1"/>
    </xf>
    <xf numFmtId="0" fontId="34" fillId="0" borderId="17" xfId="0" applyFont="1" applyBorder="1"/>
    <xf numFmtId="170" fontId="34" fillId="0" borderId="17" xfId="0" applyNumberFormat="1" applyFont="1" applyBorder="1"/>
    <xf numFmtId="16" fontId="35" fillId="0" borderId="17" xfId="0" applyNumberFormat="1" applyFont="1" applyBorder="1"/>
    <xf numFmtId="16" fontId="34" fillId="0" borderId="17" xfId="0" applyNumberFormat="1" applyFont="1" applyBorder="1"/>
    <xf numFmtId="0" fontId="35" fillId="0" borderId="18" xfId="0" applyFont="1" applyBorder="1" applyAlignment="1">
      <alignment horizontal="left" wrapText="1" indent="1"/>
    </xf>
    <xf numFmtId="0" fontId="35" fillId="0" borderId="18" xfId="0" applyFont="1" applyBorder="1"/>
    <xf numFmtId="170" fontId="35" fillId="0" borderId="18" xfId="0" applyNumberFormat="1" applyFont="1" applyBorder="1"/>
    <xf numFmtId="16" fontId="35" fillId="0" borderId="18" xfId="0" applyNumberFormat="1" applyFont="1" applyBorder="1"/>
    <xf numFmtId="2" fontId="35" fillId="0" borderId="18" xfId="0" applyNumberFormat="1" applyFont="1" applyBorder="1"/>
    <xf numFmtId="16" fontId="34" fillId="0" borderId="18" xfId="0" applyNumberFormat="1" applyFont="1" applyBorder="1"/>
    <xf numFmtId="0" fontId="35" fillId="0" borderId="19" xfId="0" applyFont="1" applyBorder="1" applyAlignment="1">
      <alignment horizontal="left" wrapText="1" indent="2"/>
    </xf>
    <xf numFmtId="0" fontId="35" fillId="0" borderId="19" xfId="0" applyFont="1" applyBorder="1"/>
    <xf numFmtId="170" fontId="35" fillId="0" borderId="19" xfId="0" applyNumberFormat="1" applyFont="1" applyBorder="1"/>
    <xf numFmtId="16" fontId="35" fillId="0" borderId="19" xfId="0" applyNumberFormat="1" applyFont="1" applyBorder="1"/>
    <xf numFmtId="16" fontId="34" fillId="0" borderId="19" xfId="0" applyNumberFormat="1" applyFont="1" applyBorder="1"/>
    <xf numFmtId="0" fontId="35" fillId="0" borderId="19" xfId="0" applyFont="1" applyBorder="1" applyAlignment="1">
      <alignment horizontal="left" wrapText="1" indent="1"/>
    </xf>
    <xf numFmtId="16" fontId="35" fillId="0" borderId="19" xfId="0" applyNumberFormat="1" applyFont="1" applyBorder="1" applyAlignment="1">
      <alignment horizontal="right"/>
    </xf>
    <xf numFmtId="0" fontId="33" fillId="0" borderId="20" xfId="0" applyFont="1" applyBorder="1" applyAlignment="1">
      <alignment wrapText="1"/>
    </xf>
    <xf numFmtId="0" fontId="34" fillId="0" borderId="20" xfId="0" applyFont="1" applyBorder="1"/>
    <xf numFmtId="170" fontId="34" fillId="0" borderId="20" xfId="0" applyNumberFormat="1" applyFont="1" applyBorder="1"/>
    <xf numFmtId="2" fontId="35" fillId="0" borderId="20" xfId="0" applyNumberFormat="1" applyFont="1" applyBorder="1"/>
    <xf numFmtId="16" fontId="34" fillId="0" borderId="20" xfId="0" applyNumberFormat="1" applyFont="1" applyBorder="1"/>
    <xf numFmtId="16" fontId="35" fillId="0" borderId="18" xfId="0" applyNumberFormat="1" applyFont="1" applyBorder="1" applyAlignment="1">
      <alignment horizontal="right"/>
    </xf>
    <xf numFmtId="0" fontId="35" fillId="0" borderId="21" xfId="0" applyFont="1" applyBorder="1" applyAlignment="1">
      <alignment horizontal="left" wrapText="1" indent="1"/>
    </xf>
    <xf numFmtId="0" fontId="35" fillId="0" borderId="21" xfId="0" applyFont="1" applyBorder="1"/>
    <xf numFmtId="170" fontId="35" fillId="0" borderId="21" xfId="0" applyNumberFormat="1" applyFont="1" applyBorder="1"/>
    <xf numFmtId="16" fontId="35" fillId="0" borderId="21" xfId="0" applyNumberFormat="1" applyFont="1" applyBorder="1" applyAlignment="1">
      <alignment horizontal="right"/>
    </xf>
    <xf numFmtId="16" fontId="34" fillId="0" borderId="21" xfId="0" applyNumberFormat="1" applyFont="1" applyBorder="1"/>
    <xf numFmtId="0" fontId="35" fillId="0" borderId="22" xfId="0" applyFont="1" applyBorder="1" applyAlignment="1">
      <alignment horizontal="left" wrapText="1" indent="1"/>
    </xf>
    <xf numFmtId="0" fontId="35" fillId="0" borderId="22" xfId="0" applyFont="1" applyBorder="1"/>
    <xf numFmtId="170" fontId="35" fillId="0" borderId="22" xfId="0" applyNumberFormat="1" applyFont="1" applyBorder="1"/>
    <xf numFmtId="16" fontId="35" fillId="0" borderId="22" xfId="0" applyNumberFormat="1" applyFont="1" applyBorder="1"/>
    <xf numFmtId="2" fontId="35" fillId="0" borderId="22" xfId="0" applyNumberFormat="1" applyFont="1" applyBorder="1"/>
    <xf numFmtId="16" fontId="34" fillId="0" borderId="22" xfId="0" applyNumberFormat="1" applyFont="1" applyBorder="1"/>
    <xf numFmtId="0" fontId="34" fillId="0" borderId="23" xfId="0" applyFont="1" applyBorder="1" applyAlignment="1">
      <alignment horizontal="right" wrapText="1"/>
    </xf>
    <xf numFmtId="0" fontId="35" fillId="0" borderId="24" xfId="0" applyFont="1" applyBorder="1"/>
    <xf numFmtId="4" fontId="34" fillId="0" borderId="25" xfId="0" applyNumberFormat="1" applyFont="1" applyBorder="1"/>
    <xf numFmtId="16" fontId="35" fillId="0" borderId="0" xfId="0" applyNumberFormat="1" applyFont="1"/>
    <xf numFmtId="2" fontId="35" fillId="0" borderId="0" xfId="0" applyNumberFormat="1" applyFont="1"/>
    <xf numFmtId="16" fontId="34" fillId="0" borderId="0" xfId="0" applyNumberFormat="1" applyFont="1"/>
    <xf numFmtId="0" fontId="34" fillId="0" borderId="26" xfId="0" applyFont="1" applyBorder="1" applyAlignment="1">
      <alignment horizontal="right" wrapText="1"/>
    </xf>
    <xf numFmtId="0" fontId="35" fillId="0" borderId="0" xfId="0" applyFont="1"/>
    <xf numFmtId="44" fontId="35" fillId="0" borderId="27" xfId="15" applyNumberFormat="1" applyFont="1" applyBorder="1"/>
    <xf numFmtId="37" fontId="35" fillId="0" borderId="27" xfId="15" applyNumberFormat="1" applyFont="1" applyBorder="1"/>
    <xf numFmtId="0" fontId="33" fillId="0" borderId="28" xfId="0" applyFont="1" applyBorder="1" applyAlignment="1">
      <alignment horizontal="right" wrapText="1"/>
    </xf>
    <xf numFmtId="0" fontId="36" fillId="0" borderId="29" xfId="0" applyFont="1" applyBorder="1"/>
    <xf numFmtId="170" fontId="37" fillId="0" borderId="30" xfId="0" applyNumberFormat="1" applyFont="1" applyBorder="1"/>
    <xf numFmtId="16" fontId="38" fillId="0" borderId="0" xfId="0" applyNumberFormat="1" applyFont="1"/>
    <xf numFmtId="0" fontId="38" fillId="0" borderId="0" xfId="0" applyFont="1"/>
    <xf numFmtId="16" fontId="37" fillId="0" borderId="0" xfId="0" applyNumberFormat="1" applyFont="1"/>
    <xf numFmtId="0" fontId="5" fillId="7" borderId="2" xfId="0" applyFont="1" applyFill="1" applyBorder="1" applyAlignment="1">
      <alignment horizontal="left" vertical="center" wrapText="1" indent="1"/>
    </xf>
    <xf numFmtId="0" fontId="5" fillId="8" borderId="2" xfId="0" applyFont="1" applyFill="1" applyBorder="1" applyAlignment="1">
      <alignment horizontal="left" vertical="center" wrapText="1" indent="1"/>
    </xf>
    <xf numFmtId="0" fontId="8" fillId="4" borderId="2" xfId="12" applyFill="1" applyAlignment="1">
      <alignment horizontal="left" vertical="center" wrapText="1" indent="2"/>
    </xf>
    <xf numFmtId="0" fontId="5" fillId="44" borderId="2" xfId="0" applyFont="1" applyFill="1" applyBorder="1" applyAlignment="1">
      <alignment horizontal="left" vertical="center" indent="1"/>
    </xf>
    <xf numFmtId="9" fontId="4" fillId="44" borderId="2" xfId="2" applyFont="1" applyFill="1" applyBorder="1" applyAlignment="1">
      <alignment horizontal="center" vertical="center"/>
    </xf>
    <xf numFmtId="166" fontId="0" fillId="44" borderId="2" xfId="0" applyNumberFormat="1" applyFill="1" applyBorder="1" applyAlignment="1">
      <alignment horizontal="center" vertical="center"/>
    </xf>
    <xf numFmtId="166" fontId="4" fillId="44" borderId="2" xfId="0" applyNumberFormat="1" applyFont="1" applyFill="1" applyBorder="1" applyAlignment="1">
      <alignment horizontal="center" vertical="center"/>
    </xf>
    <xf numFmtId="0" fontId="8" fillId="45" borderId="2" xfId="12" applyFill="1" applyAlignment="1">
      <alignment horizontal="left" vertical="center" wrapText="1" indent="2"/>
    </xf>
    <xf numFmtId="9" fontId="4" fillId="45" borderId="2" xfId="2" applyFont="1" applyFill="1" applyBorder="1" applyAlignment="1">
      <alignment horizontal="center" vertical="center"/>
    </xf>
    <xf numFmtId="166" fontId="8" fillId="45" borderId="2" xfId="10" applyFill="1">
      <alignment horizontal="center" vertical="center"/>
    </xf>
    <xf numFmtId="0" fontId="8" fillId="8" borderId="2" xfId="12" applyFill="1">
      <alignment horizontal="left" vertical="center" indent="2"/>
    </xf>
    <xf numFmtId="166" fontId="8" fillId="8" borderId="2" xfId="10" applyFill="1">
      <alignment horizontal="center" vertical="center"/>
    </xf>
    <xf numFmtId="0" fontId="8" fillId="8" borderId="2" xfId="12" applyFill="1" applyAlignment="1">
      <alignment horizontal="left" vertical="center" wrapText="1" indent="2"/>
    </xf>
    <xf numFmtId="0" fontId="5" fillId="46" borderId="2" xfId="0" applyFont="1" applyFill="1" applyBorder="1" applyAlignment="1">
      <alignment horizontal="left" vertical="center" indent="1"/>
    </xf>
    <xf numFmtId="9" fontId="4" fillId="46" borderId="2" xfId="2" applyFont="1" applyFill="1" applyBorder="1" applyAlignment="1">
      <alignment horizontal="center" vertical="center"/>
    </xf>
    <xf numFmtId="166" fontId="0" fillId="46" borderId="2" xfId="0" applyNumberFormat="1" applyFill="1" applyBorder="1" applyAlignment="1">
      <alignment horizontal="center" vertical="center"/>
    </xf>
    <xf numFmtId="166" fontId="4" fillId="46" borderId="2" xfId="0" applyNumberFormat="1" applyFont="1" applyFill="1" applyBorder="1" applyAlignment="1">
      <alignment horizontal="center" vertical="center"/>
    </xf>
    <xf numFmtId="0" fontId="8" fillId="47" borderId="2" xfId="12" applyFill="1" applyAlignment="1">
      <alignment horizontal="left" vertical="center" wrapText="1" indent="2"/>
    </xf>
    <xf numFmtId="9" fontId="4" fillId="47" borderId="2" xfId="2" applyFont="1" applyFill="1" applyBorder="1" applyAlignment="1">
      <alignment horizontal="center" vertical="center"/>
    </xf>
    <xf numFmtId="166" fontId="8" fillId="47" borderId="2" xfId="10" applyFill="1">
      <alignment horizontal="center" vertical="center"/>
    </xf>
    <xf numFmtId="0" fontId="8" fillId="47" borderId="2" xfId="12" applyFill="1">
      <alignment horizontal="left" vertical="center" indent="2"/>
    </xf>
    <xf numFmtId="0" fontId="5" fillId="48" borderId="2" xfId="0" applyFont="1" applyFill="1" applyBorder="1" applyAlignment="1">
      <alignment horizontal="left" vertical="center" indent="1"/>
    </xf>
    <xf numFmtId="9" fontId="4" fillId="48" borderId="2" xfId="2" applyFont="1" applyFill="1" applyBorder="1" applyAlignment="1">
      <alignment horizontal="center" vertical="center"/>
    </xf>
    <xf numFmtId="166" fontId="0" fillId="48" borderId="2" xfId="0" applyNumberFormat="1" applyFill="1" applyBorder="1" applyAlignment="1">
      <alignment horizontal="center" vertical="center"/>
    </xf>
    <xf numFmtId="166" fontId="4" fillId="48" borderId="2" xfId="0" applyNumberFormat="1" applyFont="1" applyFill="1" applyBorder="1" applyAlignment="1">
      <alignment horizontal="center" vertical="center"/>
    </xf>
    <xf numFmtId="0" fontId="0" fillId="49" borderId="9" xfId="0" applyFill="1" applyBorder="1" applyAlignment="1">
      <alignment vertical="center"/>
    </xf>
    <xf numFmtId="0" fontId="0" fillId="0" borderId="0" xfId="0" applyAlignment="1">
      <alignment horizontal="center" vertical="center"/>
    </xf>
    <xf numFmtId="0" fontId="8" fillId="0" borderId="31" xfId="12" applyFill="1" applyBorder="1" applyAlignment="1">
      <alignment horizontal="center" vertical="center"/>
    </xf>
    <xf numFmtId="0" fontId="0" fillId="0" borderId="31" xfId="0" applyBorder="1" applyAlignment="1">
      <alignment horizontal="center" vertical="center"/>
    </xf>
    <xf numFmtId="0" fontId="0" fillId="50" borderId="31" xfId="0" applyFill="1" applyBorder="1" applyAlignment="1">
      <alignment horizontal="center" vertical="center" wrapText="1"/>
    </xf>
    <xf numFmtId="0" fontId="0" fillId="50" borderId="32" xfId="0" applyFill="1" applyBorder="1" applyAlignment="1">
      <alignment horizontal="center" vertical="center" wrapText="1"/>
    </xf>
    <xf numFmtId="0" fontId="8" fillId="0" borderId="32" xfId="12" applyFill="1" applyBorder="1" applyAlignment="1">
      <alignment horizontal="center" vertical="center"/>
    </xf>
    <xf numFmtId="0" fontId="8" fillId="0" borderId="31" xfId="12" applyFill="1" applyBorder="1" applyAlignment="1">
      <alignment horizontal="center" vertical="center" wrapText="1"/>
    </xf>
    <xf numFmtId="0" fontId="8" fillId="0" borderId="32" xfId="12" applyFill="1" applyBorder="1" applyAlignment="1">
      <alignment horizontal="center" vertical="center" wrapText="1"/>
    </xf>
    <xf numFmtId="0" fontId="8" fillId="0" borderId="31" xfId="12" applyFill="1" applyBorder="1" applyAlignment="1">
      <alignment horizontal="center"/>
    </xf>
    <xf numFmtId="0" fontId="8" fillId="0" borderId="32" xfId="12" applyFill="1" applyBorder="1" applyAlignment="1">
      <alignment horizontal="center"/>
    </xf>
    <xf numFmtId="0" fontId="0" fillId="51" borderId="0" xfId="0" applyFill="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5" fillId="0" borderId="36"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168" fontId="8" fillId="0" borderId="3" xfId="9"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Explanatory Text" xfId="28" builtinId="53" customBuiltin="1"/>
    <cellStyle name="Fecha" xfId="10" xr:uid="{229918B6-DD13-4F5A-97B9-305F7E002AA3}"/>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icio del proyecto" xfId="9" xr:uid="{8EB8A09A-C31C-40A3-B2C1-9449520178B8}"/>
    <cellStyle name="Input" xfId="21" builtinId="20" customBuiltin="1"/>
    <cellStyle name="Linked Cell" xfId="24" builtinId="24" customBuiltin="1"/>
    <cellStyle name="Neutral" xfId="20" builtinId="28" customBuiltin="1"/>
    <cellStyle name="Nombre" xfId="11" xr:uid="{B2D3C1EE-6B41-4801-AAFC-C2274E49E503}"/>
    <cellStyle name="Normal" xfId="0" builtinId="0" customBuiltin="1"/>
    <cellStyle name="Note" xfId="27" builtinId="10" customBuiltin="1"/>
    <cellStyle name="Output" xfId="22" builtinId="21" customBuiltin="1"/>
    <cellStyle name="Percent" xfId="2" builtinId="5" customBuiltin="1"/>
    <cellStyle name="Tarea" xfId="12" xr:uid="{6391D789-272B-4DD2-9BF3-2CDCF610FA41}"/>
    <cellStyle name="Title" xfId="5" builtinId="15" customBuiltin="1"/>
    <cellStyle name="Total" xfId="29" builtinId="25" customBuiltin="1"/>
    <cellStyle name="Warning Text" xfId="26" builtinId="11" customBuiltin="1"/>
    <cellStyle name="zTextoOculto" xfId="3" xr:uid="{26E66EE6-E33F-4D77-BAE4-0FB4F5BBF673}"/>
  </cellStyles>
  <dxfs count="32">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D5FA"/>
      <color rgb="FFFF9BFA"/>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M40"/>
  <sheetViews>
    <sheetView showGridLines="0" showRuler="0" zoomScale="40" zoomScaleNormal="40" zoomScalePageLayoutView="70" workbookViewId="0">
      <pane ySplit="6" topLeftCell="A8" activePane="bottomLeft" state="frozen"/>
      <selection pane="bottomLeft" activeCell="AY34" sqref="AY34"/>
    </sheetView>
  </sheetViews>
  <sheetFormatPr defaultColWidth="9.140625" defaultRowHeight="30" customHeight="1"/>
  <cols>
    <col min="1" max="1" width="2.7109375" style="26" customWidth="1"/>
    <col min="2" max="2" width="36" bestFit="1" customWidth="1"/>
    <col min="3" max="3" width="15.28515625" customWidth="1"/>
    <col min="4" max="4" width="13.85546875" style="4" customWidth="1"/>
    <col min="5" max="5" width="7.5703125" bestFit="1" customWidth="1"/>
    <col min="6" max="6" width="3.140625" hidden="1" customWidth="1"/>
    <col min="7" max="7" width="6.140625" hidden="1" customWidth="1"/>
    <col min="8" max="91" width="3.140625" customWidth="1"/>
  </cols>
  <sheetData>
    <row r="1" spans="1:91" ht="30" customHeight="1">
      <c r="A1" s="27" t="s">
        <v>0</v>
      </c>
      <c r="B1" s="29"/>
      <c r="C1" s="1"/>
      <c r="D1" s="3"/>
      <c r="E1" s="25"/>
      <c r="G1" s="1"/>
      <c r="H1" s="37"/>
    </row>
    <row r="2" spans="1:91" ht="30" customHeight="1">
      <c r="A2" s="26" t="s">
        <v>1</v>
      </c>
      <c r="B2" s="30"/>
      <c r="H2" s="38"/>
    </row>
    <row r="3" spans="1:91" ht="30" customHeight="1">
      <c r="A3" s="26" t="s">
        <v>2</v>
      </c>
      <c r="B3" s="31"/>
      <c r="C3" s="60"/>
      <c r="D3" s="167">
        <f ca="1">TODAY()</f>
        <v>45731</v>
      </c>
      <c r="E3" s="167"/>
    </row>
    <row r="4" spans="1:91" ht="30" customHeight="1">
      <c r="A4" s="27" t="s">
        <v>3</v>
      </c>
      <c r="C4" s="60"/>
      <c r="D4" s="6">
        <v>1</v>
      </c>
      <c r="H4" s="164">
        <f ca="1">H5</f>
        <v>45726</v>
      </c>
      <c r="I4" s="165"/>
      <c r="J4" s="165"/>
      <c r="K4" s="165"/>
      <c r="L4" s="165"/>
      <c r="M4" s="165"/>
      <c r="N4" s="166"/>
      <c r="O4" s="164">
        <f ca="1">O5</f>
        <v>45733</v>
      </c>
      <c r="P4" s="165"/>
      <c r="Q4" s="165"/>
      <c r="R4" s="165"/>
      <c r="S4" s="165"/>
      <c r="T4" s="165"/>
      <c r="U4" s="166"/>
      <c r="V4" s="164">
        <f ca="1">V5</f>
        <v>45740</v>
      </c>
      <c r="W4" s="165"/>
      <c r="X4" s="165"/>
      <c r="Y4" s="165"/>
      <c r="Z4" s="165"/>
      <c r="AA4" s="165"/>
      <c r="AB4" s="166"/>
      <c r="AC4" s="164">
        <f ca="1">AC5</f>
        <v>45747</v>
      </c>
      <c r="AD4" s="165"/>
      <c r="AE4" s="165"/>
      <c r="AF4" s="165"/>
      <c r="AG4" s="165"/>
      <c r="AH4" s="165"/>
      <c r="AI4" s="166"/>
      <c r="AJ4" s="164">
        <f ca="1">AJ5</f>
        <v>45754</v>
      </c>
      <c r="AK4" s="165"/>
      <c r="AL4" s="165"/>
      <c r="AM4" s="165"/>
      <c r="AN4" s="165"/>
      <c r="AO4" s="165"/>
      <c r="AP4" s="166"/>
      <c r="AQ4" s="164">
        <f ca="1">AQ5</f>
        <v>45761</v>
      </c>
      <c r="AR4" s="165"/>
      <c r="AS4" s="165"/>
      <c r="AT4" s="165"/>
      <c r="AU4" s="165"/>
      <c r="AV4" s="165"/>
      <c r="AW4" s="166"/>
      <c r="AX4" s="164">
        <f ca="1">AX5</f>
        <v>45768</v>
      </c>
      <c r="AY4" s="165"/>
      <c r="AZ4" s="165"/>
      <c r="BA4" s="165"/>
      <c r="BB4" s="165"/>
      <c r="BC4" s="165"/>
      <c r="BD4" s="166"/>
      <c r="BE4" s="164">
        <f ca="1">BE5</f>
        <v>45775</v>
      </c>
      <c r="BF4" s="165"/>
      <c r="BG4" s="165"/>
      <c r="BH4" s="165"/>
      <c r="BI4" s="165"/>
      <c r="BJ4" s="165"/>
      <c r="BK4" s="166"/>
      <c r="BL4" s="164">
        <f ca="1">BL5</f>
        <v>45782</v>
      </c>
      <c r="BM4" s="165"/>
      <c r="BN4" s="165"/>
      <c r="BO4" s="165"/>
      <c r="BP4" s="165"/>
      <c r="BQ4" s="165"/>
      <c r="BR4" s="166"/>
      <c r="BS4" s="164">
        <f ca="1">BS5</f>
        <v>45789</v>
      </c>
      <c r="BT4" s="165"/>
      <c r="BU4" s="165"/>
      <c r="BV4" s="165"/>
      <c r="BW4" s="165"/>
      <c r="BX4" s="165"/>
      <c r="BY4" s="166"/>
      <c r="BZ4" s="164">
        <f ca="1">BZ5</f>
        <v>45796</v>
      </c>
      <c r="CA4" s="165"/>
      <c r="CB4" s="165"/>
      <c r="CC4" s="165"/>
      <c r="CD4" s="165"/>
      <c r="CE4" s="165"/>
      <c r="CF4" s="166"/>
      <c r="CG4" s="164">
        <f ca="1">CG5</f>
        <v>45803</v>
      </c>
      <c r="CH4" s="165"/>
      <c r="CI4" s="165"/>
      <c r="CJ4" s="165"/>
      <c r="CK4" s="165"/>
      <c r="CL4" s="165"/>
      <c r="CM4" s="166"/>
    </row>
    <row r="5" spans="1:91" ht="15" customHeight="1">
      <c r="A5" s="27" t="s">
        <v>4</v>
      </c>
      <c r="B5" s="36"/>
      <c r="C5" s="36"/>
      <c r="D5" s="36"/>
      <c r="E5" s="36"/>
      <c r="F5" s="36"/>
      <c r="H5" s="51">
        <f ca="1">Inicio_del_proyecto-WEEKDAY(Inicio_del_proyecto,1)+2+7*(Semana_para_mostrar-1)</f>
        <v>45726</v>
      </c>
      <c r="I5" s="52">
        <f ca="1">H5+1</f>
        <v>45727</v>
      </c>
      <c r="J5" s="52">
        <f t="shared" ref="J5:AW5" ca="1" si="0">I5+1</f>
        <v>45728</v>
      </c>
      <c r="K5" s="52">
        <f t="shared" ca="1" si="0"/>
        <v>45729</v>
      </c>
      <c r="L5" s="52">
        <f t="shared" ca="1" si="0"/>
        <v>45730</v>
      </c>
      <c r="M5" s="52">
        <f t="shared" ca="1" si="0"/>
        <v>45731</v>
      </c>
      <c r="N5" s="53">
        <f t="shared" ca="1" si="0"/>
        <v>45732</v>
      </c>
      <c r="O5" s="51">
        <f ca="1">N5+1</f>
        <v>45733</v>
      </c>
      <c r="P5" s="52">
        <f ca="1">O5+1</f>
        <v>45734</v>
      </c>
      <c r="Q5" s="52">
        <f t="shared" ca="1" si="0"/>
        <v>45735</v>
      </c>
      <c r="R5" s="52">
        <f t="shared" ca="1" si="0"/>
        <v>45736</v>
      </c>
      <c r="S5" s="52">
        <f t="shared" ca="1" si="0"/>
        <v>45737</v>
      </c>
      <c r="T5" s="52">
        <f t="shared" ca="1" si="0"/>
        <v>45738</v>
      </c>
      <c r="U5" s="53">
        <f t="shared" ca="1" si="0"/>
        <v>45739</v>
      </c>
      <c r="V5" s="51">
        <f ca="1">U5+1</f>
        <v>45740</v>
      </c>
      <c r="W5" s="52">
        <f ca="1">V5+1</f>
        <v>45741</v>
      </c>
      <c r="X5" s="52">
        <f t="shared" ca="1" si="0"/>
        <v>45742</v>
      </c>
      <c r="Y5" s="52">
        <f t="shared" ca="1" si="0"/>
        <v>45743</v>
      </c>
      <c r="Z5" s="52">
        <f t="shared" ca="1" si="0"/>
        <v>45744</v>
      </c>
      <c r="AA5" s="52">
        <f t="shared" ca="1" si="0"/>
        <v>45745</v>
      </c>
      <c r="AB5" s="53">
        <f t="shared" ca="1" si="0"/>
        <v>45746</v>
      </c>
      <c r="AC5" s="51">
        <f ca="1">AB5+1</f>
        <v>45747</v>
      </c>
      <c r="AD5" s="52">
        <f ca="1">AC5+1</f>
        <v>45748</v>
      </c>
      <c r="AE5" s="52">
        <f t="shared" ca="1" si="0"/>
        <v>45749</v>
      </c>
      <c r="AF5" s="52">
        <f t="shared" ca="1" si="0"/>
        <v>45750</v>
      </c>
      <c r="AG5" s="52">
        <f t="shared" ca="1" si="0"/>
        <v>45751</v>
      </c>
      <c r="AH5" s="52">
        <f t="shared" ca="1" si="0"/>
        <v>45752</v>
      </c>
      <c r="AI5" s="53">
        <f ca="1">AH5+1</f>
        <v>45753</v>
      </c>
      <c r="AJ5" s="51">
        <f ca="1">AI5+1</f>
        <v>45754</v>
      </c>
      <c r="AK5" s="52">
        <f ca="1">AJ5+1</f>
        <v>45755</v>
      </c>
      <c r="AL5" s="52">
        <f t="shared" ca="1" si="0"/>
        <v>45756</v>
      </c>
      <c r="AM5" s="52">
        <f t="shared" ca="1" si="0"/>
        <v>45757</v>
      </c>
      <c r="AN5" s="52">
        <f t="shared" ca="1" si="0"/>
        <v>45758</v>
      </c>
      <c r="AO5" s="52">
        <f t="shared" ca="1" si="0"/>
        <v>45759</v>
      </c>
      <c r="AP5" s="53">
        <f t="shared" ca="1" si="0"/>
        <v>45760</v>
      </c>
      <c r="AQ5" s="51">
        <f ca="1">AP5+1</f>
        <v>45761</v>
      </c>
      <c r="AR5" s="52">
        <f ca="1">AQ5+1</f>
        <v>45762</v>
      </c>
      <c r="AS5" s="52">
        <f t="shared" ca="1" si="0"/>
        <v>45763</v>
      </c>
      <c r="AT5" s="52">
        <f t="shared" ca="1" si="0"/>
        <v>45764</v>
      </c>
      <c r="AU5" s="52">
        <f t="shared" ca="1" si="0"/>
        <v>45765</v>
      </c>
      <c r="AV5" s="52">
        <f t="shared" ca="1" si="0"/>
        <v>45766</v>
      </c>
      <c r="AW5" s="53">
        <f t="shared" ca="1" si="0"/>
        <v>45767</v>
      </c>
      <c r="AX5" s="51">
        <f ca="1">AW5+1</f>
        <v>45768</v>
      </c>
      <c r="AY5" s="52">
        <f ca="1">AX5+1</f>
        <v>45769</v>
      </c>
      <c r="AZ5" s="52">
        <f t="shared" ref="AZ5:BA5" ca="1" si="1">AY5+1</f>
        <v>45770</v>
      </c>
      <c r="BA5" s="52">
        <f t="shared" ca="1" si="1"/>
        <v>45771</v>
      </c>
      <c r="BB5" s="52">
        <f ca="1">BA5+1</f>
        <v>45772</v>
      </c>
      <c r="BC5" s="52">
        <f ca="1">BB5+1</f>
        <v>45773</v>
      </c>
      <c r="BD5" s="53">
        <f ca="1">BC5+1</f>
        <v>45774</v>
      </c>
      <c r="BE5" s="51">
        <f ca="1">BD5+1</f>
        <v>45775</v>
      </c>
      <c r="BF5" s="52">
        <f ca="1">BE5+1</f>
        <v>45776</v>
      </c>
      <c r="BG5" s="52">
        <f t="shared" ref="BG5" ca="1" si="2">BF5+1</f>
        <v>45777</v>
      </c>
      <c r="BH5" s="52">
        <f t="shared" ref="BH5" ca="1" si="3">BG5+1</f>
        <v>45778</v>
      </c>
      <c r="BI5" s="52">
        <f t="shared" ref="BI5" ca="1" si="4">BH5+1</f>
        <v>45779</v>
      </c>
      <c r="BJ5" s="52">
        <f t="shared" ref="BJ5" ca="1" si="5">BI5+1</f>
        <v>45780</v>
      </c>
      <c r="BK5" s="53">
        <f t="shared" ref="BK5" ca="1" si="6">BJ5+1</f>
        <v>45781</v>
      </c>
      <c r="BL5" s="51">
        <f ca="1">BK5+1</f>
        <v>45782</v>
      </c>
      <c r="BM5" s="51">
        <f t="shared" ref="BM5:CM5" ca="1" si="7">BL5+1</f>
        <v>45783</v>
      </c>
      <c r="BN5" s="51">
        <f t="shared" ca="1" si="7"/>
        <v>45784</v>
      </c>
      <c r="BO5" s="51">
        <f t="shared" ca="1" si="7"/>
        <v>45785</v>
      </c>
      <c r="BP5" s="51">
        <f t="shared" ca="1" si="7"/>
        <v>45786</v>
      </c>
      <c r="BQ5" s="51">
        <f t="shared" ca="1" si="7"/>
        <v>45787</v>
      </c>
      <c r="BR5" s="51">
        <f t="shared" ca="1" si="7"/>
        <v>45788</v>
      </c>
      <c r="BS5" s="51">
        <f t="shared" ca="1" si="7"/>
        <v>45789</v>
      </c>
      <c r="BT5" s="51">
        <f t="shared" ca="1" si="7"/>
        <v>45790</v>
      </c>
      <c r="BU5" s="51">
        <f t="shared" ca="1" si="7"/>
        <v>45791</v>
      </c>
      <c r="BV5" s="51">
        <f t="shared" ca="1" si="7"/>
        <v>45792</v>
      </c>
      <c r="BW5" s="51">
        <f t="shared" ca="1" si="7"/>
        <v>45793</v>
      </c>
      <c r="BX5" s="51">
        <f t="shared" ca="1" si="7"/>
        <v>45794</v>
      </c>
      <c r="BY5" s="51">
        <f t="shared" ca="1" si="7"/>
        <v>45795</v>
      </c>
      <c r="BZ5" s="51">
        <f t="shared" ca="1" si="7"/>
        <v>45796</v>
      </c>
      <c r="CA5" s="51">
        <f t="shared" ca="1" si="7"/>
        <v>45797</v>
      </c>
      <c r="CB5" s="51">
        <f t="shared" ca="1" si="7"/>
        <v>45798</v>
      </c>
      <c r="CC5" s="51">
        <f t="shared" ca="1" si="7"/>
        <v>45799</v>
      </c>
      <c r="CD5" s="51">
        <f t="shared" ca="1" si="7"/>
        <v>45800</v>
      </c>
      <c r="CE5" s="51">
        <f t="shared" ca="1" si="7"/>
        <v>45801</v>
      </c>
      <c r="CF5" s="51">
        <f t="shared" ca="1" si="7"/>
        <v>45802</v>
      </c>
      <c r="CG5" s="51">
        <f t="shared" ca="1" si="7"/>
        <v>45803</v>
      </c>
      <c r="CH5" s="51">
        <f t="shared" ca="1" si="7"/>
        <v>45804</v>
      </c>
      <c r="CI5" s="51">
        <f t="shared" ca="1" si="7"/>
        <v>45805</v>
      </c>
      <c r="CJ5" s="51">
        <f t="shared" ca="1" si="7"/>
        <v>45806</v>
      </c>
      <c r="CK5" s="51">
        <f t="shared" ca="1" si="7"/>
        <v>45807</v>
      </c>
      <c r="CL5" s="51">
        <f t="shared" ca="1" si="7"/>
        <v>45808</v>
      </c>
      <c r="CM5" s="51">
        <f t="shared" ca="1" si="7"/>
        <v>45809</v>
      </c>
    </row>
    <row r="6" spans="1:91" ht="30" customHeight="1" thickBot="1">
      <c r="A6" s="27" t="s">
        <v>5</v>
      </c>
      <c r="B6" s="7" t="s">
        <v>6</v>
      </c>
      <c r="C6" s="8" t="s">
        <v>7</v>
      </c>
      <c r="D6" s="8" t="s">
        <v>8</v>
      </c>
      <c r="E6" s="8" t="s">
        <v>9</v>
      </c>
      <c r="F6" s="8"/>
      <c r="G6" s="8" t="s">
        <v>10</v>
      </c>
      <c r="H6" s="9" t="str">
        <f t="shared" ref="H6" ca="1" si="8">LEFT(TEXT(H5,"ddd"),1)</f>
        <v>M</v>
      </c>
      <c r="I6" s="9" t="str">
        <f t="shared" ref="I6:AQ6" ca="1" si="9">LEFT(TEXT(I5,"ddd"),1)</f>
        <v>T</v>
      </c>
      <c r="J6" s="9" t="str">
        <f t="shared" ca="1" si="9"/>
        <v>W</v>
      </c>
      <c r="K6" s="9" t="str">
        <f t="shared" ca="1" si="9"/>
        <v>T</v>
      </c>
      <c r="L6" s="9" t="str">
        <f t="shared" ca="1" si="9"/>
        <v>F</v>
      </c>
      <c r="M6" s="9" t="str">
        <f t="shared" ca="1" si="9"/>
        <v>S</v>
      </c>
      <c r="N6" s="9" t="str">
        <f t="shared" ca="1" si="9"/>
        <v>S</v>
      </c>
      <c r="O6" s="9" t="str">
        <f t="shared" ca="1" si="9"/>
        <v>M</v>
      </c>
      <c r="P6" s="9" t="str">
        <f t="shared" ca="1" si="9"/>
        <v>T</v>
      </c>
      <c r="Q6" s="9" t="str">
        <f t="shared" ca="1" si="9"/>
        <v>W</v>
      </c>
      <c r="R6" s="9" t="str">
        <f t="shared" ca="1" si="9"/>
        <v>T</v>
      </c>
      <c r="S6" s="9" t="str">
        <f t="shared" ca="1" si="9"/>
        <v>F</v>
      </c>
      <c r="T6" s="9" t="str">
        <f t="shared" ca="1" si="9"/>
        <v>S</v>
      </c>
      <c r="U6" s="9" t="str">
        <f t="shared" ca="1" si="9"/>
        <v>S</v>
      </c>
      <c r="V6" s="9" t="str">
        <f t="shared" ca="1" si="9"/>
        <v>M</v>
      </c>
      <c r="W6" s="9" t="str">
        <f t="shared" ca="1" si="9"/>
        <v>T</v>
      </c>
      <c r="X6" s="9" t="str">
        <f t="shared" ca="1" si="9"/>
        <v>W</v>
      </c>
      <c r="Y6" s="9" t="str">
        <f t="shared" ca="1" si="9"/>
        <v>T</v>
      </c>
      <c r="Z6" s="9" t="str">
        <f t="shared" ca="1" si="9"/>
        <v>F</v>
      </c>
      <c r="AA6" s="9" t="str">
        <f t="shared" ca="1" si="9"/>
        <v>S</v>
      </c>
      <c r="AB6" s="9" t="str">
        <f t="shared" ca="1" si="9"/>
        <v>S</v>
      </c>
      <c r="AC6" s="9" t="str">
        <f t="shared" ca="1" si="9"/>
        <v>M</v>
      </c>
      <c r="AD6" s="9" t="str">
        <f t="shared" ca="1" si="9"/>
        <v>T</v>
      </c>
      <c r="AE6" s="9" t="str">
        <f t="shared" ca="1" si="9"/>
        <v>W</v>
      </c>
      <c r="AF6" s="9" t="str">
        <f t="shared" ca="1" si="9"/>
        <v>T</v>
      </c>
      <c r="AG6" s="9" t="str">
        <f t="shared" ca="1" si="9"/>
        <v>F</v>
      </c>
      <c r="AH6" s="9" t="str">
        <f t="shared" ca="1" si="9"/>
        <v>S</v>
      </c>
      <c r="AI6" s="9" t="str">
        <f t="shared" ca="1" si="9"/>
        <v>S</v>
      </c>
      <c r="AJ6" s="9" t="str">
        <f t="shared" ca="1" si="9"/>
        <v>M</v>
      </c>
      <c r="AK6" s="9" t="str">
        <f t="shared" ca="1" si="9"/>
        <v>T</v>
      </c>
      <c r="AL6" s="9" t="str">
        <f t="shared" ca="1" si="9"/>
        <v>W</v>
      </c>
      <c r="AM6" s="9" t="str">
        <f t="shared" ca="1" si="9"/>
        <v>T</v>
      </c>
      <c r="AN6" s="9" t="str">
        <f t="shared" ca="1" si="9"/>
        <v>F</v>
      </c>
      <c r="AO6" s="9" t="str">
        <f t="shared" ca="1" si="9"/>
        <v>S</v>
      </c>
      <c r="AP6" s="9" t="str">
        <f t="shared" ca="1" si="9"/>
        <v>S</v>
      </c>
      <c r="AQ6" s="9" t="str">
        <f t="shared" ca="1" si="9"/>
        <v>M</v>
      </c>
      <c r="AR6" s="9" t="str">
        <f t="shared" ref="AR6:CM6" ca="1" si="10">LEFT(TEXT(AR5,"ddd"),1)</f>
        <v>T</v>
      </c>
      <c r="AS6" s="9" t="str">
        <f t="shared" ca="1" si="10"/>
        <v>W</v>
      </c>
      <c r="AT6" s="9" t="str">
        <f t="shared" ca="1" si="10"/>
        <v>T</v>
      </c>
      <c r="AU6" s="9" t="str">
        <f t="shared" ca="1" si="10"/>
        <v>F</v>
      </c>
      <c r="AV6" s="9" t="str">
        <f t="shared" ca="1" si="10"/>
        <v>S</v>
      </c>
      <c r="AW6" s="9" t="str">
        <f t="shared" ca="1" si="10"/>
        <v>S</v>
      </c>
      <c r="AX6" s="9" t="str">
        <f t="shared" ca="1" si="10"/>
        <v>M</v>
      </c>
      <c r="AY6" s="9" t="str">
        <f t="shared" ca="1" si="10"/>
        <v>T</v>
      </c>
      <c r="AZ6" s="9" t="str">
        <f t="shared" ca="1" si="10"/>
        <v>W</v>
      </c>
      <c r="BA6" s="9" t="str">
        <f t="shared" ca="1" si="10"/>
        <v>T</v>
      </c>
      <c r="BB6" s="9" t="str">
        <f t="shared" ca="1" si="10"/>
        <v>F</v>
      </c>
      <c r="BC6" s="9" t="str">
        <f t="shared" ca="1" si="10"/>
        <v>S</v>
      </c>
      <c r="BD6" s="9" t="str">
        <f ca="1">LEFT(TEXT(BD5,"ddd"),1)</f>
        <v>S</v>
      </c>
      <c r="BE6" s="9" t="str">
        <f t="shared" ref="BE6:BK6" ca="1" si="11">LEFT(TEXT(BE5,"ddd"),1)</f>
        <v>M</v>
      </c>
      <c r="BF6" s="9" t="str">
        <f t="shared" ca="1" si="11"/>
        <v>T</v>
      </c>
      <c r="BG6" s="9" t="str">
        <f t="shared" ca="1" si="11"/>
        <v>W</v>
      </c>
      <c r="BH6" s="9" t="str">
        <f t="shared" ca="1" si="11"/>
        <v>T</v>
      </c>
      <c r="BI6" s="9" t="str">
        <f t="shared" ca="1" si="11"/>
        <v>F</v>
      </c>
      <c r="BJ6" s="9" t="str">
        <f t="shared" ca="1" si="11"/>
        <v>S</v>
      </c>
      <c r="BK6" s="9" t="str">
        <f t="shared" ca="1" si="11"/>
        <v>S</v>
      </c>
      <c r="BL6" s="9" t="str">
        <f ca="1">LEFT(TEXT(BL5,"ddd"),1)</f>
        <v>M</v>
      </c>
      <c r="BM6" s="9" t="str">
        <f t="shared" ca="1" si="10"/>
        <v>T</v>
      </c>
      <c r="BN6" s="9" t="str">
        <f t="shared" ca="1" si="10"/>
        <v>W</v>
      </c>
      <c r="BO6" s="9" t="str">
        <f t="shared" ca="1" si="10"/>
        <v>T</v>
      </c>
      <c r="BP6" s="9" t="str">
        <f t="shared" ca="1" si="10"/>
        <v>F</v>
      </c>
      <c r="BQ6" s="9" t="str">
        <f t="shared" ca="1" si="10"/>
        <v>S</v>
      </c>
      <c r="BR6" s="9" t="str">
        <f t="shared" ca="1" si="10"/>
        <v>S</v>
      </c>
      <c r="BS6" s="9" t="str">
        <f t="shared" ref="BS6:BY6" ca="1" si="12">LEFT(TEXT(BS5,"ddd"),1)</f>
        <v>M</v>
      </c>
      <c r="BT6" s="9" t="str">
        <f t="shared" ca="1" si="12"/>
        <v>T</v>
      </c>
      <c r="BU6" s="9" t="str">
        <f t="shared" ca="1" si="12"/>
        <v>W</v>
      </c>
      <c r="BV6" s="9" t="str">
        <f t="shared" ca="1" si="12"/>
        <v>T</v>
      </c>
      <c r="BW6" s="9" t="str">
        <f t="shared" ca="1" si="12"/>
        <v>F</v>
      </c>
      <c r="BX6" s="9" t="str">
        <f t="shared" ca="1" si="12"/>
        <v>S</v>
      </c>
      <c r="BY6" s="9" t="str">
        <f t="shared" ca="1" si="12"/>
        <v>S</v>
      </c>
      <c r="BZ6" s="9" t="str">
        <f t="shared" ref="BZ6:CF6" ca="1" si="13">LEFT(TEXT(BZ5,"ddd"),1)</f>
        <v>M</v>
      </c>
      <c r="CA6" s="9" t="str">
        <f t="shared" ca="1" si="13"/>
        <v>T</v>
      </c>
      <c r="CB6" s="9" t="str">
        <f t="shared" ca="1" si="13"/>
        <v>W</v>
      </c>
      <c r="CC6" s="9" t="str">
        <f t="shared" ca="1" si="13"/>
        <v>T</v>
      </c>
      <c r="CD6" s="9" t="str">
        <f t="shared" ca="1" si="13"/>
        <v>F</v>
      </c>
      <c r="CE6" s="9" t="str">
        <f t="shared" ca="1" si="13"/>
        <v>S</v>
      </c>
      <c r="CF6" s="9" t="str">
        <f t="shared" ca="1" si="13"/>
        <v>S</v>
      </c>
      <c r="CG6" s="9" t="str">
        <f t="shared" ca="1" si="10"/>
        <v>M</v>
      </c>
      <c r="CH6" s="9" t="str">
        <f t="shared" ca="1" si="10"/>
        <v>T</v>
      </c>
      <c r="CI6" s="9" t="str">
        <f t="shared" ca="1" si="10"/>
        <v>W</v>
      </c>
      <c r="CJ6" s="9" t="str">
        <f t="shared" ca="1" si="10"/>
        <v>T</v>
      </c>
      <c r="CK6" s="9" t="str">
        <f t="shared" ca="1" si="10"/>
        <v>F</v>
      </c>
      <c r="CL6" s="9" t="str">
        <f t="shared" ca="1" si="10"/>
        <v>S</v>
      </c>
      <c r="CM6" s="9" t="str">
        <f t="shared" ca="1" si="10"/>
        <v>S</v>
      </c>
    </row>
    <row r="7" spans="1:91" ht="30" hidden="1" customHeight="1" thickBot="1">
      <c r="A7" s="26" t="s">
        <v>11</v>
      </c>
      <c r="D7"/>
      <c r="G7" t="str">
        <f ca="1">IF(OR(ISBLANK(task_start),ISBLANK(task_end)),"",task_end-task_start+1)</f>
        <v/>
      </c>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row>
    <row r="8" spans="1:91" s="2" customFormat="1" ht="30" customHeight="1" thickBot="1">
      <c r="A8" s="27" t="s">
        <v>12</v>
      </c>
      <c r="B8" s="119" t="s">
        <v>13</v>
      </c>
      <c r="C8" s="12"/>
      <c r="D8" s="39"/>
      <c r="E8" s="40"/>
      <c r="F8" s="11"/>
      <c r="G8" s="11" t="str">
        <f t="shared" ref="G8:G33" ca="1" si="14">IF(OR(ISBLANK(task_start),ISBLANK(task_end)),"",task_end-task_start+1)</f>
        <v/>
      </c>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row>
    <row r="9" spans="1:91" s="2" customFormat="1" ht="30" customHeight="1" thickBot="1">
      <c r="A9" s="27" t="s">
        <v>14</v>
      </c>
      <c r="B9" s="32" t="s">
        <v>15</v>
      </c>
      <c r="C9" s="13">
        <v>0</v>
      </c>
      <c r="D9" s="41">
        <f ca="1">Inicio_del_proyecto</f>
        <v>45731</v>
      </c>
      <c r="E9" s="41">
        <f ca="1">D9+1</f>
        <v>45732</v>
      </c>
      <c r="F9" s="11"/>
      <c r="G9" s="11">
        <f t="shared" ca="1" si="14"/>
        <v>2</v>
      </c>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row>
    <row r="10" spans="1:91" s="2" customFormat="1" ht="30" customHeight="1" thickBot="1">
      <c r="A10" s="27" t="s">
        <v>16</v>
      </c>
      <c r="B10" s="32" t="s">
        <v>17</v>
      </c>
      <c r="C10" s="13">
        <v>0</v>
      </c>
      <c r="D10" s="41">
        <f ca="1">E9+1</f>
        <v>45733</v>
      </c>
      <c r="E10" s="41">
        <f ca="1">D10+1</f>
        <v>45734</v>
      </c>
      <c r="F10" s="11"/>
      <c r="G10" s="11">
        <f t="shared" ca="1" si="14"/>
        <v>2</v>
      </c>
      <c r="H10" s="22"/>
      <c r="I10" s="22"/>
      <c r="J10" s="22"/>
      <c r="K10" s="22"/>
      <c r="L10" s="22"/>
      <c r="M10" s="22"/>
      <c r="N10" s="22"/>
      <c r="O10" s="22"/>
      <c r="P10" s="22"/>
      <c r="Q10" s="22"/>
      <c r="R10" s="22"/>
      <c r="S10" s="22"/>
      <c r="T10" s="23"/>
      <c r="U10" s="23"/>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row>
    <row r="11" spans="1:91" s="2" customFormat="1" ht="30" customHeight="1" thickBot="1">
      <c r="A11" s="26"/>
      <c r="B11" s="32" t="s">
        <v>18</v>
      </c>
      <c r="C11" s="13">
        <v>0</v>
      </c>
      <c r="D11" s="41">
        <f ca="1">E10+1</f>
        <v>45735</v>
      </c>
      <c r="E11" s="41">
        <f ca="1">D11+3</f>
        <v>45738</v>
      </c>
      <c r="F11" s="11"/>
      <c r="G11" s="11">
        <f t="shared" ca="1" si="14"/>
        <v>4</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row>
    <row r="12" spans="1:91" s="2" customFormat="1" ht="30" customHeight="1" thickBot="1">
      <c r="A12" s="27" t="s">
        <v>19</v>
      </c>
      <c r="B12" s="120" t="s">
        <v>20</v>
      </c>
      <c r="C12" s="14"/>
      <c r="D12" s="42"/>
      <c r="E12" s="43"/>
      <c r="F12" s="11"/>
      <c r="G12" s="11" t="str">
        <f t="shared" ca="1" si="14"/>
        <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row>
    <row r="13" spans="1:91" s="2" customFormat="1" ht="30" customHeight="1" thickBot="1">
      <c r="A13" s="27"/>
      <c r="B13" s="33" t="s">
        <v>21</v>
      </c>
      <c r="C13" s="15">
        <v>0</v>
      </c>
      <c r="D13" s="44">
        <f ca="1">D11</f>
        <v>45735</v>
      </c>
      <c r="E13" s="44">
        <f ca="1">D13+1</f>
        <v>45736</v>
      </c>
      <c r="F13" s="11"/>
      <c r="G13" s="11">
        <f t="shared" ca="1" si="14"/>
        <v>2</v>
      </c>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row>
    <row r="14" spans="1:91" s="2" customFormat="1" ht="30" customHeight="1" thickBot="1">
      <c r="A14" s="26"/>
      <c r="B14" s="121" t="s">
        <v>22</v>
      </c>
      <c r="C14" s="15">
        <v>0</v>
      </c>
      <c r="D14" s="44">
        <f ca="1">E13+1</f>
        <v>45737</v>
      </c>
      <c r="E14" s="44">
        <f ca="1">D14+4</f>
        <v>45741</v>
      </c>
      <c r="F14" s="11"/>
      <c r="G14" s="11">
        <f t="shared" ca="1" si="14"/>
        <v>5</v>
      </c>
      <c r="H14" s="22"/>
      <c r="I14" s="22"/>
      <c r="J14" s="22"/>
      <c r="K14" s="22"/>
      <c r="L14" s="22"/>
      <c r="M14" s="22"/>
      <c r="N14" s="22"/>
      <c r="O14" s="22"/>
      <c r="P14" s="22"/>
      <c r="Q14" s="22"/>
      <c r="R14" s="22"/>
      <c r="S14" s="22"/>
      <c r="T14" s="23"/>
      <c r="U14" s="23"/>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row>
    <row r="15" spans="1:91" s="2" customFormat="1" ht="30" customHeight="1" thickBot="1">
      <c r="A15" s="26" t="s">
        <v>23</v>
      </c>
      <c r="B15" s="121" t="s">
        <v>24</v>
      </c>
      <c r="C15" s="15">
        <v>0</v>
      </c>
      <c r="D15" s="44">
        <f ca="1">D14</f>
        <v>45737</v>
      </c>
      <c r="E15" s="44">
        <f ca="1">D15+4</f>
        <v>45741</v>
      </c>
      <c r="F15" s="11"/>
      <c r="G15" s="11">
        <f t="shared" ca="1" si="14"/>
        <v>5</v>
      </c>
      <c r="H15" s="22"/>
      <c r="I15" s="22"/>
      <c r="J15" s="22"/>
      <c r="K15" s="22"/>
      <c r="L15" s="22"/>
      <c r="M15" s="22"/>
      <c r="N15" s="22"/>
      <c r="O15" s="22"/>
      <c r="P15" s="22"/>
      <c r="Q15" s="22"/>
      <c r="R15" s="22"/>
      <c r="S15" s="22"/>
      <c r="T15" s="23"/>
      <c r="U15" s="23"/>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row>
    <row r="16" spans="1:91" s="2" customFormat="1" ht="30" customHeight="1" thickBot="1">
      <c r="A16" s="26"/>
      <c r="B16" s="16" t="s">
        <v>25</v>
      </c>
      <c r="C16" s="17"/>
      <c r="D16" s="45"/>
      <c r="E16" s="46"/>
      <c r="F16" s="11"/>
      <c r="G16" s="11" t="str">
        <f t="shared" ca="1" si="14"/>
        <v/>
      </c>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row>
    <row r="17" spans="1:91" s="2" customFormat="1" ht="30" customHeight="1" thickBot="1">
      <c r="A17" s="26"/>
      <c r="B17" s="34" t="s">
        <v>26</v>
      </c>
      <c r="C17" s="18">
        <v>0</v>
      </c>
      <c r="D17" s="47">
        <f ca="1">E15+1</f>
        <v>45742</v>
      </c>
      <c r="E17" s="47">
        <f ca="1">D17+2</f>
        <v>45744</v>
      </c>
      <c r="F17" s="11"/>
      <c r="G17" s="11">
        <f t="shared" ca="1" si="14"/>
        <v>3</v>
      </c>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row>
    <row r="18" spans="1:91" s="2" customFormat="1" ht="30" customHeight="1" thickBot="1">
      <c r="A18" s="26"/>
      <c r="B18" s="34" t="s">
        <v>27</v>
      </c>
      <c r="C18" s="18">
        <v>0</v>
      </c>
      <c r="D18" s="47">
        <f ca="1">E17+1</f>
        <v>45745</v>
      </c>
      <c r="E18" s="47">
        <f ca="1">D18+4</f>
        <v>45749</v>
      </c>
      <c r="F18" s="11"/>
      <c r="G18" s="11">
        <f t="shared" ca="1" si="14"/>
        <v>5</v>
      </c>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row>
    <row r="19" spans="1:91" s="2" customFormat="1" ht="30" customHeight="1" thickBot="1">
      <c r="A19" s="26"/>
      <c r="B19" s="34" t="s">
        <v>28</v>
      </c>
      <c r="C19" s="18">
        <v>0</v>
      </c>
      <c r="D19" s="47">
        <f ca="1">E18+1</f>
        <v>45750</v>
      </c>
      <c r="E19" s="47">
        <f ca="1">D19+2</f>
        <v>45752</v>
      </c>
      <c r="F19" s="11"/>
      <c r="G19" s="11">
        <f t="shared" ca="1" si="14"/>
        <v>3</v>
      </c>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row>
    <row r="20" spans="1:91" s="2" customFormat="1" ht="30" customHeight="1" thickBot="1">
      <c r="A20" s="26" t="s">
        <v>23</v>
      </c>
      <c r="B20" s="34" t="s">
        <v>29</v>
      </c>
      <c r="C20" s="18">
        <v>0</v>
      </c>
      <c r="D20" s="47">
        <f ca="1">E19+1</f>
        <v>45753</v>
      </c>
      <c r="E20" s="47">
        <f ca="1">D20+14</f>
        <v>45767</v>
      </c>
      <c r="F20" s="11"/>
      <c r="G20" s="11">
        <f t="shared" ca="1" si="14"/>
        <v>15</v>
      </c>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row>
    <row r="21" spans="1:91" s="2" customFormat="1" ht="30" customHeight="1" thickBot="1">
      <c r="A21" s="26"/>
      <c r="B21" s="122" t="s">
        <v>30</v>
      </c>
      <c r="C21" s="123"/>
      <c r="D21" s="124"/>
      <c r="E21" s="125"/>
      <c r="F21" s="11"/>
      <c r="G21" s="11" t="str">
        <f t="shared" ca="1" si="14"/>
        <v/>
      </c>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row>
    <row r="22" spans="1:91" s="2" customFormat="1" ht="30" customHeight="1" thickBot="1">
      <c r="A22" s="26"/>
      <c r="B22" s="126" t="s">
        <v>31</v>
      </c>
      <c r="C22" s="127">
        <v>0</v>
      </c>
      <c r="D22" s="128">
        <f ca="1">E20+1</f>
        <v>45768</v>
      </c>
      <c r="E22" s="128">
        <f ca="1">D22+1</f>
        <v>45769</v>
      </c>
      <c r="F22" s="11"/>
      <c r="G22" s="11">
        <f t="shared" ca="1" si="14"/>
        <v>2</v>
      </c>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row>
    <row r="23" spans="1:91" s="2" customFormat="1" ht="30" customHeight="1" thickBot="1">
      <c r="A23" s="27" t="s">
        <v>32</v>
      </c>
      <c r="B23" s="126" t="s">
        <v>33</v>
      </c>
      <c r="C23" s="127">
        <v>0</v>
      </c>
      <c r="D23" s="128">
        <f ca="1">E22+1</f>
        <v>45770</v>
      </c>
      <c r="E23" s="128">
        <f ca="1">D23+14</f>
        <v>45784</v>
      </c>
      <c r="F23" s="11"/>
      <c r="G23" s="11">
        <f t="shared" ca="1" si="14"/>
        <v>15</v>
      </c>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row>
    <row r="24" spans="1:91" ht="30" customHeight="1">
      <c r="B24" s="140" t="s">
        <v>34</v>
      </c>
      <c r="C24" s="141"/>
      <c r="D24" s="142"/>
      <c r="E24" s="143"/>
      <c r="F24" s="11"/>
      <c r="G24" s="11" t="str">
        <f t="shared" ca="1" si="14"/>
        <v/>
      </c>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row>
    <row r="25" spans="1:91" ht="30" customHeight="1">
      <c r="B25" s="129" t="s">
        <v>35</v>
      </c>
      <c r="C25" s="14">
        <v>0</v>
      </c>
      <c r="D25" s="130">
        <f ca="1">E23+1</f>
        <v>45785</v>
      </c>
      <c r="E25" s="130">
        <f ca="1">D25+2</f>
        <v>45787</v>
      </c>
      <c r="F25" s="11"/>
      <c r="G25" s="11">
        <f t="shared" ca="1" si="14"/>
        <v>3</v>
      </c>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C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row>
    <row r="26" spans="1:91" ht="30" customHeight="1" thickBot="1">
      <c r="B26" s="129" t="s">
        <v>36</v>
      </c>
      <c r="C26" s="14">
        <v>0</v>
      </c>
      <c r="D26" s="130">
        <f ca="1">E25+1</f>
        <v>45788</v>
      </c>
      <c r="E26" s="130">
        <f ca="1">D26+1</f>
        <v>45789</v>
      </c>
      <c r="F26" s="11"/>
      <c r="G26" s="11">
        <f t="shared" ca="1" si="14"/>
        <v>2</v>
      </c>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E26" s="22"/>
      <c r="BF26" s="22"/>
      <c r="BG26" s="22"/>
      <c r="BH26" s="22"/>
      <c r="BI26" s="22"/>
      <c r="BJ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row>
    <row r="27" spans="1:91" ht="30" customHeight="1" thickBot="1">
      <c r="B27" s="131" t="s">
        <v>37</v>
      </c>
      <c r="C27" s="14">
        <v>0</v>
      </c>
      <c r="D27" s="130">
        <f ca="1">E26+1</f>
        <v>45790</v>
      </c>
      <c r="E27" s="130">
        <f ca="1">D27+4</f>
        <v>45794</v>
      </c>
      <c r="F27" s="11"/>
      <c r="G27" s="11">
        <f t="shared" ca="1" si="14"/>
        <v>5</v>
      </c>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E27" s="22"/>
      <c r="BF27" s="22"/>
      <c r="BG27" s="22"/>
      <c r="BH27" s="22"/>
      <c r="BI27" s="22"/>
      <c r="BJ27" s="22"/>
      <c r="BK27" s="22"/>
      <c r="BL27" s="22"/>
      <c r="BM27" s="22"/>
      <c r="BN27" s="22"/>
      <c r="BO27" s="22"/>
      <c r="BP27" s="22"/>
      <c r="BQ27" s="22"/>
      <c r="BR27" s="155"/>
      <c r="BS27" s="22"/>
      <c r="BT27" s="22"/>
      <c r="BU27" s="22"/>
      <c r="BV27" s="22"/>
      <c r="BW27" s="22"/>
      <c r="BX27" s="22"/>
      <c r="BY27" s="22"/>
      <c r="BZ27" s="22"/>
      <c r="CA27" s="22"/>
      <c r="CB27" s="22"/>
      <c r="CC27" s="22"/>
      <c r="CD27" s="22"/>
      <c r="CE27" s="22"/>
      <c r="CF27" s="22"/>
      <c r="CG27" s="22"/>
      <c r="CH27" s="22"/>
      <c r="CI27" s="22"/>
      <c r="CJ27" s="22"/>
      <c r="CK27" s="22"/>
      <c r="CL27" s="22"/>
      <c r="CM27" s="22"/>
    </row>
    <row r="28" spans="1:91" ht="30" customHeight="1" thickBot="1">
      <c r="B28" s="132" t="s">
        <v>38</v>
      </c>
      <c r="C28" s="133"/>
      <c r="D28" s="134"/>
      <c r="E28" s="135"/>
      <c r="F28" s="11"/>
      <c r="G28" s="11" t="str">
        <f t="shared" ca="1" si="14"/>
        <v/>
      </c>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144"/>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row>
    <row r="29" spans="1:91" ht="30" customHeight="1" thickBot="1">
      <c r="B29" s="136" t="s">
        <v>39</v>
      </c>
      <c r="C29" s="137">
        <v>0</v>
      </c>
      <c r="D29" s="138">
        <f ca="1">E27+1</f>
        <v>45795</v>
      </c>
      <c r="E29" s="138">
        <f ca="1">D29+2</f>
        <v>45797</v>
      </c>
      <c r="F29" s="11"/>
      <c r="G29" s="11">
        <f t="shared" ca="1" si="14"/>
        <v>3</v>
      </c>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E29" s="22"/>
      <c r="BF29" s="22"/>
      <c r="BG29" s="22"/>
      <c r="BH29" s="22"/>
      <c r="BI29" s="22"/>
      <c r="BJ29" s="22"/>
      <c r="BK29" s="22"/>
      <c r="BL29" s="22"/>
      <c r="BM29" s="22"/>
      <c r="BN29" s="22"/>
      <c r="BO29" s="22"/>
      <c r="BP29" s="22"/>
      <c r="BQ29" s="22"/>
      <c r="BS29" s="22"/>
      <c r="BT29" s="22"/>
      <c r="BU29" s="22"/>
      <c r="BV29" s="22"/>
      <c r="BW29" s="22"/>
      <c r="BX29" s="22"/>
      <c r="BY29" s="22"/>
      <c r="BZ29" s="22"/>
      <c r="CA29" s="22"/>
      <c r="CB29" s="22"/>
      <c r="CC29" s="22"/>
      <c r="CD29" s="22"/>
      <c r="CE29" s="22"/>
      <c r="CF29" s="22"/>
      <c r="CG29" s="22"/>
      <c r="CH29" s="22"/>
      <c r="CI29" s="22"/>
      <c r="CJ29" s="22"/>
      <c r="CK29" s="22"/>
      <c r="CL29" s="22"/>
      <c r="CM29" s="22"/>
    </row>
    <row r="30" spans="1:91" ht="30" customHeight="1" thickBot="1">
      <c r="B30" s="139" t="s">
        <v>40</v>
      </c>
      <c r="C30" s="137">
        <v>0</v>
      </c>
      <c r="D30" s="138">
        <f ca="1">E29+2</f>
        <v>45799</v>
      </c>
      <c r="E30" s="138">
        <f ca="1">D30+1</f>
        <v>45800</v>
      </c>
      <c r="F30" s="11"/>
      <c r="G30" s="11">
        <f t="shared" ca="1" si="14"/>
        <v>2</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E30" s="22"/>
      <c r="BF30" s="22"/>
      <c r="BG30" s="22"/>
      <c r="BH30" s="22"/>
      <c r="BI30" s="22"/>
      <c r="BJ30" s="22"/>
      <c r="BK30" s="22"/>
      <c r="BL30" s="22"/>
      <c r="BM30" s="22"/>
      <c r="BN30" s="22"/>
      <c r="BO30" s="22"/>
      <c r="BP30" s="22"/>
      <c r="BQ30" s="22"/>
      <c r="BR30" s="22"/>
      <c r="BS30" s="22"/>
      <c r="BT30" s="22"/>
      <c r="BU30" s="22"/>
      <c r="BV30" s="22"/>
      <c r="BW30" s="22"/>
      <c r="BX30" s="155"/>
      <c r="BY30" s="22"/>
      <c r="BZ30" s="22"/>
      <c r="CA30" s="22"/>
      <c r="CB30" s="22"/>
      <c r="CC30" s="22"/>
      <c r="CD30" s="22"/>
      <c r="CE30" s="22"/>
      <c r="CF30" s="22"/>
      <c r="CG30" s="22"/>
      <c r="CH30" s="22"/>
      <c r="CI30" s="22"/>
      <c r="CJ30" s="22"/>
      <c r="CK30" s="22"/>
      <c r="CL30" s="22"/>
    </row>
    <row r="31" spans="1:91" ht="30" customHeight="1" thickBot="1">
      <c r="B31" s="139" t="s">
        <v>41</v>
      </c>
      <c r="C31" s="137">
        <v>0</v>
      </c>
      <c r="D31" s="138">
        <f ca="1">E30+1</f>
        <v>45801</v>
      </c>
      <c r="E31" s="138">
        <f ca="1">D31+1</f>
        <v>45802</v>
      </c>
      <c r="F31" s="11"/>
      <c r="G31" s="11">
        <f t="shared" ca="1" si="14"/>
        <v>2</v>
      </c>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row>
    <row r="32" spans="1:91" ht="30" customHeight="1" thickBot="1">
      <c r="B32" s="35"/>
      <c r="C32" s="10"/>
      <c r="D32" s="48"/>
      <c r="E32" s="48"/>
      <c r="F32" s="11"/>
      <c r="G32" s="11" t="str">
        <f t="shared" ca="1" si="14"/>
        <v/>
      </c>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row>
    <row r="33" spans="2:91" ht="30" customHeight="1" thickBot="1">
      <c r="B33" s="19"/>
      <c r="C33" s="20"/>
      <c r="D33" s="49"/>
      <c r="E33" s="50"/>
      <c r="F33" s="21"/>
      <c r="G33" s="21" t="str">
        <f t="shared" ca="1" si="14"/>
        <v/>
      </c>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row>
    <row r="34" spans="2:91" ht="30" customHeight="1">
      <c r="F34" s="5"/>
    </row>
    <row r="35" spans="2:91" ht="30" customHeight="1" thickBot="1">
      <c r="E35" s="28"/>
    </row>
    <row r="36" spans="2:91" ht="30" customHeight="1" thickBot="1">
      <c r="BD36" s="144"/>
      <c r="BK36" s="22"/>
      <c r="BR36" s="22"/>
      <c r="BY36" s="22"/>
    </row>
    <row r="37" spans="2:91" ht="30" customHeight="1" thickBot="1">
      <c r="BD37" s="144"/>
      <c r="BQ37" s="22"/>
    </row>
    <row r="38" spans="2:91" ht="30" customHeight="1" thickBot="1">
      <c r="BC38" s="144"/>
      <c r="BD38" s="144"/>
    </row>
    <row r="40" spans="2:91" ht="30" customHeight="1" thickBot="1">
      <c r="BC40" s="22"/>
    </row>
  </sheetData>
  <mergeCells count="13">
    <mergeCell ref="AJ4:AP4"/>
    <mergeCell ref="AQ4:AW4"/>
    <mergeCell ref="AX4:BD4"/>
    <mergeCell ref="CG4:CM4"/>
    <mergeCell ref="D3:E3"/>
    <mergeCell ref="H4:N4"/>
    <mergeCell ref="O4:U4"/>
    <mergeCell ref="V4:AB4"/>
    <mergeCell ref="AC4:AI4"/>
    <mergeCell ref="BS4:BY4"/>
    <mergeCell ref="BZ4:CF4"/>
    <mergeCell ref="BL4:BR4"/>
    <mergeCell ref="BE4:BK4"/>
  </mergeCells>
  <conditionalFormatting sqref="C7:C33">
    <cfRule type="dataBar" priority="3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C24 BS6:BX29 BZ6:CE29 CG6:CM29 H25:BA25 BC25 H26:BC33 BS32:BX33 BZ32:CE33 CG32:CM33">
    <cfRule type="expression" dxfId="22" priority="51">
      <formula>AND(TODAY()&gt;=H$5,TODAY()&lt;I$5)</formula>
    </cfRule>
  </conditionalFormatting>
  <conditionalFormatting sqref="H7:BC24 BS7:BX29 BZ7:CE29 CG7:CM29 H25:BA25 BC25 H26:BC33 BS32:BX33 BZ32:CE33 CG32:CM33">
    <cfRule type="expression" dxfId="21" priority="46" stopIfTrue="1">
      <formula>AND(task_end&gt;=H$5,task_start&lt;I$5)</formula>
    </cfRule>
  </conditionalFormatting>
  <conditionalFormatting sqref="H7:CM24 H25:BA25 BC25 BE25:CM25 BL26:CM26 H26:BC27 BE26:BJ27 BL27:BQ27 BS27:CM27 H28:CM28 BS29:CM29 H29:BC31 BE29:BQ31 H32:CM33 BK36 BR36 BY36 BD36:BD38">
    <cfRule type="expression" dxfId="20" priority="1">
      <formula>AND(task_start&lt;=H$5,ROUNDDOWN((task_end-task_start+1)*task_progress,0)+task_start-1&gt;=H$5)</formula>
    </cfRule>
  </conditionalFormatting>
  <conditionalFormatting sqref="BC38 BC40">
    <cfRule type="expression" dxfId="19" priority="79" stopIfTrue="1">
      <formula>AND(task_end&gt;=BD$5,task_start&lt;CG$5)</formula>
    </cfRule>
  </conditionalFormatting>
  <conditionalFormatting sqref="BC38 BR30:BW31 BY30:CL31 BQ37">
    <cfRule type="expression" dxfId="18" priority="81">
      <formula>AND(task_start&lt;=BD$5,ROUNDDOWN((task_end-task_start+1)*task_progress,0)+task_start-1&gt;=BD$5)</formula>
    </cfRule>
  </conditionalFormatting>
  <conditionalFormatting sqref="BC40 BC38">
    <cfRule type="expression" dxfId="17" priority="77">
      <formula>AND(TODAY()&gt;=BD$5,TODAY()&lt;CG$5)</formula>
    </cfRule>
  </conditionalFormatting>
  <conditionalFormatting sqref="BC40">
    <cfRule type="expression" dxfId="16" priority="71">
      <formula>AND(TODAY()&gt;=BB$5,TODAY()&lt;BC$5)</formula>
    </cfRule>
    <cfRule type="expression" dxfId="15" priority="73" stopIfTrue="1">
      <formula>AND(task_end&gt;=BB$5,task_start&lt;BC$5)</formula>
    </cfRule>
    <cfRule type="expression" dxfId="14" priority="75">
      <formula>AND(task_start&lt;=BB$5,ROUNDDOWN((task_end-task_start+1)*task_progress,0)+task_start-1&gt;=BB$5)</formula>
    </cfRule>
  </conditionalFormatting>
  <conditionalFormatting sqref="BD5:BD24 BD28 BD32:BD33 BD36:BD38">
    <cfRule type="expression" dxfId="13" priority="67">
      <formula>AND(TODAY()&gt;=BD$5,TODAY()&lt;CG$5)</formula>
    </cfRule>
  </conditionalFormatting>
  <conditionalFormatting sqref="BD7:BD24 BD28 BD32:BD33 BD36:BD38">
    <cfRule type="expression" dxfId="12" priority="69" stopIfTrue="1">
      <formula>AND(task_end&gt;=BD$5,task_start&lt;CG$5)</formula>
    </cfRule>
  </conditionalFormatting>
  <conditionalFormatting sqref="BE5:BJ33">
    <cfRule type="expression" dxfId="11" priority="3">
      <formula>AND(TODAY()&gt;=BE$5,TODAY()&lt;BF$5)</formula>
    </cfRule>
  </conditionalFormatting>
  <conditionalFormatting sqref="BE7:BJ33">
    <cfRule type="expression" dxfId="10" priority="2" stopIfTrue="1">
      <formula>AND(task_end&gt;=BE$5,task_start&lt;BF$5)</formula>
    </cfRule>
  </conditionalFormatting>
  <conditionalFormatting sqref="BK5:BK25 BR6:BR26 BY6:BY29 CF6:CF29 BR28 BK28:BK33 BR32:BR33 BY32:BY33 CF32:CF33 BK36 BR36 BY36">
    <cfRule type="expression" dxfId="9" priority="4">
      <formula>AND(TODAY()&gt;=BK$5,TODAY()&lt;BS$5)</formula>
    </cfRule>
  </conditionalFormatting>
  <conditionalFormatting sqref="BK7:BK25 BR7:BR26 BY7:BY29 CF7:CF29 BR28 BK28:BK33 BR32:BR33 BY32:BY33 CF32:CF33 BK36 BR36 BY36">
    <cfRule type="expression" dxfId="8" priority="6" stopIfTrue="1">
      <formula>AND(task_end&gt;=BK$5,task_start&lt;BS$5)</formula>
    </cfRule>
  </conditionalFormatting>
  <conditionalFormatting sqref="BL6:BQ33 BL5:CM5">
    <cfRule type="expression" dxfId="7" priority="9">
      <formula>AND(TODAY()&gt;=BL$5,TODAY()&lt;BM$5)</formula>
    </cfRule>
  </conditionalFormatting>
  <conditionalFormatting sqref="BL7:BQ33">
    <cfRule type="expression" dxfId="6" priority="8" stopIfTrue="1">
      <formula>AND(task_end&gt;=BL$5,task_start&lt;BM$5)</formula>
    </cfRule>
  </conditionalFormatting>
  <conditionalFormatting sqref="BQ37">
    <cfRule type="expression" dxfId="5" priority="85">
      <formula>AND(TODAY()&gt;=BR$5,TODAY()&lt;BZ$5)</formula>
    </cfRule>
    <cfRule type="expression" dxfId="4" priority="87" stopIfTrue="1">
      <formula>AND(task_end&gt;=BR$5,task_start&lt;BZ$5)</formula>
    </cfRule>
  </conditionalFormatting>
  <conditionalFormatting sqref="BR30:BW31 BY30:CD31 CF30:CL31">
    <cfRule type="expression" dxfId="3" priority="89">
      <formula>AND(TODAY()&gt;=BS$5,TODAY()&lt;BT$5)</formula>
    </cfRule>
    <cfRule type="expression" dxfId="2" priority="93" stopIfTrue="1">
      <formula>AND(task_end&gt;=BS$5,task_start&lt;BT$5)</formula>
    </cfRule>
  </conditionalFormatting>
  <conditionalFormatting sqref="CE30:CE31">
    <cfRule type="expression" dxfId="1" priority="102">
      <formula>AND(TODAY()&gt;=CF$5,TODAY()&lt;CN$5)</formula>
    </cfRule>
    <cfRule type="expression" dxfId="0" priority="104" stopIfTrue="1">
      <formula>AND(task_end&gt;=CF$5,task_start&lt;CN$5)</formula>
    </cfRule>
  </conditionalFormatting>
  <dataValidations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ignoredErrors>
    <ignoredError sqref="E1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4F678-5C36-4F35-9F70-52565C100C02}">
  <dimension ref="A1:E30"/>
  <sheetViews>
    <sheetView workbookViewId="0">
      <selection activeCell="D17" sqref="D17"/>
    </sheetView>
  </sheetViews>
  <sheetFormatPr defaultColWidth="11.42578125" defaultRowHeight="14.45"/>
  <cols>
    <col min="2" max="2" width="35.7109375" bestFit="1" customWidth="1"/>
    <col min="3" max="3" width="23.85546875" bestFit="1" customWidth="1"/>
    <col min="4" max="4" width="16.42578125" bestFit="1" customWidth="1"/>
    <col min="5" max="5" width="13.5703125" bestFit="1" customWidth="1"/>
  </cols>
  <sheetData>
    <row r="1" spans="1:5" ht="35.25" customHeight="1">
      <c r="A1" s="148" t="s">
        <v>42</v>
      </c>
      <c r="B1" s="149" t="s">
        <v>43</v>
      </c>
      <c r="C1" s="148" t="s">
        <v>44</v>
      </c>
      <c r="D1" s="148" t="s">
        <v>45</v>
      </c>
      <c r="E1" s="148" t="s">
        <v>46</v>
      </c>
    </row>
    <row r="2" spans="1:5">
      <c r="A2" s="147" t="s">
        <v>47</v>
      </c>
      <c r="B2" s="146" t="s">
        <v>48</v>
      </c>
      <c r="C2" s="147">
        <v>5</v>
      </c>
      <c r="D2" s="147">
        <v>8</v>
      </c>
      <c r="E2" s="147" t="s">
        <v>49</v>
      </c>
    </row>
    <row r="3" spans="1:5">
      <c r="A3" s="147" t="s">
        <v>50</v>
      </c>
      <c r="B3" s="146" t="s">
        <v>51</v>
      </c>
      <c r="C3" s="147">
        <v>5</v>
      </c>
      <c r="D3" s="147">
        <v>16</v>
      </c>
      <c r="E3" s="147" t="s">
        <v>47</v>
      </c>
    </row>
    <row r="4" spans="1:5">
      <c r="A4" s="147" t="s">
        <v>52</v>
      </c>
      <c r="B4" s="150" t="s">
        <v>53</v>
      </c>
      <c r="C4" s="147">
        <v>4</v>
      </c>
      <c r="D4" s="147">
        <v>32</v>
      </c>
      <c r="E4" s="147" t="s">
        <v>50</v>
      </c>
    </row>
    <row r="5" spans="1:5">
      <c r="A5" s="147" t="s">
        <v>54</v>
      </c>
      <c r="B5" s="146" t="s">
        <v>55</v>
      </c>
      <c r="C5" s="147">
        <v>1</v>
      </c>
      <c r="D5" s="147">
        <v>16</v>
      </c>
      <c r="E5" s="147" t="s">
        <v>50</v>
      </c>
    </row>
    <row r="6" spans="1:5" ht="28.9">
      <c r="A6" s="147" t="s">
        <v>56</v>
      </c>
      <c r="B6" s="151" t="s">
        <v>57</v>
      </c>
      <c r="C6" s="147">
        <v>2</v>
      </c>
      <c r="D6" s="147">
        <v>40</v>
      </c>
      <c r="E6" s="147" t="s">
        <v>54</v>
      </c>
    </row>
    <row r="7" spans="1:5" ht="28.9">
      <c r="A7" s="147" t="s">
        <v>58</v>
      </c>
      <c r="B7" s="152" t="s">
        <v>59</v>
      </c>
      <c r="C7" s="147">
        <v>3</v>
      </c>
      <c r="D7" s="147">
        <v>40</v>
      </c>
      <c r="E7" s="147" t="s">
        <v>54</v>
      </c>
    </row>
    <row r="8" spans="1:5">
      <c r="A8" s="147" t="s">
        <v>60</v>
      </c>
      <c r="B8" s="153" t="s">
        <v>61</v>
      </c>
      <c r="C8" s="147">
        <v>2</v>
      </c>
      <c r="D8" s="147">
        <v>24</v>
      </c>
      <c r="E8" s="147" t="s">
        <v>62</v>
      </c>
    </row>
    <row r="9" spans="1:5">
      <c r="A9" s="147" t="s">
        <v>63</v>
      </c>
      <c r="B9" s="153" t="s">
        <v>64</v>
      </c>
      <c r="C9" s="147">
        <v>5</v>
      </c>
      <c r="D9" s="147">
        <v>40</v>
      </c>
      <c r="E9" s="147" t="s">
        <v>60</v>
      </c>
    </row>
    <row r="10" spans="1:5">
      <c r="A10" s="147" t="s">
        <v>65</v>
      </c>
      <c r="B10" s="153" t="s">
        <v>66</v>
      </c>
      <c r="C10" s="147">
        <v>2</v>
      </c>
      <c r="D10" s="147">
        <v>24</v>
      </c>
      <c r="E10" s="147" t="s">
        <v>63</v>
      </c>
    </row>
    <row r="11" spans="1:5">
      <c r="A11" s="147" t="s">
        <v>67</v>
      </c>
      <c r="B11" s="154" t="s">
        <v>68</v>
      </c>
      <c r="C11" s="147">
        <v>5</v>
      </c>
      <c r="D11" s="147">
        <v>120</v>
      </c>
      <c r="E11" s="147" t="s">
        <v>65</v>
      </c>
    </row>
    <row r="12" spans="1:5">
      <c r="A12" s="147" t="s">
        <v>69</v>
      </c>
      <c r="B12" s="151" t="s">
        <v>70</v>
      </c>
      <c r="C12" s="147">
        <v>1</v>
      </c>
      <c r="D12" s="147">
        <v>16</v>
      </c>
      <c r="E12" s="147" t="s">
        <v>67</v>
      </c>
    </row>
    <row r="13" spans="1:5">
      <c r="A13" s="147" t="s">
        <v>71</v>
      </c>
      <c r="B13" s="152" t="s">
        <v>72</v>
      </c>
      <c r="C13" s="147">
        <v>5</v>
      </c>
      <c r="D13" s="147">
        <v>120</v>
      </c>
      <c r="E13" s="147" t="s">
        <v>69</v>
      </c>
    </row>
    <row r="14" spans="1:5">
      <c r="A14" s="147" t="s">
        <v>73</v>
      </c>
      <c r="B14" s="146" t="s">
        <v>74</v>
      </c>
      <c r="C14" s="147">
        <v>3</v>
      </c>
      <c r="D14" s="147">
        <v>40</v>
      </c>
      <c r="E14" s="147" t="s">
        <v>71</v>
      </c>
    </row>
    <row r="15" spans="1:5">
      <c r="A15" s="147" t="s">
        <v>75</v>
      </c>
      <c r="B15" s="146" t="s">
        <v>66</v>
      </c>
      <c r="C15" s="147">
        <v>3</v>
      </c>
      <c r="D15" s="147">
        <v>40</v>
      </c>
      <c r="E15" s="147" t="s">
        <v>73</v>
      </c>
    </row>
    <row r="16" spans="1:5">
      <c r="A16" s="147" t="s">
        <v>76</v>
      </c>
      <c r="B16" s="152" t="s">
        <v>77</v>
      </c>
      <c r="C16" s="147">
        <v>3</v>
      </c>
      <c r="D16" s="147">
        <v>40</v>
      </c>
      <c r="E16" s="147" t="s">
        <v>75</v>
      </c>
    </row>
    <row r="17" spans="1:5">
      <c r="A17" s="147" t="s">
        <v>78</v>
      </c>
      <c r="B17" s="151" t="s">
        <v>79</v>
      </c>
      <c r="C17" s="147">
        <v>2</v>
      </c>
      <c r="D17" s="147">
        <v>24</v>
      </c>
      <c r="E17" s="147" t="s">
        <v>76</v>
      </c>
    </row>
    <row r="18" spans="1:5">
      <c r="A18" s="147" t="s">
        <v>80</v>
      </c>
      <c r="B18" s="146" t="s">
        <v>81</v>
      </c>
      <c r="C18" s="147">
        <v>2</v>
      </c>
      <c r="D18" s="147">
        <v>16</v>
      </c>
      <c r="E18" s="147" t="s">
        <v>78</v>
      </c>
    </row>
    <row r="19" spans="1:5">
      <c r="A19" s="147" t="s">
        <v>82</v>
      </c>
      <c r="B19" s="146" t="s">
        <v>38</v>
      </c>
      <c r="C19" s="147">
        <v>2</v>
      </c>
      <c r="D19" s="147">
        <v>16</v>
      </c>
      <c r="E19" s="147" t="s">
        <v>80</v>
      </c>
    </row>
    <row r="20" spans="1:5">
      <c r="A20" s="145"/>
      <c r="B20" s="145"/>
      <c r="C20" s="145"/>
      <c r="D20" s="145"/>
      <c r="E20" s="145"/>
    </row>
    <row r="21" spans="1:5">
      <c r="A21" s="145"/>
      <c r="B21" s="145"/>
      <c r="C21" s="145"/>
      <c r="D21" s="145"/>
      <c r="E21" s="145"/>
    </row>
    <row r="22" spans="1:5">
      <c r="A22" s="145"/>
      <c r="B22" s="145"/>
      <c r="C22" s="145"/>
      <c r="D22" s="145"/>
      <c r="E22" s="145"/>
    </row>
    <row r="23" spans="1:5">
      <c r="A23" s="145"/>
      <c r="B23" s="145"/>
      <c r="C23" s="145"/>
      <c r="D23" s="145"/>
      <c r="E23" s="145"/>
    </row>
    <row r="24" spans="1:5">
      <c r="A24" s="145"/>
      <c r="B24" s="145"/>
      <c r="C24" s="145"/>
      <c r="D24" s="145"/>
      <c r="E24" s="145"/>
    </row>
    <row r="25" spans="1:5">
      <c r="A25" s="145"/>
      <c r="B25" s="145"/>
      <c r="C25" s="145"/>
      <c r="D25" s="145"/>
      <c r="E25" s="145"/>
    </row>
    <row r="26" spans="1:5">
      <c r="A26" s="145"/>
      <c r="B26" s="145"/>
      <c r="C26" s="145"/>
      <c r="D26" s="145"/>
      <c r="E26" s="145"/>
    </row>
    <row r="27" spans="1:5">
      <c r="A27" s="145"/>
      <c r="B27" s="145"/>
      <c r="C27" s="145"/>
      <c r="D27" s="145"/>
      <c r="E27" s="145"/>
    </row>
    <row r="28" spans="1:5">
      <c r="A28" s="145"/>
      <c r="B28" s="145"/>
      <c r="C28" s="145"/>
      <c r="D28" s="145"/>
      <c r="E28" s="145"/>
    </row>
    <row r="29" spans="1:5">
      <c r="A29" s="145"/>
      <c r="B29" s="145"/>
      <c r="C29" s="145"/>
      <c r="D29" s="145"/>
      <c r="E29" s="145"/>
    </row>
    <row r="30" spans="1:5">
      <c r="A30" s="145"/>
      <c r="B30" s="145"/>
      <c r="C30" s="145"/>
      <c r="D30" s="145"/>
      <c r="E30" s="145"/>
    </row>
  </sheetData>
  <phoneticPr fontId="3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748C-4A21-448B-9E2B-03081EA8F4E1}">
  <dimension ref="A1:I65"/>
  <sheetViews>
    <sheetView tabSelected="1" topLeftCell="A29" zoomScale="70" zoomScaleNormal="70" workbookViewId="0">
      <selection activeCell="B40" sqref="B40:D40"/>
    </sheetView>
  </sheetViews>
  <sheetFormatPr defaultColWidth="11.42578125" defaultRowHeight="14.45"/>
  <cols>
    <col min="1" max="1" width="109.42578125" bestFit="1" customWidth="1"/>
    <col min="2" max="2" width="10.85546875" bestFit="1" customWidth="1"/>
    <col min="3" max="3" width="17.5703125" bestFit="1" customWidth="1"/>
    <col min="4" max="4" width="12.5703125" bestFit="1" customWidth="1"/>
    <col min="5" max="5" width="18.42578125" customWidth="1"/>
    <col min="6" max="6" width="9.140625" bestFit="1" customWidth="1"/>
    <col min="7" max="7" width="13.42578125" bestFit="1" customWidth="1"/>
    <col min="8" max="8" width="9.5703125" bestFit="1" customWidth="1"/>
    <col min="9" max="9" width="19.85546875" bestFit="1" customWidth="1"/>
  </cols>
  <sheetData>
    <row r="1" spans="1:9" s="62" customFormat="1" ht="30">
      <c r="A1" s="61" t="s">
        <v>83</v>
      </c>
      <c r="F1" s="63"/>
      <c r="H1" s="64"/>
    </row>
    <row r="2" spans="1:9" s="62" customFormat="1" ht="13.9">
      <c r="A2" s="65" t="s">
        <v>84</v>
      </c>
      <c r="B2" s="66" t="s">
        <v>85</v>
      </c>
      <c r="C2" s="66" t="s">
        <v>86</v>
      </c>
      <c r="D2" s="66" t="s">
        <v>87</v>
      </c>
      <c r="E2" s="66" t="s">
        <v>88</v>
      </c>
      <c r="F2" s="67" t="s">
        <v>89</v>
      </c>
      <c r="G2" s="66" t="s">
        <v>90</v>
      </c>
      <c r="H2" s="67" t="s">
        <v>91</v>
      </c>
      <c r="I2" s="62" t="s">
        <v>92</v>
      </c>
    </row>
    <row r="3" spans="1:9" s="62" customFormat="1" ht="21">
      <c r="A3" s="68" t="s">
        <v>13</v>
      </c>
      <c r="B3" s="69">
        <f>SUM(B4:B6)</f>
        <v>258</v>
      </c>
      <c r="C3" s="69">
        <f>SUM(C5:C6)</f>
        <v>228</v>
      </c>
      <c r="D3" s="69">
        <f>(B3+C3)/2</f>
        <v>243</v>
      </c>
      <c r="E3" s="70">
        <f>SUM(E4:E6)</f>
        <v>43200</v>
      </c>
      <c r="F3" s="71">
        <v>45726</v>
      </c>
      <c r="G3" s="77">
        <f>SUM(G4:G6)</f>
        <v>8</v>
      </c>
      <c r="H3" s="72">
        <v>45734</v>
      </c>
      <c r="I3" s="62">
        <v>5</v>
      </c>
    </row>
    <row r="4" spans="1:9" s="62" customFormat="1" ht="15.6">
      <c r="A4" s="73" t="s">
        <v>48</v>
      </c>
      <c r="B4" s="74">
        <v>70</v>
      </c>
      <c r="C4" s="74">
        <v>90</v>
      </c>
      <c r="D4" s="74">
        <f t="shared" ref="D4:D25" si="0">(B4+C4)/2</f>
        <v>80</v>
      </c>
      <c r="E4" s="75">
        <f>$E$29*D4</f>
        <v>12000</v>
      </c>
      <c r="F4" s="76">
        <v>45726</v>
      </c>
      <c r="G4" s="77">
        <f>D4/($E$32*I4)</f>
        <v>2</v>
      </c>
      <c r="H4" s="78">
        <v>45728</v>
      </c>
      <c r="I4" s="147">
        <v>5</v>
      </c>
    </row>
    <row r="5" spans="1:9" s="62" customFormat="1" ht="15.6">
      <c r="A5" s="79" t="s">
        <v>51</v>
      </c>
      <c r="B5" s="80">
        <v>70</v>
      </c>
      <c r="C5" s="80">
        <v>90</v>
      </c>
      <c r="D5" s="80">
        <f t="shared" si="0"/>
        <v>80</v>
      </c>
      <c r="E5" s="81">
        <f>$E$29*D5</f>
        <v>12000</v>
      </c>
      <c r="F5" s="82">
        <v>45728</v>
      </c>
      <c r="G5" s="77">
        <f>D5/($E$32*I5)</f>
        <v>2</v>
      </c>
      <c r="H5" s="83">
        <v>45730</v>
      </c>
      <c r="I5" s="147">
        <v>5</v>
      </c>
    </row>
    <row r="6" spans="1:9" s="62" customFormat="1" ht="15.6">
      <c r="A6" s="79" t="s">
        <v>53</v>
      </c>
      <c r="B6" s="80">
        <v>118</v>
      </c>
      <c r="C6" s="80">
        <v>138</v>
      </c>
      <c r="D6" s="80">
        <f t="shared" si="0"/>
        <v>128</v>
      </c>
      <c r="E6" s="81">
        <f>$E$29*D6</f>
        <v>19200</v>
      </c>
      <c r="F6" s="82">
        <v>45730</v>
      </c>
      <c r="G6" s="77">
        <f>D6/($E$32*I6)</f>
        <v>4</v>
      </c>
      <c r="H6" s="83">
        <v>45734</v>
      </c>
      <c r="I6" s="147">
        <v>4</v>
      </c>
    </row>
    <row r="7" spans="1:9" s="62" customFormat="1" ht="21">
      <c r="A7" s="86" t="s">
        <v>20</v>
      </c>
      <c r="B7" s="87">
        <f>SUM(B8:B9)</f>
        <v>81</v>
      </c>
      <c r="C7" s="87">
        <f>SUM(C8:C9)</f>
        <v>111</v>
      </c>
      <c r="D7" s="87">
        <f t="shared" si="0"/>
        <v>96</v>
      </c>
      <c r="E7" s="88">
        <f>SUM(E8:E9)</f>
        <v>14400</v>
      </c>
      <c r="F7" s="91">
        <v>45730</v>
      </c>
      <c r="G7" s="89">
        <f>D7/$E$32</f>
        <v>12</v>
      </c>
      <c r="H7" s="90">
        <v>45738</v>
      </c>
      <c r="I7" s="62">
        <v>3</v>
      </c>
    </row>
    <row r="8" spans="1:9" s="62" customFormat="1" ht="15.6">
      <c r="A8" s="73" t="s">
        <v>93</v>
      </c>
      <c r="B8" s="74">
        <v>11</v>
      </c>
      <c r="C8" s="74">
        <v>21</v>
      </c>
      <c r="D8" s="74">
        <f t="shared" si="0"/>
        <v>16</v>
      </c>
      <c r="E8" s="75">
        <f>$E$29*D8</f>
        <v>2400</v>
      </c>
      <c r="F8" s="91">
        <v>45730</v>
      </c>
      <c r="G8" s="77">
        <f>D8/($E$32*I8)</f>
        <v>2</v>
      </c>
      <c r="H8" s="78">
        <v>45732</v>
      </c>
      <c r="I8" s="147">
        <v>1</v>
      </c>
    </row>
    <row r="9" spans="1:9" s="62" customFormat="1" ht="15.6">
      <c r="A9" s="84" t="s">
        <v>94</v>
      </c>
      <c r="B9" s="80">
        <v>70</v>
      </c>
      <c r="C9" s="80">
        <v>90</v>
      </c>
      <c r="D9" s="80">
        <f t="shared" si="0"/>
        <v>80</v>
      </c>
      <c r="E9" s="81">
        <f>$E$29*D9</f>
        <v>12000</v>
      </c>
      <c r="F9" s="85">
        <v>45733</v>
      </c>
      <c r="G9" s="77">
        <f>D9/($E$32*I9)</f>
        <v>5</v>
      </c>
      <c r="H9" s="83">
        <v>45738</v>
      </c>
      <c r="I9" s="147">
        <v>2</v>
      </c>
    </row>
    <row r="10" spans="1:9" s="62" customFormat="1" ht="15.6">
      <c r="A10" s="84" t="s">
        <v>95</v>
      </c>
      <c r="B10" s="80">
        <v>110</v>
      </c>
      <c r="C10" s="80">
        <v>130</v>
      </c>
      <c r="D10" s="80">
        <f>(B10+C10)/2</f>
        <v>120</v>
      </c>
      <c r="E10" s="81">
        <f>$E$29*D10</f>
        <v>18000</v>
      </c>
      <c r="F10" s="85">
        <v>45733</v>
      </c>
      <c r="G10" s="77">
        <f>D10/($E$32*I10)</f>
        <v>5</v>
      </c>
      <c r="H10" s="83">
        <v>45738</v>
      </c>
      <c r="I10" s="147">
        <v>3</v>
      </c>
    </row>
    <row r="11" spans="1:9" s="62" customFormat="1" ht="21">
      <c r="A11" s="86" t="s">
        <v>25</v>
      </c>
      <c r="B11" s="87">
        <f>SUM(B12:B15)</f>
        <v>816</v>
      </c>
      <c r="C11" s="87">
        <f>SUM(C12:C15)</f>
        <v>976</v>
      </c>
      <c r="D11" s="87">
        <f t="shared" si="0"/>
        <v>896</v>
      </c>
      <c r="E11" s="88">
        <f>SUM(E12:E15)</f>
        <v>134400</v>
      </c>
      <c r="F11" s="91">
        <v>45738</v>
      </c>
      <c r="G11" s="77">
        <v>26</v>
      </c>
      <c r="H11" s="90">
        <v>45764</v>
      </c>
      <c r="I11" s="62">
        <v>5</v>
      </c>
    </row>
    <row r="12" spans="1:9" s="62" customFormat="1" ht="15.6">
      <c r="A12" s="73" t="s">
        <v>96</v>
      </c>
      <c r="B12" s="74">
        <v>43</v>
      </c>
      <c r="C12" s="74">
        <v>53</v>
      </c>
      <c r="D12" s="74">
        <f t="shared" si="0"/>
        <v>48</v>
      </c>
      <c r="E12" s="75">
        <f>$E$29*D12</f>
        <v>7200</v>
      </c>
      <c r="F12" s="91">
        <v>45738</v>
      </c>
      <c r="G12" s="77">
        <f>D12/($E$32*I12)</f>
        <v>3</v>
      </c>
      <c r="H12" s="78">
        <v>45741</v>
      </c>
      <c r="I12" s="147">
        <v>2</v>
      </c>
    </row>
    <row r="13" spans="1:9" s="62" customFormat="1" ht="15.6">
      <c r="A13" s="84" t="s">
        <v>64</v>
      </c>
      <c r="B13" s="80">
        <v>180</v>
      </c>
      <c r="C13" s="80">
        <v>220</v>
      </c>
      <c r="D13" s="80">
        <f>(B13+C13)/2</f>
        <v>200</v>
      </c>
      <c r="E13" s="81">
        <f>$E$29*D13</f>
        <v>30000</v>
      </c>
      <c r="F13" s="85">
        <v>45741</v>
      </c>
      <c r="G13" s="77">
        <f>D13/($E$32*I13)</f>
        <v>5</v>
      </c>
      <c r="H13" s="83">
        <v>45746</v>
      </c>
      <c r="I13" s="147">
        <v>5</v>
      </c>
    </row>
    <row r="14" spans="1:9" s="62" customFormat="1" ht="15.6">
      <c r="A14" s="84" t="s">
        <v>66</v>
      </c>
      <c r="B14" s="80">
        <v>43</v>
      </c>
      <c r="C14" s="80">
        <v>53</v>
      </c>
      <c r="D14" s="80">
        <f t="shared" si="0"/>
        <v>48</v>
      </c>
      <c r="E14" s="81">
        <f>$E$29*D14</f>
        <v>7200</v>
      </c>
      <c r="F14" s="85">
        <v>45746</v>
      </c>
      <c r="G14" s="77">
        <f>D14/($E$32*I14)</f>
        <v>3</v>
      </c>
      <c r="H14" s="83">
        <v>45749</v>
      </c>
      <c r="I14" s="147">
        <v>2</v>
      </c>
    </row>
    <row r="15" spans="1:9" s="62" customFormat="1" ht="15.6">
      <c r="A15" s="84" t="s">
        <v>97</v>
      </c>
      <c r="B15" s="80">
        <v>550</v>
      </c>
      <c r="C15" s="80">
        <v>650</v>
      </c>
      <c r="D15" s="80">
        <f>(B15+C15)/2</f>
        <v>600</v>
      </c>
      <c r="E15" s="81">
        <f>$E$29*D15</f>
        <v>90000</v>
      </c>
      <c r="F15" s="85">
        <v>45749</v>
      </c>
      <c r="G15" s="77">
        <f>D15/($E$32*I15)</f>
        <v>15</v>
      </c>
      <c r="H15" s="83">
        <v>45764</v>
      </c>
      <c r="I15" s="147">
        <v>5</v>
      </c>
    </row>
    <row r="16" spans="1:9" s="62" customFormat="1" ht="21">
      <c r="A16" s="86" t="s">
        <v>30</v>
      </c>
      <c r="B16" s="87">
        <f>SUM(B17:B18)</f>
        <v>561</v>
      </c>
      <c r="C16" s="87">
        <f>SUM(C17:C18)</f>
        <v>671</v>
      </c>
      <c r="D16" s="87">
        <f t="shared" si="0"/>
        <v>616</v>
      </c>
      <c r="E16" s="88">
        <f>SUM(E17:E18)</f>
        <v>92400</v>
      </c>
      <c r="F16" s="91">
        <v>45764</v>
      </c>
      <c r="G16" s="77">
        <v>17</v>
      </c>
      <c r="H16" s="90">
        <v>45780</v>
      </c>
      <c r="I16" s="62">
        <v>5</v>
      </c>
    </row>
    <row r="17" spans="1:9" s="62" customFormat="1" ht="15.6">
      <c r="A17" s="73" t="s">
        <v>98</v>
      </c>
      <c r="B17" s="74">
        <v>11</v>
      </c>
      <c r="C17" s="74">
        <v>21</v>
      </c>
      <c r="D17" s="74">
        <f>(B17+C17)/2</f>
        <v>16</v>
      </c>
      <c r="E17" s="75">
        <f>$E$29*D17</f>
        <v>2400</v>
      </c>
      <c r="F17" s="91">
        <v>45764</v>
      </c>
      <c r="G17" s="77">
        <f>D17/($E$32*I17)</f>
        <v>2</v>
      </c>
      <c r="H17" s="78">
        <v>45766</v>
      </c>
      <c r="I17" s="147">
        <v>1</v>
      </c>
    </row>
    <row r="18" spans="1:9" s="62" customFormat="1" ht="15.6">
      <c r="A18" s="84" t="s">
        <v>72</v>
      </c>
      <c r="B18" s="80">
        <v>550</v>
      </c>
      <c r="C18" s="80">
        <v>650</v>
      </c>
      <c r="D18" s="74">
        <f>(B18+C18)/2</f>
        <v>600</v>
      </c>
      <c r="E18" s="81">
        <f>$E$29*D18</f>
        <v>90000</v>
      </c>
      <c r="F18" s="85">
        <v>45766</v>
      </c>
      <c r="G18" s="77">
        <f>D18/($E$32*I18)</f>
        <v>15</v>
      </c>
      <c r="H18" s="83">
        <v>45780</v>
      </c>
      <c r="I18" s="147">
        <v>5</v>
      </c>
    </row>
    <row r="19" spans="1:9" s="62" customFormat="1" ht="21">
      <c r="A19" s="86" t="s">
        <v>34</v>
      </c>
      <c r="B19" s="87">
        <f>SUM(B20:B22)</f>
        <v>330</v>
      </c>
      <c r="C19" s="87">
        <f>SUM(C20:C22)</f>
        <v>390</v>
      </c>
      <c r="D19" s="87">
        <f t="shared" si="0"/>
        <v>360</v>
      </c>
      <c r="E19" s="88">
        <f>SUM(E20:E22)</f>
        <v>54000</v>
      </c>
      <c r="F19" s="91">
        <v>45781</v>
      </c>
      <c r="G19" s="77">
        <v>15</v>
      </c>
      <c r="H19" s="90">
        <v>45730</v>
      </c>
      <c r="I19" s="62">
        <v>3</v>
      </c>
    </row>
    <row r="20" spans="1:9" s="62" customFormat="1" ht="15.6">
      <c r="A20" s="73" t="s">
        <v>74</v>
      </c>
      <c r="B20" s="74">
        <v>110</v>
      </c>
      <c r="C20" s="74">
        <v>130</v>
      </c>
      <c r="D20" s="74">
        <f t="shared" si="0"/>
        <v>120</v>
      </c>
      <c r="E20" s="75">
        <f>$E$29*D20</f>
        <v>18000</v>
      </c>
      <c r="F20" s="91">
        <v>45781</v>
      </c>
      <c r="G20" s="77">
        <f>D20/($E$32*I20)</f>
        <v>5</v>
      </c>
      <c r="H20" s="78">
        <v>45786</v>
      </c>
      <c r="I20" s="147">
        <v>3</v>
      </c>
    </row>
    <row r="21" spans="1:9" s="62" customFormat="1" ht="15.6">
      <c r="A21" s="84" t="s">
        <v>66</v>
      </c>
      <c r="B21" s="80">
        <v>110</v>
      </c>
      <c r="C21" s="80">
        <v>130</v>
      </c>
      <c r="D21" s="80">
        <f t="shared" si="0"/>
        <v>120</v>
      </c>
      <c r="E21" s="81">
        <f>$E$29*D21</f>
        <v>18000</v>
      </c>
      <c r="F21" s="85">
        <v>45784</v>
      </c>
      <c r="G21" s="77">
        <f>D21/($E$32*I21)</f>
        <v>5</v>
      </c>
      <c r="H21" s="83">
        <v>45789</v>
      </c>
      <c r="I21" s="147">
        <v>3</v>
      </c>
    </row>
    <row r="22" spans="1:9" s="62" customFormat="1" ht="15.6">
      <c r="A22" s="84" t="s">
        <v>77</v>
      </c>
      <c r="B22" s="80">
        <v>110</v>
      </c>
      <c r="C22" s="80">
        <v>130</v>
      </c>
      <c r="D22" s="80">
        <f t="shared" si="0"/>
        <v>120</v>
      </c>
      <c r="E22" s="81">
        <f>$E$29*D22</f>
        <v>18000</v>
      </c>
      <c r="F22" s="85">
        <v>45786</v>
      </c>
      <c r="G22" s="77">
        <f>D22/($E$32*I22)</f>
        <v>5</v>
      </c>
      <c r="H22" s="83">
        <v>45791</v>
      </c>
      <c r="I22" s="147">
        <v>3</v>
      </c>
    </row>
    <row r="23" spans="1:9" s="62" customFormat="1" ht="21">
      <c r="A23" s="86" t="s">
        <v>38</v>
      </c>
      <c r="B23" s="87">
        <f>SUM(B24:B25)</f>
        <v>70</v>
      </c>
      <c r="C23" s="87">
        <f>SUM(C24:C25)</f>
        <v>90</v>
      </c>
      <c r="D23" s="87">
        <f t="shared" si="0"/>
        <v>80</v>
      </c>
      <c r="E23" s="88">
        <f>SUM(E24:E25)</f>
        <v>6000</v>
      </c>
      <c r="F23" s="95">
        <v>45791</v>
      </c>
      <c r="G23" s="77">
        <v>11</v>
      </c>
      <c r="H23" s="90">
        <v>45798</v>
      </c>
      <c r="I23" s="62">
        <v>2</v>
      </c>
    </row>
    <row r="24" spans="1:9" s="62" customFormat="1" ht="15.6">
      <c r="A24" s="92" t="s">
        <v>99</v>
      </c>
      <c r="B24" s="93">
        <v>43</v>
      </c>
      <c r="C24" s="93">
        <v>53</v>
      </c>
      <c r="D24" s="93">
        <f t="shared" si="0"/>
        <v>48</v>
      </c>
      <c r="E24" s="94">
        <f>$E$31*D24</f>
        <v>3600</v>
      </c>
      <c r="F24" s="95">
        <v>45791</v>
      </c>
      <c r="G24" s="77">
        <f>D24/($E$32*I24)</f>
        <v>3</v>
      </c>
      <c r="H24" s="96">
        <v>45794</v>
      </c>
      <c r="I24" s="147">
        <v>2</v>
      </c>
    </row>
    <row r="25" spans="1:9" s="62" customFormat="1" ht="15.6">
      <c r="A25" s="84" t="s">
        <v>100</v>
      </c>
      <c r="B25" s="80">
        <v>27</v>
      </c>
      <c r="C25" s="80">
        <v>37</v>
      </c>
      <c r="D25" s="80">
        <f t="shared" si="0"/>
        <v>32</v>
      </c>
      <c r="E25" s="81">
        <f>$E$31*D25</f>
        <v>2400</v>
      </c>
      <c r="F25" s="85">
        <v>45794</v>
      </c>
      <c r="G25" s="77">
        <f>D25/($E$32*I25)</f>
        <v>2</v>
      </c>
      <c r="H25" s="83">
        <v>45796</v>
      </c>
      <c r="I25" s="147">
        <v>2</v>
      </c>
    </row>
    <row r="26" spans="1:9" s="62" customFormat="1" ht="15.6">
      <c r="A26" s="84" t="s">
        <v>38</v>
      </c>
      <c r="B26" s="80">
        <v>27</v>
      </c>
      <c r="C26" s="80">
        <v>37</v>
      </c>
      <c r="D26" s="80">
        <f>(B26+C26)/2</f>
        <v>32</v>
      </c>
      <c r="E26" s="81">
        <f>$E$31*D26</f>
        <v>2400</v>
      </c>
      <c r="F26" s="85">
        <v>45796</v>
      </c>
      <c r="G26" s="77">
        <f>D26/($E$32*I26)</f>
        <v>2</v>
      </c>
      <c r="H26" s="83">
        <v>45798</v>
      </c>
      <c r="I26" s="147">
        <v>2</v>
      </c>
    </row>
    <row r="27" spans="1:9" s="62" customFormat="1" ht="15.6">
      <c r="A27" s="97"/>
      <c r="B27" s="98"/>
      <c r="C27" s="98"/>
      <c r="D27" s="98"/>
      <c r="E27" s="99"/>
      <c r="F27" s="100"/>
      <c r="G27" s="101"/>
      <c r="H27" s="102"/>
    </row>
    <row r="28" spans="1:9" s="62" customFormat="1" ht="15.6">
      <c r="A28" s="103" t="s">
        <v>101</v>
      </c>
      <c r="B28" s="104">
        <f t="array" ref="B28">SUM(B3,B7,B11,B16,B19,B23)</f>
        <v>2116</v>
      </c>
      <c r="C28" s="104">
        <f t="array" ref="C28">SUM(C3,C7,C11,C16,C19,C23)</f>
        <v>2466</v>
      </c>
      <c r="D28" s="104">
        <f>SUM(D3,D7,D11,D16,D19,D23)</f>
        <v>2291</v>
      </c>
      <c r="E28" s="105">
        <f t="array" ref="E28">D28</f>
        <v>2291</v>
      </c>
      <c r="F28" s="106"/>
      <c r="G28" s="107">
        <f>SUM(G3,G7,G11,G16,G19,G23)</f>
        <v>89</v>
      </c>
      <c r="H28" s="108"/>
    </row>
    <row r="29" spans="1:9" s="62" customFormat="1" ht="15.6">
      <c r="A29" s="109" t="s">
        <v>102</v>
      </c>
      <c r="B29" s="110"/>
      <c r="C29" s="110"/>
      <c r="D29" s="110"/>
      <c r="E29" s="111">
        <v>150</v>
      </c>
      <c r="F29" s="106"/>
      <c r="G29" s="110"/>
      <c r="H29" s="108"/>
    </row>
    <row r="30" spans="1:9" s="62" customFormat="1" ht="15.6">
      <c r="A30" s="109" t="s">
        <v>103</v>
      </c>
      <c r="B30" s="110"/>
      <c r="C30" s="110"/>
      <c r="D30" s="110"/>
      <c r="E30" s="111">
        <v>100</v>
      </c>
      <c r="F30" s="106"/>
      <c r="G30" s="110"/>
      <c r="H30" s="108"/>
    </row>
    <row r="31" spans="1:9" s="62" customFormat="1" ht="15.6">
      <c r="A31" s="109" t="s">
        <v>104</v>
      </c>
      <c r="B31" s="110"/>
      <c r="C31" s="110"/>
      <c r="D31" s="110"/>
      <c r="E31" s="111">
        <v>75</v>
      </c>
      <c r="F31" s="106"/>
      <c r="G31" s="110"/>
      <c r="H31" s="108"/>
    </row>
    <row r="32" spans="1:9" ht="16.149999999999999" thickBot="1">
      <c r="A32" s="109" t="s">
        <v>105</v>
      </c>
      <c r="B32" s="110"/>
      <c r="C32" s="110"/>
      <c r="D32" s="110"/>
      <c r="E32" s="112">
        <v>8</v>
      </c>
      <c r="F32" s="106"/>
      <c r="G32" s="110"/>
      <c r="H32" s="108"/>
      <c r="I32" s="62"/>
    </row>
    <row r="33" spans="1:8" ht="21.6" thickBot="1">
      <c r="A33" s="113" t="s">
        <v>106</v>
      </c>
      <c r="B33" s="114"/>
      <c r="C33" s="114"/>
      <c r="D33" s="114"/>
      <c r="E33" s="115">
        <f>SUM(E3,E7,E11,E16,E19,E23)</f>
        <v>344400</v>
      </c>
      <c r="F33" s="116" t="s">
        <v>107</v>
      </c>
      <c r="G33" s="117"/>
      <c r="H33" s="118"/>
    </row>
    <row r="34" spans="1:8">
      <c r="A34" s="56"/>
      <c r="E34" s="57"/>
      <c r="F34" s="54"/>
      <c r="H34" s="55"/>
    </row>
    <row r="35" spans="1:8">
      <c r="A35" s="58" t="s">
        <v>108</v>
      </c>
      <c r="B35" s="54"/>
      <c r="F35" s="54"/>
      <c r="H35" s="55"/>
    </row>
    <row r="36" spans="1:8">
      <c r="A36" s="59">
        <v>38709</v>
      </c>
      <c r="F36" s="54"/>
      <c r="H36" s="55"/>
    </row>
    <row r="37" spans="1:8">
      <c r="A37" s="59">
        <v>38710</v>
      </c>
      <c r="F37" s="54"/>
      <c r="H37" s="55"/>
    </row>
    <row r="38" spans="1:8">
      <c r="A38" s="59">
        <v>38713</v>
      </c>
      <c r="F38" s="54"/>
      <c r="H38" s="55"/>
    </row>
    <row r="39" spans="1:8">
      <c r="A39" s="59">
        <v>38747</v>
      </c>
      <c r="F39" s="54"/>
      <c r="H39" s="55"/>
    </row>
    <row r="40" spans="1:8" ht="15">
      <c r="A40" t="s">
        <v>109</v>
      </c>
      <c r="B40" s="161" t="s">
        <v>110</v>
      </c>
      <c r="C40" s="162" t="s">
        <v>111</v>
      </c>
      <c r="D40" s="163" t="s">
        <v>112</v>
      </c>
    </row>
    <row r="41" spans="1:8" ht="19.5">
      <c r="A41" s="68" t="s">
        <v>13</v>
      </c>
      <c r="B41" s="160">
        <v>5</v>
      </c>
      <c r="C41" s="160">
        <f>SUM(C42:C44)</f>
        <v>540</v>
      </c>
      <c r="D41" s="160">
        <f>PRODUCT(B41:C41)</f>
        <v>2700</v>
      </c>
    </row>
    <row r="42" spans="1:8" ht="15">
      <c r="A42" s="73" t="s">
        <v>113</v>
      </c>
      <c r="B42" s="156"/>
      <c r="C42" s="156">
        <v>220</v>
      </c>
      <c r="D42" s="156"/>
    </row>
    <row r="43" spans="1:8" ht="15">
      <c r="A43" s="79" t="s">
        <v>114</v>
      </c>
      <c r="B43" s="156"/>
      <c r="C43" s="156">
        <v>120</v>
      </c>
      <c r="D43" s="156"/>
    </row>
    <row r="44" spans="1:8" ht="15">
      <c r="A44" s="79" t="s">
        <v>115</v>
      </c>
      <c r="C44">
        <v>200</v>
      </c>
    </row>
    <row r="45" spans="1:8" ht="19.5">
      <c r="A45" s="86" t="s">
        <v>20</v>
      </c>
      <c r="B45" s="157">
        <v>3</v>
      </c>
      <c r="C45" s="157">
        <f>SUM(C46)</f>
        <v>0</v>
      </c>
      <c r="D45" s="157">
        <f>PRODUCT(B45:C45)</f>
        <v>0</v>
      </c>
    </row>
    <row r="46" spans="1:8" ht="15">
      <c r="A46" s="79" t="s">
        <v>114</v>
      </c>
      <c r="C46">
        <v>0</v>
      </c>
    </row>
    <row r="47" spans="1:8" ht="19.5">
      <c r="A47" s="86" t="s">
        <v>25</v>
      </c>
      <c r="B47" s="157">
        <v>5</v>
      </c>
      <c r="C47" s="157">
        <f>SUM(C48:C49)</f>
        <v>740</v>
      </c>
      <c r="D47" s="157">
        <f>PRODUCT(B47:C47)</f>
        <v>3700</v>
      </c>
    </row>
    <row r="48" spans="1:8" ht="15">
      <c r="A48" s="73" t="s">
        <v>116</v>
      </c>
      <c r="B48" s="156"/>
      <c r="C48" s="156">
        <v>240</v>
      </c>
      <c r="D48" s="156"/>
    </row>
    <row r="49" spans="1:5" ht="15">
      <c r="A49" s="84" t="s">
        <v>117</v>
      </c>
      <c r="C49">
        <v>500</v>
      </c>
    </row>
    <row r="50" spans="1:5" ht="19.5">
      <c r="A50" s="86" t="s">
        <v>30</v>
      </c>
      <c r="B50" s="157">
        <v>5</v>
      </c>
      <c r="C50" s="157">
        <v>80</v>
      </c>
      <c r="D50" s="157">
        <f>PRODUCT(B50:C50)</f>
        <v>400</v>
      </c>
    </row>
    <row r="51" spans="1:5" ht="15">
      <c r="A51" s="73" t="s">
        <v>118</v>
      </c>
      <c r="C51">
        <v>80</v>
      </c>
    </row>
    <row r="52" spans="1:5" ht="19.5">
      <c r="A52" s="86" t="s">
        <v>34</v>
      </c>
      <c r="B52" s="157">
        <v>3</v>
      </c>
      <c r="C52" s="157">
        <v>0</v>
      </c>
      <c r="D52" s="157">
        <f>PRODUCT(B52:C52)</f>
        <v>0</v>
      </c>
    </row>
    <row r="53" spans="1:5" ht="15">
      <c r="A53" s="73" t="s">
        <v>119</v>
      </c>
      <c r="C53">
        <v>0</v>
      </c>
    </row>
    <row r="54" spans="1:5" ht="19.5">
      <c r="A54" s="86" t="s">
        <v>38</v>
      </c>
      <c r="B54" s="157">
        <v>2</v>
      </c>
      <c r="C54" s="157">
        <v>140</v>
      </c>
      <c r="D54" s="157">
        <f>PRODUCT(B54:C54)</f>
        <v>280</v>
      </c>
    </row>
    <row r="55" spans="1:5" ht="15">
      <c r="A55" s="92" t="s">
        <v>120</v>
      </c>
      <c r="B55" s="156"/>
      <c r="C55" s="156">
        <v>140</v>
      </c>
      <c r="D55" s="156"/>
    </row>
    <row r="56" spans="1:5" ht="15.75">
      <c r="A56" s="97"/>
    </row>
    <row r="57" spans="1:5" ht="15">
      <c r="C57" s="158" t="s">
        <v>121</v>
      </c>
      <c r="D57" s="159">
        <f>SUM(D54,D50,D47,D41,D45,D52)</f>
        <v>7080</v>
      </c>
      <c r="E57" s="158" t="s">
        <v>122</v>
      </c>
    </row>
    <row r="58" spans="1:5" ht="15"/>
    <row r="59" spans="1:5" ht="15"/>
    <row r="60" spans="1:5" ht="15"/>
    <row r="61" spans="1:5" ht="15"/>
    <row r="62" spans="1:5" ht="15"/>
    <row r="63" spans="1:5" ht="15"/>
    <row r="64" spans="1:5" ht="15"/>
    <row r="65" 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6fbe56f3-9415-4965-909a-44e55021d8a1" xsi:nil="true"/>
    <_activity xmlns="6fbe56f3-9415-4965-909a-44e55021d8a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D7A1EF63D7A6459751CB450840B779" ma:contentTypeVersion="16" ma:contentTypeDescription="Create a new document." ma:contentTypeScope="" ma:versionID="206760803a4722335c46431eafe93409">
  <xsd:schema xmlns:xsd="http://www.w3.org/2001/XMLSchema" xmlns:xs="http://www.w3.org/2001/XMLSchema" xmlns:p="http://schemas.microsoft.com/office/2006/metadata/properties" xmlns:ns3="6fbe56f3-9415-4965-909a-44e55021d8a1" xmlns:ns4="a7d07aac-eb04-4853-a632-933de3fa7323" targetNamespace="http://schemas.microsoft.com/office/2006/metadata/properties" ma:root="true" ma:fieldsID="6cc6723881a26fe1ae05ab3479d4ff35" ns3:_="" ns4:_="">
    <xsd:import namespace="6fbe56f3-9415-4965-909a-44e55021d8a1"/>
    <xsd:import namespace="a7d07aac-eb04-4853-a632-933de3fa732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be56f3-9415-4965-909a-44e55021d8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d07aac-eb04-4853-a632-933de3fa732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file>

<file path=customXml/itemProps2.xml><?xml version="1.0" encoding="utf-8"?>
<ds:datastoreItem xmlns:ds="http://schemas.openxmlformats.org/officeDocument/2006/customXml" ds:itemID="{8FE8ED85-58B3-4608-8E91-0433556D50CE}"/>
</file>

<file path=customXml/itemProps3.xml><?xml version="1.0" encoding="utf-8"?>
<ds:datastoreItem xmlns:ds="http://schemas.openxmlformats.org/officeDocument/2006/customXml" ds:itemID="{9FD8F48F-63E3-4706-9212-D94B00844152}"/>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2025-03-16T03:10:57Z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0x01010016D7A1EF63D7A6459751CB450840B779</vt:lpwstr>
  </property>
</Properties>
</file>