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\Dropbox\Curso Mercados 2024 Ejercicios\"/>
    </mc:Choice>
  </mc:AlternateContent>
  <xr:revisionPtr revIDLastSave="0" documentId="13_ncr:1_{52F65774-7520-4B43-9279-7EB419F010A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oblema" sheetId="1" r:id="rId1"/>
    <sheet name="Solución" sheetId="3" r:id="rId2"/>
    <sheet name="Generación Solar" sheetId="5" r:id="rId3"/>
    <sheet name="Comparación" sheetId="4" r:id="rId4"/>
  </sheets>
  <definedNames>
    <definedName name="Dem">Solución!$B$1:$B$25</definedName>
    <definedName name="TitPc">Solución!$E$1</definedName>
    <definedName name="TitPg">Solución!$F$1</definedName>
    <definedName name="TitPo">Solución!$G$1</definedName>
    <definedName name="TitXc">Solución!$J$1</definedName>
    <definedName name="TitXg">Solución!$K$1</definedName>
    <definedName name="TitXo">Solución!$L$1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AC85" i="3" s="1"/>
  <c r="AG85" i="3" s="1"/>
  <c r="M8" i="3"/>
  <c r="M9" i="3"/>
  <c r="M10" i="3"/>
  <c r="M11" i="3"/>
  <c r="M12" i="3"/>
  <c r="U90" i="3" s="1"/>
  <c r="M13" i="3"/>
  <c r="M14" i="3"/>
  <c r="M15" i="3"/>
  <c r="P93" i="3" s="1"/>
  <c r="M16" i="3"/>
  <c r="P94" i="3" s="1"/>
  <c r="M17" i="3"/>
  <c r="M18" i="3"/>
  <c r="M19" i="3"/>
  <c r="D97" i="3" s="1"/>
  <c r="M20" i="3"/>
  <c r="M21" i="3"/>
  <c r="M22" i="3"/>
  <c r="M23" i="3"/>
  <c r="B101" i="3" s="1"/>
  <c r="M24" i="3"/>
  <c r="AE102" i="3" s="1"/>
  <c r="M25" i="3"/>
  <c r="M2" i="3"/>
  <c r="N80" i="3" s="1"/>
  <c r="R80" i="3" s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" i="5"/>
  <c r="C110" i="3"/>
  <c r="B110" i="3"/>
  <c r="D110" i="3" s="1"/>
  <c r="AF103" i="3"/>
  <c r="AE103" i="3"/>
  <c r="AD103" i="3"/>
  <c r="AC103" i="3"/>
  <c r="X103" i="3"/>
  <c r="W103" i="3"/>
  <c r="V103" i="3"/>
  <c r="U103" i="3"/>
  <c r="Y103" i="3" s="1"/>
  <c r="Q103" i="3"/>
  <c r="R103" i="3" s="1"/>
  <c r="P103" i="3"/>
  <c r="O103" i="3"/>
  <c r="N103" i="3"/>
  <c r="E103" i="3"/>
  <c r="D103" i="3"/>
  <c r="C103" i="3"/>
  <c r="B103" i="3"/>
  <c r="AF102" i="3"/>
  <c r="AD102" i="3"/>
  <c r="AC102" i="3"/>
  <c r="X102" i="3"/>
  <c r="V102" i="3"/>
  <c r="U102" i="3"/>
  <c r="Q102" i="3"/>
  <c r="O102" i="3"/>
  <c r="N102" i="3"/>
  <c r="E102" i="3"/>
  <c r="F102" i="3" s="1"/>
  <c r="D102" i="3"/>
  <c r="C102" i="3"/>
  <c r="B102" i="3"/>
  <c r="AF101" i="3"/>
  <c r="AD101" i="3"/>
  <c r="AC101" i="3"/>
  <c r="X101" i="3"/>
  <c r="V101" i="3"/>
  <c r="U101" i="3"/>
  <c r="Q101" i="3"/>
  <c r="O101" i="3"/>
  <c r="N101" i="3"/>
  <c r="E101" i="3"/>
  <c r="C101" i="3"/>
  <c r="AF100" i="3"/>
  <c r="AE100" i="3"/>
  <c r="AD100" i="3"/>
  <c r="AC100" i="3"/>
  <c r="AG100" i="3" s="1"/>
  <c r="X100" i="3"/>
  <c r="W100" i="3"/>
  <c r="Y100" i="3" s="1"/>
  <c r="V100" i="3"/>
  <c r="U100" i="3"/>
  <c r="Q100" i="3"/>
  <c r="P100" i="3"/>
  <c r="O100" i="3"/>
  <c r="N100" i="3"/>
  <c r="F100" i="3"/>
  <c r="E100" i="3"/>
  <c r="D100" i="3"/>
  <c r="C100" i="3"/>
  <c r="B100" i="3"/>
  <c r="AF99" i="3"/>
  <c r="AG99" i="3" s="1"/>
  <c r="AE99" i="3"/>
  <c r="AD99" i="3"/>
  <c r="AC99" i="3"/>
  <c r="X99" i="3"/>
  <c r="W99" i="3"/>
  <c r="V99" i="3"/>
  <c r="U99" i="3"/>
  <c r="Q99" i="3"/>
  <c r="P99" i="3"/>
  <c r="O99" i="3"/>
  <c r="N99" i="3"/>
  <c r="E99" i="3"/>
  <c r="D99" i="3"/>
  <c r="F99" i="3" s="1"/>
  <c r="C99" i="3"/>
  <c r="B99" i="3"/>
  <c r="AF98" i="3"/>
  <c r="AE98" i="3"/>
  <c r="AD98" i="3"/>
  <c r="AC98" i="3"/>
  <c r="X98" i="3"/>
  <c r="W98" i="3"/>
  <c r="V98" i="3"/>
  <c r="U98" i="3"/>
  <c r="Q98" i="3"/>
  <c r="P98" i="3"/>
  <c r="O98" i="3"/>
  <c r="N98" i="3"/>
  <c r="E98" i="3"/>
  <c r="D98" i="3"/>
  <c r="C98" i="3"/>
  <c r="B98" i="3"/>
  <c r="AG97" i="3"/>
  <c r="AF97" i="3"/>
  <c r="AE97" i="3"/>
  <c r="AD97" i="3"/>
  <c r="AC97" i="3"/>
  <c r="X97" i="3"/>
  <c r="V97" i="3"/>
  <c r="U97" i="3"/>
  <c r="Q97" i="3"/>
  <c r="P97" i="3"/>
  <c r="O97" i="3"/>
  <c r="N97" i="3"/>
  <c r="R97" i="3" s="1"/>
  <c r="E97" i="3"/>
  <c r="C97" i="3"/>
  <c r="B97" i="3"/>
  <c r="AF96" i="3"/>
  <c r="AE96" i="3"/>
  <c r="AD96" i="3"/>
  <c r="AC96" i="3"/>
  <c r="AG96" i="3" s="1"/>
  <c r="Y96" i="3"/>
  <c r="X96" i="3"/>
  <c r="W96" i="3"/>
  <c r="V96" i="3"/>
  <c r="U96" i="3"/>
  <c r="Q96" i="3"/>
  <c r="P96" i="3"/>
  <c r="R96" i="3" s="1"/>
  <c r="O96" i="3"/>
  <c r="N96" i="3"/>
  <c r="E96" i="3"/>
  <c r="D96" i="3"/>
  <c r="C96" i="3"/>
  <c r="B96" i="3"/>
  <c r="F96" i="3" s="1"/>
  <c r="AF95" i="3"/>
  <c r="AE95" i="3"/>
  <c r="AD95" i="3"/>
  <c r="AC95" i="3"/>
  <c r="X95" i="3"/>
  <c r="W95" i="3"/>
  <c r="V95" i="3"/>
  <c r="U95" i="3"/>
  <c r="Q95" i="3"/>
  <c r="P95" i="3"/>
  <c r="O95" i="3"/>
  <c r="N95" i="3"/>
  <c r="E95" i="3"/>
  <c r="D95" i="3"/>
  <c r="F95" i="3" s="1"/>
  <c r="C95" i="3"/>
  <c r="B95" i="3"/>
  <c r="AF94" i="3"/>
  <c r="AE94" i="3"/>
  <c r="AD94" i="3"/>
  <c r="X94" i="3"/>
  <c r="W94" i="3"/>
  <c r="V94" i="3"/>
  <c r="Q94" i="3"/>
  <c r="O94" i="3"/>
  <c r="E94" i="3"/>
  <c r="D94" i="3"/>
  <c r="C94" i="3"/>
  <c r="AF93" i="3"/>
  <c r="AE93" i="3"/>
  <c r="AD93" i="3"/>
  <c r="X93" i="3"/>
  <c r="W93" i="3"/>
  <c r="V93" i="3"/>
  <c r="Q93" i="3"/>
  <c r="O93" i="3"/>
  <c r="E93" i="3"/>
  <c r="D93" i="3"/>
  <c r="C93" i="3"/>
  <c r="AF92" i="3"/>
  <c r="AE92" i="3"/>
  <c r="AD92" i="3"/>
  <c r="AC92" i="3"/>
  <c r="Y92" i="3"/>
  <c r="X92" i="3"/>
  <c r="W92" i="3"/>
  <c r="V92" i="3"/>
  <c r="U92" i="3"/>
  <c r="Q92" i="3"/>
  <c r="P92" i="3"/>
  <c r="O92" i="3"/>
  <c r="N92" i="3"/>
  <c r="E92" i="3"/>
  <c r="D92" i="3"/>
  <c r="C92" i="3"/>
  <c r="B92" i="3"/>
  <c r="F92" i="3" s="1"/>
  <c r="AF91" i="3"/>
  <c r="AE91" i="3"/>
  <c r="AD91" i="3"/>
  <c r="AC91" i="3"/>
  <c r="X91" i="3"/>
  <c r="W91" i="3"/>
  <c r="V91" i="3"/>
  <c r="U91" i="3"/>
  <c r="Q91" i="3"/>
  <c r="P91" i="3"/>
  <c r="O91" i="3"/>
  <c r="N91" i="3"/>
  <c r="E91" i="3"/>
  <c r="D91" i="3"/>
  <c r="C91" i="3"/>
  <c r="B91" i="3"/>
  <c r="AF90" i="3"/>
  <c r="AD90" i="3"/>
  <c r="X90" i="3"/>
  <c r="V90" i="3"/>
  <c r="Q90" i="3"/>
  <c r="O90" i="3"/>
  <c r="E90" i="3"/>
  <c r="C90" i="3"/>
  <c r="AF89" i="3"/>
  <c r="AE89" i="3"/>
  <c r="AD89" i="3"/>
  <c r="AC89" i="3"/>
  <c r="AG89" i="3" s="1"/>
  <c r="X89" i="3"/>
  <c r="W89" i="3"/>
  <c r="V89" i="3"/>
  <c r="U89" i="3"/>
  <c r="Q89" i="3"/>
  <c r="P89" i="3"/>
  <c r="O89" i="3"/>
  <c r="N89" i="3"/>
  <c r="E89" i="3"/>
  <c r="D89" i="3"/>
  <c r="C89" i="3"/>
  <c r="B89" i="3"/>
  <c r="AF88" i="3"/>
  <c r="AE88" i="3"/>
  <c r="AD88" i="3"/>
  <c r="AC88" i="3"/>
  <c r="Y88" i="3"/>
  <c r="X88" i="3"/>
  <c r="W88" i="3"/>
  <c r="V88" i="3"/>
  <c r="U88" i="3"/>
  <c r="Q88" i="3"/>
  <c r="P88" i="3"/>
  <c r="R88" i="3" s="1"/>
  <c r="O88" i="3"/>
  <c r="N88" i="3"/>
  <c r="E88" i="3"/>
  <c r="D88" i="3"/>
  <c r="C88" i="3"/>
  <c r="B88" i="3"/>
  <c r="F88" i="3" s="1"/>
  <c r="AF87" i="3"/>
  <c r="AG87" i="3" s="1"/>
  <c r="AE87" i="3"/>
  <c r="AD87" i="3"/>
  <c r="AC87" i="3"/>
  <c r="X87" i="3"/>
  <c r="W87" i="3"/>
  <c r="V87" i="3"/>
  <c r="U87" i="3"/>
  <c r="Y87" i="3" s="1"/>
  <c r="Q87" i="3"/>
  <c r="R87" i="3" s="1"/>
  <c r="P87" i="3"/>
  <c r="O87" i="3"/>
  <c r="N87" i="3"/>
  <c r="E87" i="3"/>
  <c r="D87" i="3"/>
  <c r="C87" i="3"/>
  <c r="B87" i="3"/>
  <c r="AF86" i="3"/>
  <c r="AE86" i="3"/>
  <c r="AD86" i="3"/>
  <c r="AC86" i="3"/>
  <c r="AG86" i="3" s="1"/>
  <c r="X86" i="3"/>
  <c r="W86" i="3"/>
  <c r="V86" i="3"/>
  <c r="U86" i="3"/>
  <c r="Q86" i="3"/>
  <c r="P86" i="3"/>
  <c r="O86" i="3"/>
  <c r="N86" i="3"/>
  <c r="R86" i="3" s="1"/>
  <c r="E86" i="3"/>
  <c r="D86" i="3"/>
  <c r="C86" i="3"/>
  <c r="B86" i="3"/>
  <c r="F86" i="3" s="1"/>
  <c r="AF85" i="3"/>
  <c r="AE85" i="3"/>
  <c r="AD85" i="3"/>
  <c r="X85" i="3"/>
  <c r="V85" i="3"/>
  <c r="U85" i="3"/>
  <c r="Q85" i="3"/>
  <c r="O85" i="3"/>
  <c r="N85" i="3"/>
  <c r="E85" i="3"/>
  <c r="D85" i="3"/>
  <c r="C85" i="3"/>
  <c r="B85" i="3"/>
  <c r="F85" i="3" s="1"/>
  <c r="AF84" i="3"/>
  <c r="AE84" i="3"/>
  <c r="AD84" i="3"/>
  <c r="AC84" i="3"/>
  <c r="X84" i="3"/>
  <c r="W84" i="3"/>
  <c r="V84" i="3"/>
  <c r="U84" i="3"/>
  <c r="Y84" i="3" s="1"/>
  <c r="Q84" i="3"/>
  <c r="P84" i="3"/>
  <c r="O84" i="3"/>
  <c r="N84" i="3"/>
  <c r="E84" i="3"/>
  <c r="D84" i="3"/>
  <c r="C84" i="3"/>
  <c r="B84" i="3"/>
  <c r="F84" i="3" s="1"/>
  <c r="AF83" i="3"/>
  <c r="AG83" i="3" s="1"/>
  <c r="AE83" i="3"/>
  <c r="AD83" i="3"/>
  <c r="AC83" i="3"/>
  <c r="X83" i="3"/>
  <c r="W83" i="3"/>
  <c r="V83" i="3"/>
  <c r="U83" i="3"/>
  <c r="Q83" i="3"/>
  <c r="P83" i="3"/>
  <c r="O83" i="3"/>
  <c r="N83" i="3"/>
  <c r="E83" i="3"/>
  <c r="D83" i="3"/>
  <c r="F83" i="3" s="1"/>
  <c r="C83" i="3"/>
  <c r="B83" i="3"/>
  <c r="AF82" i="3"/>
  <c r="AE82" i="3"/>
  <c r="AD82" i="3"/>
  <c r="AC82" i="3"/>
  <c r="X82" i="3"/>
  <c r="W82" i="3"/>
  <c r="V82" i="3"/>
  <c r="U82" i="3"/>
  <c r="Q82" i="3"/>
  <c r="P82" i="3"/>
  <c r="O82" i="3"/>
  <c r="N82" i="3"/>
  <c r="E82" i="3"/>
  <c r="D82" i="3"/>
  <c r="C82" i="3"/>
  <c r="B82" i="3"/>
  <c r="AF81" i="3"/>
  <c r="AE81" i="3"/>
  <c r="AD81" i="3"/>
  <c r="AC81" i="3"/>
  <c r="AG81" i="3" s="1"/>
  <c r="X81" i="3"/>
  <c r="W81" i="3"/>
  <c r="V81" i="3"/>
  <c r="U81" i="3"/>
  <c r="Y81" i="3" s="1"/>
  <c r="Q81" i="3"/>
  <c r="P81" i="3"/>
  <c r="O81" i="3"/>
  <c r="N81" i="3"/>
  <c r="R81" i="3" s="1"/>
  <c r="E81" i="3"/>
  <c r="D81" i="3"/>
  <c r="C81" i="3"/>
  <c r="B81" i="3"/>
  <c r="F81" i="3" s="1"/>
  <c r="AF80" i="3"/>
  <c r="AF104" i="3" s="1"/>
  <c r="AD80" i="3"/>
  <c r="AD104" i="3" s="1"/>
  <c r="AC80" i="3"/>
  <c r="Y80" i="3"/>
  <c r="X80" i="3"/>
  <c r="X104" i="3" s="1"/>
  <c r="W80" i="3"/>
  <c r="V80" i="3"/>
  <c r="V104" i="3" s="1"/>
  <c r="U80" i="3"/>
  <c r="Q80" i="3"/>
  <c r="Q104" i="3" s="1"/>
  <c r="P80" i="3"/>
  <c r="O80" i="3"/>
  <c r="O104" i="3" s="1"/>
  <c r="E80" i="3"/>
  <c r="E104" i="3" s="1"/>
  <c r="C80" i="3"/>
  <c r="C104" i="3" s="1"/>
  <c r="AA25" i="3"/>
  <c r="B25" i="3" s="1"/>
  <c r="C25" i="3"/>
  <c r="AA24" i="3"/>
  <c r="B24" i="3" s="1"/>
  <c r="C24" i="3"/>
  <c r="AA23" i="3"/>
  <c r="C23" i="3"/>
  <c r="B23" i="3"/>
  <c r="AA22" i="3"/>
  <c r="C22" i="3"/>
  <c r="B22" i="3"/>
  <c r="AA21" i="3"/>
  <c r="B21" i="3" s="1"/>
  <c r="C21" i="3"/>
  <c r="AA20" i="3"/>
  <c r="C20" i="3"/>
  <c r="B20" i="3"/>
  <c r="AA19" i="3"/>
  <c r="C19" i="3"/>
  <c r="B19" i="3"/>
  <c r="AA18" i="3"/>
  <c r="B18" i="3" s="1"/>
  <c r="C18" i="3"/>
  <c r="AA17" i="3"/>
  <c r="B17" i="3" s="1"/>
  <c r="C17" i="3"/>
  <c r="AA16" i="3"/>
  <c r="B16" i="3" s="1"/>
  <c r="C16" i="3"/>
  <c r="AA15" i="3"/>
  <c r="C15" i="3"/>
  <c r="B15" i="3"/>
  <c r="AA14" i="3"/>
  <c r="B14" i="3" s="1"/>
  <c r="C14" i="3"/>
  <c r="AA13" i="3"/>
  <c r="B13" i="3" s="1"/>
  <c r="C13" i="3"/>
  <c r="AA12" i="3"/>
  <c r="C12" i="3"/>
  <c r="B12" i="3" s="1"/>
  <c r="AA11" i="3"/>
  <c r="B11" i="3" s="1"/>
  <c r="C11" i="3"/>
  <c r="AA10" i="3"/>
  <c r="C10" i="3"/>
  <c r="B10" i="3"/>
  <c r="AA9" i="3"/>
  <c r="B9" i="3" s="1"/>
  <c r="C9" i="3"/>
  <c r="AA8" i="3"/>
  <c r="B8" i="3" s="1"/>
  <c r="C8" i="3"/>
  <c r="AA7" i="3"/>
  <c r="C7" i="3"/>
  <c r="B7" i="3"/>
  <c r="AA6" i="3"/>
  <c r="C6" i="3"/>
  <c r="B6" i="3"/>
  <c r="AA5" i="3"/>
  <c r="C5" i="3"/>
  <c r="B5" i="3" s="1"/>
  <c r="AA4" i="3"/>
  <c r="C4" i="3"/>
  <c r="B4" i="3"/>
  <c r="AA3" i="3"/>
  <c r="C3" i="3"/>
  <c r="B3" i="3"/>
  <c r="AA2" i="3"/>
  <c r="C2" i="3"/>
  <c r="F82" i="3" l="1"/>
  <c r="W90" i="3"/>
  <c r="Y90" i="3" s="1"/>
  <c r="U93" i="3"/>
  <c r="Y93" i="3" s="1"/>
  <c r="R95" i="3"/>
  <c r="D101" i="3"/>
  <c r="F101" i="3" s="1"/>
  <c r="AG88" i="3"/>
  <c r="U94" i="3"/>
  <c r="Y94" i="3" s="1"/>
  <c r="Y95" i="3"/>
  <c r="R98" i="3"/>
  <c r="R100" i="3"/>
  <c r="F103" i="3"/>
  <c r="AC90" i="3"/>
  <c r="AG90" i="3" s="1"/>
  <c r="R101" i="3"/>
  <c r="R99" i="3"/>
  <c r="R82" i="3"/>
  <c r="AE90" i="3"/>
  <c r="AG92" i="3"/>
  <c r="AC93" i="3"/>
  <c r="AG93" i="3" s="1"/>
  <c r="Y98" i="3"/>
  <c r="Y99" i="3"/>
  <c r="P101" i="3"/>
  <c r="R102" i="3"/>
  <c r="P104" i="3"/>
  <c r="R84" i="3"/>
  <c r="F87" i="3"/>
  <c r="F89" i="3"/>
  <c r="AG91" i="3"/>
  <c r="AC94" i="3"/>
  <c r="AG94" i="3" s="1"/>
  <c r="W97" i="3"/>
  <c r="Y97" i="3" s="1"/>
  <c r="P102" i="3"/>
  <c r="B90" i="3"/>
  <c r="F90" i="3" s="1"/>
  <c r="R83" i="3"/>
  <c r="Y82" i="3"/>
  <c r="Y83" i="3"/>
  <c r="P85" i="3"/>
  <c r="R85" i="3" s="1"/>
  <c r="D90" i="3"/>
  <c r="F91" i="3"/>
  <c r="B93" i="3"/>
  <c r="F93" i="3" s="1"/>
  <c r="AG95" i="3"/>
  <c r="AG98" i="3"/>
  <c r="W101" i="3"/>
  <c r="Y101" i="3" s="1"/>
  <c r="R89" i="3"/>
  <c r="B94" i="3"/>
  <c r="F94" i="3" s="1"/>
  <c r="W102" i="3"/>
  <c r="Y102" i="3" s="1"/>
  <c r="N90" i="3"/>
  <c r="F97" i="3"/>
  <c r="AG102" i="3"/>
  <c r="AG82" i="3"/>
  <c r="W85" i="3"/>
  <c r="W104" i="3" s="1"/>
  <c r="P90" i="3"/>
  <c r="N93" i="3"/>
  <c r="R93" i="3" s="1"/>
  <c r="F98" i="3"/>
  <c r="AE101" i="3"/>
  <c r="AG101" i="3" s="1"/>
  <c r="Y86" i="3"/>
  <c r="Y89" i="3"/>
  <c r="R91" i="3"/>
  <c r="R92" i="3"/>
  <c r="N94" i="3"/>
  <c r="R94" i="3" s="1"/>
  <c r="AG84" i="3"/>
  <c r="Y91" i="3"/>
  <c r="AG103" i="3"/>
  <c r="B80" i="3"/>
  <c r="AE80" i="3"/>
  <c r="D80" i="3"/>
  <c r="D104" i="3" s="1"/>
  <c r="N104" i="3"/>
  <c r="AC104" i="3" l="1"/>
  <c r="AE104" i="3"/>
  <c r="R90" i="3"/>
  <c r="R104" i="3" s="1"/>
  <c r="Y85" i="3"/>
  <c r="Y104" i="3" s="1"/>
  <c r="U104" i="3"/>
  <c r="B104" i="3"/>
  <c r="F80" i="3"/>
  <c r="F104" i="3" s="1"/>
  <c r="AG80" i="3"/>
  <c r="AG104" i="3" s="1"/>
  <c r="B2" i="3" l="1"/>
</calcChain>
</file>

<file path=xl/sharedStrings.xml><?xml version="1.0" encoding="utf-8"?>
<sst xmlns="http://schemas.openxmlformats.org/spreadsheetml/2006/main" count="83" uniqueCount="49">
  <si>
    <t>Demanda</t>
  </si>
  <si>
    <t>Pc</t>
  </si>
  <si>
    <t>Pg</t>
  </si>
  <si>
    <t>Po</t>
  </si>
  <si>
    <t>Xc</t>
  </si>
  <si>
    <t>Xg</t>
  </si>
  <si>
    <t>Xo</t>
  </si>
  <si>
    <t>Hora</t>
  </si>
  <si>
    <t>Distribuidor</t>
  </si>
  <si>
    <t>Industria</t>
  </si>
  <si>
    <t>Ph</t>
  </si>
  <si>
    <t>Xh</t>
  </si>
  <si>
    <t>PM</t>
  </si>
  <si>
    <t>Generador</t>
  </si>
  <si>
    <t>Contrato con</t>
  </si>
  <si>
    <t>Precio de Venta (USD/MWh)</t>
  </si>
  <si>
    <t>Potencia (MW)</t>
  </si>
  <si>
    <t>Generador Hidroeléctrico</t>
  </si>
  <si>
    <t>Distribuidora</t>
  </si>
  <si>
    <t>Generador de Carbón</t>
  </si>
  <si>
    <t>Generador de Gas</t>
  </si>
  <si>
    <t>Generador Diesel</t>
  </si>
  <si>
    <t>Total contrato Distribuidora</t>
  </si>
  <si>
    <t>A0</t>
  </si>
  <si>
    <t>A1</t>
  </si>
  <si>
    <t>Ingresos Spot</t>
  </si>
  <si>
    <t>Ingreso Contrato</t>
  </si>
  <si>
    <t>Retiro Spot</t>
  </si>
  <si>
    <t>Costos</t>
  </si>
  <si>
    <t>Resultado</t>
  </si>
  <si>
    <t>Central Hidroelectrica</t>
  </si>
  <si>
    <t>Total</t>
  </si>
  <si>
    <t>Central  Carbón</t>
  </si>
  <si>
    <t>Central Gas</t>
  </si>
  <si>
    <t>Central Oil</t>
  </si>
  <si>
    <t>Pago [$]</t>
  </si>
  <si>
    <t>Retiro[MWh]</t>
  </si>
  <si>
    <t>Precio Ponderado [USD\MWh]</t>
  </si>
  <si>
    <t>Pf</t>
  </si>
  <si>
    <t>[MW]</t>
  </si>
  <si>
    <t>Generación MW</t>
  </si>
  <si>
    <t>Pmax</t>
  </si>
  <si>
    <t>MW</t>
  </si>
  <si>
    <t>Generador Solar</t>
  </si>
  <si>
    <t>Ps</t>
  </si>
  <si>
    <t>Crecimiento</t>
  </si>
  <si>
    <t>Dem Neta</t>
  </si>
  <si>
    <t>PM Rest</t>
  </si>
  <si>
    <t>PM s/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</si>
</sst>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Solución!$AA$1</c:f>
              <c:strCache>
                <c:ptCount val="1"/>
                <c:pt idx="0">
                  <c:v>Demanda</c:v>
                </c:pt>
              </c:strCache>
            </c:strRef>
          </c:tx>
          <c:marker>
            <c:symbol val="none"/>
          </c:marker>
          <c:val>
            <c:numRef>
              <c:f>Solución!$AA$2:$AA$25</c:f>
              <c:numCache>
                <c:formatCode>General</c:formatCode>
                <c:ptCount val="24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499</c:v>
                </c:pt>
                <c:pt idx="7">
                  <c:v>599</c:v>
                </c:pt>
                <c:pt idx="8">
                  <c:v>699</c:v>
                </c:pt>
                <c:pt idx="9">
                  <c:v>799</c:v>
                </c:pt>
                <c:pt idx="10">
                  <c:v>899</c:v>
                </c:pt>
                <c:pt idx="11">
                  <c:v>999</c:v>
                </c:pt>
                <c:pt idx="12">
                  <c:v>1199</c:v>
                </c:pt>
                <c:pt idx="13">
                  <c:v>999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1202</c:v>
                </c:pt>
                <c:pt idx="19">
                  <c:v>1399</c:v>
                </c:pt>
                <c:pt idx="20">
                  <c:v>1205</c:v>
                </c:pt>
                <c:pt idx="21">
                  <c:v>999</c:v>
                </c:pt>
                <c:pt idx="22">
                  <c:v>699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F-4F33-BBAA-AC17DE03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704"/>
        <c:axId val="63643008"/>
      </c:lineChart>
      <c:catAx>
        <c:axId val="636407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43008"/>
        <c:crosses val="autoZero"/>
        <c:auto val="1"/>
        <c:lblAlgn val="ctr"/>
        <c:lblOffset val="100"/>
        <c:noMultiLvlLbl val="0"/>
      </c:catAx>
      <c:valAx>
        <c:axId val="63643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Demanda [MW]</a:t>
                </a:r>
              </a:p>
            </c:rich>
          </c:tx>
          <c:layout>
            <c:manualLayout>
              <c:xMode val="edge"/>
              <c:yMode val="edge"/>
              <c:x val="4.884004884004884E-3"/>
              <c:y val="0.19639323090120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40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Solución!$AA$1</c:f>
              <c:strCache>
                <c:ptCount val="1"/>
                <c:pt idx="0">
                  <c:v>Demanda</c:v>
                </c:pt>
              </c:strCache>
            </c:strRef>
          </c:tx>
          <c:marker>
            <c:symbol val="none"/>
          </c:marker>
          <c:val>
            <c:numRef>
              <c:f>Solución!$AA$2:$AA$25</c:f>
              <c:numCache>
                <c:formatCode>General</c:formatCode>
                <c:ptCount val="24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499</c:v>
                </c:pt>
                <c:pt idx="7">
                  <c:v>599</c:v>
                </c:pt>
                <c:pt idx="8">
                  <c:v>699</c:v>
                </c:pt>
                <c:pt idx="9">
                  <c:v>799</c:v>
                </c:pt>
                <c:pt idx="10">
                  <c:v>899</c:v>
                </c:pt>
                <c:pt idx="11">
                  <c:v>999</c:v>
                </c:pt>
                <c:pt idx="12">
                  <c:v>1199</c:v>
                </c:pt>
                <c:pt idx="13">
                  <c:v>999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1202</c:v>
                </c:pt>
                <c:pt idx="19">
                  <c:v>1399</c:v>
                </c:pt>
                <c:pt idx="20">
                  <c:v>1205</c:v>
                </c:pt>
                <c:pt idx="21">
                  <c:v>999</c:v>
                </c:pt>
                <c:pt idx="22">
                  <c:v>699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FB3-89E6-76CA9A40464D}"/>
            </c:ext>
          </c:extLst>
        </c:ser>
        <c:ser>
          <c:idx val="1"/>
          <c:order val="1"/>
          <c:tx>
            <c:strRef>
              <c:f>Solución!$B$1</c:f>
              <c:strCache>
                <c:ptCount val="1"/>
                <c:pt idx="0">
                  <c:v>Dem Neta</c:v>
                </c:pt>
              </c:strCache>
            </c:strRef>
          </c:tx>
          <c:marker>
            <c:symbol val="none"/>
          </c:marker>
          <c:val>
            <c:numRef>
              <c:f>Solución!$B$2:$B$25</c:f>
              <c:numCache>
                <c:formatCode>General</c:formatCode>
                <c:ptCount val="24"/>
                <c:pt idx="0">
                  <c:v>334.88000000000005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499</c:v>
                </c:pt>
                <c:pt idx="7">
                  <c:v>599</c:v>
                </c:pt>
                <c:pt idx="8">
                  <c:v>395.40436677505721</c:v>
                </c:pt>
                <c:pt idx="9">
                  <c:v>217.61196364546083</c:v>
                </c:pt>
                <c:pt idx="10">
                  <c:v>119.58369480448425</c:v>
                </c:pt>
                <c:pt idx="11">
                  <c:v>0</c:v>
                </c:pt>
                <c:pt idx="12">
                  <c:v>64.706944413311476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119.67452156786112</c:v>
                </c:pt>
                <c:pt idx="17">
                  <c:v>312.04371997670432</c:v>
                </c:pt>
                <c:pt idx="18">
                  <c:v>895.21807119501261</c:v>
                </c:pt>
                <c:pt idx="19">
                  <c:v>1398.9999999999998</c:v>
                </c:pt>
                <c:pt idx="20">
                  <c:v>1205</c:v>
                </c:pt>
                <c:pt idx="21">
                  <c:v>999</c:v>
                </c:pt>
                <c:pt idx="22">
                  <c:v>699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1-4FB3-89E6-76CA9A40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704"/>
        <c:axId val="63643008"/>
      </c:lineChart>
      <c:catAx>
        <c:axId val="636407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43008"/>
        <c:crosses val="autoZero"/>
        <c:auto val="1"/>
        <c:lblAlgn val="ctr"/>
        <c:lblOffset val="100"/>
        <c:noMultiLvlLbl val="0"/>
      </c:catAx>
      <c:valAx>
        <c:axId val="63643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Demanda [MW]</a:t>
                </a:r>
              </a:p>
            </c:rich>
          </c:tx>
          <c:layout>
            <c:manualLayout>
              <c:xMode val="edge"/>
              <c:yMode val="edge"/>
              <c:x val="4.884004884004884E-3"/>
              <c:y val="0.19639323090120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40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19249727930352"/>
          <c:y val="5.1673661785503582E-2"/>
          <c:w val="0.85053914602138148"/>
          <c:h val="0.71558774017809612"/>
        </c:manualLayout>
      </c:layout>
      <c:lineChart>
        <c:grouping val="standard"/>
        <c:varyColors val="0"/>
        <c:ser>
          <c:idx val="0"/>
          <c:order val="0"/>
          <c:tx>
            <c:strRef>
              <c:f>Solución!$D$1</c:f>
              <c:strCache>
                <c:ptCount val="1"/>
                <c:pt idx="0">
                  <c:v>Ph</c:v>
                </c:pt>
              </c:strCache>
            </c:strRef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val>
            <c:numRef>
              <c:f>Solución!$D$2:$D$25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42.20759687040362</c:v>
                </c:pt>
                <c:pt idx="10">
                  <c:v>44.17932802942704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7-094F-96F5-63C81C8CA6FC}"/>
            </c:ext>
          </c:extLst>
        </c:ser>
        <c:ser>
          <c:idx val="1"/>
          <c:order val="1"/>
          <c:tx>
            <c:strRef>
              <c:f>Solución!$E$1</c:f>
              <c:strCache>
                <c:ptCount val="1"/>
                <c:pt idx="0">
                  <c:v>Pc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noFill/>
            </c:spPr>
          </c:marker>
          <c:val>
            <c:numRef>
              <c:f>Solución!$E$2:$E$25</c:f>
              <c:numCache>
                <c:formatCode>General</c:formatCode>
                <c:ptCount val="24"/>
                <c:pt idx="0">
                  <c:v>234.88000000000005</c:v>
                </c:pt>
                <c:pt idx="1">
                  <c:v>299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279</c:v>
                </c:pt>
                <c:pt idx="6">
                  <c:v>379</c:v>
                </c:pt>
                <c:pt idx="7">
                  <c:v>375.40436677505721</c:v>
                </c:pt>
                <c:pt idx="8">
                  <c:v>275.40436677505721</c:v>
                </c:pt>
                <c:pt idx="9">
                  <c:v>175.40436677505721</c:v>
                </c:pt>
                <c:pt idx="10">
                  <c:v>75.404366775057213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311.04371997670432</c:v>
                </c:pt>
                <c:pt idx="18">
                  <c:v>411.04371997670432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401</c:v>
                </c:pt>
                <c:pt idx="23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7-094F-96F5-63C81C8CA6FC}"/>
            </c:ext>
          </c:extLst>
        </c:ser>
        <c:ser>
          <c:idx val="2"/>
          <c:order val="2"/>
          <c:tx>
            <c:strRef>
              <c:f>Solución!$F$1</c:f>
              <c:strCache>
                <c:ptCount val="1"/>
                <c:pt idx="0">
                  <c:v>Pg</c:v>
                </c:pt>
              </c:strCache>
            </c:strRef>
          </c:tx>
          <c:spPr>
            <a:ln w="12700"/>
          </c:spPr>
          <c:marker>
            <c:symbol val="circle"/>
            <c:size val="9"/>
            <c:spPr>
              <a:noFill/>
            </c:spPr>
          </c:marker>
          <c:val>
            <c:numRef>
              <c:f>Solución!$F$2:$F$25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123.59563322494279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384.17435121830829</c:v>
                </c:pt>
                <c:pt idx="19">
                  <c:v>500</c:v>
                </c:pt>
                <c:pt idx="20">
                  <c:v>500</c:v>
                </c:pt>
                <c:pt idx="21">
                  <c:v>398</c:v>
                </c:pt>
                <c:pt idx="22">
                  <c:v>198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7-094F-96F5-63C81C8CA6FC}"/>
            </c:ext>
          </c:extLst>
        </c:ser>
        <c:ser>
          <c:idx val="3"/>
          <c:order val="3"/>
          <c:tx>
            <c:strRef>
              <c:f>Solución!$G$1</c:f>
              <c:strCache>
                <c:ptCount val="1"/>
                <c:pt idx="0">
                  <c:v>Po</c:v>
                </c:pt>
              </c:strCache>
            </c:strRef>
          </c:tx>
          <c:val>
            <c:numRef>
              <c:f>Solución!$G$2:$G$25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64.706944413311476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19.67452156786112</c:v>
                </c:pt>
                <c:pt idx="17">
                  <c:v>0</c:v>
                </c:pt>
                <c:pt idx="18">
                  <c:v>0</c:v>
                </c:pt>
                <c:pt idx="19">
                  <c:v>298.99999999999977</c:v>
                </c:pt>
                <c:pt idx="20">
                  <c:v>105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6-D64C-B692-20519DE38FCC}"/>
            </c:ext>
          </c:extLst>
        </c:ser>
        <c:ser>
          <c:idx val="4"/>
          <c:order val="4"/>
          <c:tx>
            <c:strRef>
              <c:f>Solución!$H$1</c:f>
              <c:strCache>
                <c:ptCount val="1"/>
                <c:pt idx="0">
                  <c:v>Pf</c:v>
                </c:pt>
              </c:strCache>
            </c:strRef>
          </c:tx>
          <c:val>
            <c:numRef>
              <c:f>Solución!$H$2:$H$25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1-EE42-88CB-CCE84B99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1664"/>
        <c:axId val="63683968"/>
      </c:lineChart>
      <c:catAx>
        <c:axId val="636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83968"/>
        <c:crosses val="autoZero"/>
        <c:auto val="1"/>
        <c:lblAlgn val="ctr"/>
        <c:lblOffset val="100"/>
        <c:noMultiLvlLbl val="0"/>
      </c:catAx>
      <c:valAx>
        <c:axId val="63683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Producción [MW]</a:t>
                </a:r>
              </a:p>
            </c:rich>
          </c:tx>
          <c:layout>
            <c:manualLayout>
              <c:xMode val="edge"/>
              <c:yMode val="edge"/>
              <c:x val="0"/>
              <c:y val="0.175275789519217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8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509749695922156"/>
          <c:y val="3.6944260538037378E-2"/>
          <c:w val="0.26022942943344018"/>
          <c:h val="0.11342699630128815"/>
        </c:manualLayout>
      </c:layout>
      <c:overlay val="0"/>
      <c:txPr>
        <a:bodyPr/>
        <a:lstStyle/>
        <a:p>
          <a:pPr>
            <a:defRPr sz="1400"/>
          </a:pPr>
          <a:endParaRPr lang="es-C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007004005580693"/>
          <c:y val="0.1532461485436325"/>
          <c:w val="0.8714758954776527"/>
          <c:h val="0.63373847518171156"/>
        </c:manualLayout>
      </c:layout>
      <c:lineChart>
        <c:grouping val="stacked"/>
        <c:varyColors val="0"/>
        <c:ser>
          <c:idx val="1"/>
          <c:order val="0"/>
          <c:tx>
            <c:v>Precio Marginal [USD/MWh]</c:v>
          </c:tx>
          <c:spPr>
            <a:ln w="15875"/>
          </c:spPr>
          <c:marker>
            <c:symbol val="square"/>
            <c:size val="9"/>
            <c:spPr>
              <a:noFill/>
              <a:ln w="9525"/>
            </c:spPr>
          </c:marker>
          <c:val>
            <c:numRef>
              <c:f>Solución!$M$2:$M$25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0</c:v>
                </c:pt>
                <c:pt idx="12">
                  <c:v>150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100</c:v>
                </c:pt>
                <c:pt idx="23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42-9B45-9903-71E72134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0704"/>
        <c:axId val="63643008"/>
      </c:lineChart>
      <c:catAx>
        <c:axId val="636407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Tiempo [h]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43008"/>
        <c:crosses val="autoZero"/>
        <c:auto val="1"/>
        <c:lblAlgn val="ctr"/>
        <c:lblOffset val="100"/>
        <c:noMultiLvlLbl val="0"/>
      </c:catAx>
      <c:valAx>
        <c:axId val="63643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Demanda [MW]</a:t>
                </a:r>
              </a:p>
            </c:rich>
          </c:tx>
          <c:layout>
            <c:manualLayout>
              <c:xMode val="edge"/>
              <c:yMode val="edge"/>
              <c:x val="4.884004884004884E-3"/>
              <c:y val="0.19639323090120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63640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>
        <c:manualLayout>
          <c:xMode val="edge"/>
          <c:yMode val="edge"/>
          <c:x val="0.25531416674780028"/>
          <c:y val="0.17705333738629095"/>
          <c:w val="0.19242793808277001"/>
          <c:h val="5.973818550720867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 de Generación</a:t>
            </a:r>
            <a:r>
              <a:rPr lang="es-CL" baseline="0"/>
              <a:t> Solar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squar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>
                  <a:softEdge rad="0"/>
                </a:effectLst>
              </c:spPr>
            </c:marker>
            <c:bubble3D val="0"/>
            <c:spPr>
              <a:ln w="19050" cap="sq">
                <a:solidFill>
                  <a:schemeClr val="accent1"/>
                </a:solidFill>
                <a:beve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0-8FB0-41BD-94C6-E7B28E930043}"/>
              </c:ext>
            </c:extLst>
          </c:dPt>
          <c:cat>
            <c:numRef>
              <c:f>'Generación Solar'!$A$2:$A$25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'Generación Solar'!$C$2:$C$25</c:f>
              <c:numCache>
                <c:formatCode>General</c:formatCode>
                <c:ptCount val="24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309.92014103711267</c:v>
                </c:pt>
                <c:pt idx="9">
                  <c:v>582.52092719518873</c:v>
                </c:pt>
                <c:pt idx="10">
                  <c:v>778.6125683006627</c:v>
                </c:pt>
                <c:pt idx="11">
                  <c:v>1010.0055900467818</c:v>
                </c:pt>
                <c:pt idx="12">
                  <c:v>1130.1101509724951</c:v>
                </c:pt>
                <c:pt idx="13">
                  <c:v>1194.6025548945877</c:v>
                </c:pt>
                <c:pt idx="14">
                  <c:v>1133.6939278293689</c:v>
                </c:pt>
                <c:pt idx="15">
                  <c:v>982.81453064679067</c:v>
                </c:pt>
                <c:pt idx="16">
                  <c:v>828.72004334700443</c:v>
                </c:pt>
                <c:pt idx="17">
                  <c:v>592.07817016918409</c:v>
                </c:pt>
                <c:pt idx="18">
                  <c:v>288.64757242596602</c:v>
                </c:pt>
                <c:pt idx="19">
                  <c:v>1.4069950583650076E-13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7-4512-86B0-4714C71D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74272"/>
        <c:axId val="297073312"/>
      </c:lineChart>
      <c:catAx>
        <c:axId val="2970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073312"/>
        <c:crosses val="autoZero"/>
        <c:auto val="1"/>
        <c:lblAlgn val="ctr"/>
        <c:lblOffset val="100"/>
        <c:noMultiLvlLbl val="1"/>
      </c:catAx>
      <c:valAx>
        <c:axId val="297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0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1025" name="AutoShape 1" descr="Untitled">
          <a:extLst>
            <a:ext uri="{FF2B5EF4-FFF2-40B4-BE49-F238E27FC236}">
              <a16:creationId xmlns:a16="http://schemas.microsoft.com/office/drawing/2014/main" id="{3765C84F-CF6A-2A64-4ACF-6D2F9097DC32}"/>
            </a:ext>
          </a:extLst>
        </xdr:cNvPr>
        <xdr:cNvSpPr>
          <a:spLocks noChangeAspect="1" noChangeArrowheads="1"/>
        </xdr:cNvSpPr>
      </xdr:nvSpPr>
      <xdr:spPr bwMode="auto">
        <a:xfrm>
          <a:off x="67564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1026" name="AutoShape 2" descr="Untitled">
          <a:extLst>
            <a:ext uri="{FF2B5EF4-FFF2-40B4-BE49-F238E27FC236}">
              <a16:creationId xmlns:a16="http://schemas.microsoft.com/office/drawing/2014/main" id="{ED4BA922-28CE-2729-C82C-D3D4AB4E6A11}"/>
            </a:ext>
          </a:extLst>
        </xdr:cNvPr>
        <xdr:cNvSpPr>
          <a:spLocks noChangeAspect="1" noChangeArrowheads="1"/>
        </xdr:cNvSpPr>
      </xdr:nvSpPr>
      <xdr:spPr bwMode="auto">
        <a:xfrm>
          <a:off x="67564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7" name="AutoShape 3" descr="Untitled">
          <a:extLst>
            <a:ext uri="{FF2B5EF4-FFF2-40B4-BE49-F238E27FC236}">
              <a16:creationId xmlns:a16="http://schemas.microsoft.com/office/drawing/2014/main" id="{7E09CCCF-5612-BBD4-6AB5-3CFDD18F0E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8" name="AutoShape 4" descr="Untitled">
          <a:extLst>
            <a:ext uri="{FF2B5EF4-FFF2-40B4-BE49-F238E27FC236}">
              <a16:creationId xmlns:a16="http://schemas.microsoft.com/office/drawing/2014/main" id="{7F74CC05-C4EF-F017-39F1-70AA9F1E87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127948</xdr:colOff>
      <xdr:row>15</xdr:row>
      <xdr:rowOff>170597</xdr:rowOff>
    </xdr:from>
    <xdr:to>
      <xdr:col>4</xdr:col>
      <xdr:colOff>760578</xdr:colOff>
      <xdr:row>30</xdr:row>
      <xdr:rowOff>155065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ADBF69A2-DF13-4055-BCCF-6533F37AE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4" name="AutoShape 1" descr="Untitled">
          <a:extLst>
            <a:ext uri="{FF2B5EF4-FFF2-40B4-BE49-F238E27FC236}">
              <a16:creationId xmlns:a16="http://schemas.microsoft.com/office/drawing/2014/main" id="{AF28D546-E6B1-F484-2225-CCE5AAC1A983}"/>
            </a:ext>
          </a:extLst>
        </xdr:cNvPr>
        <xdr:cNvSpPr>
          <a:spLocks noChangeAspect="1" noChangeArrowheads="1"/>
        </xdr:cNvSpPr>
      </xdr:nvSpPr>
      <xdr:spPr bwMode="auto">
        <a:xfrm>
          <a:off x="294322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5" name="AutoShape 2" descr="Untitled">
          <a:extLst>
            <a:ext uri="{FF2B5EF4-FFF2-40B4-BE49-F238E27FC236}">
              <a16:creationId xmlns:a16="http://schemas.microsoft.com/office/drawing/2014/main" id="{51E63BF1-38C2-BC66-1725-917208A58B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232463</xdr:colOff>
      <xdr:row>1</xdr:row>
      <xdr:rowOff>77258</xdr:rowOff>
    </xdr:from>
    <xdr:to>
      <xdr:col>12</xdr:col>
      <xdr:colOff>398318</xdr:colOff>
      <xdr:row>20</xdr:row>
      <xdr:rowOff>29307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4D517D4-F9F4-F099-AEAD-FA8A1D6A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4021" y="267758"/>
          <a:ext cx="5499855" cy="35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390438</xdr:colOff>
      <xdr:row>4</xdr:row>
      <xdr:rowOff>183848</xdr:rowOff>
    </xdr:from>
    <xdr:to>
      <xdr:col>24</xdr:col>
      <xdr:colOff>571414</xdr:colOff>
      <xdr:row>22</xdr:row>
      <xdr:rowOff>108607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51488</xdr:rowOff>
    </xdr:from>
    <xdr:to>
      <xdr:col>16</xdr:col>
      <xdr:colOff>383982</xdr:colOff>
      <xdr:row>47</xdr:row>
      <xdr:rowOff>8582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22883</xdr:rowOff>
    </xdr:from>
    <xdr:to>
      <xdr:col>16</xdr:col>
      <xdr:colOff>366127</xdr:colOff>
      <xdr:row>73</xdr:row>
      <xdr:rowOff>137298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C1E77E55-845F-F542-9996-F6AA7E3B9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</xdr:row>
      <xdr:rowOff>71437</xdr:rowOff>
    </xdr:from>
    <xdr:to>
      <xdr:col>9</xdr:col>
      <xdr:colOff>676275</xdr:colOff>
      <xdr:row>18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D9C57-7A47-D47D-62B4-FEAEEF1A4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3031D-C375-344D-A3AC-C1849545C128}" name="Datos_Pr" displayName="Datos_Pr" ref="A9:D15" totalsRowShown="0" headerRowDxfId="5" dataDxfId="4">
  <autoFilter ref="A9:D15" xr:uid="{4A43031D-C375-344D-A3AC-C1849545C128}"/>
  <tableColumns count="4">
    <tableColumn id="1" xr3:uid="{88A3F12C-B1BA-5540-B05E-0838D934B97E}" name="Generador" dataDxfId="3"/>
    <tableColumn id="2" xr3:uid="{68829ACF-02AB-5140-82EC-693F280FFB3E}" name="Contrato con" dataDxfId="2"/>
    <tableColumn id="3" xr3:uid="{A3B72C74-DF7C-E240-964B-3BE01BCAB940}" name="Precio de Venta (USD/MWh)" dataDxfId="1"/>
    <tableColumn id="4" xr3:uid="{D07EE34F-CB79-314C-B49C-8BE1BA467F00}" name="Potencia (MW)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="130" zoomScaleNormal="130" workbookViewId="0">
      <selection activeCell="G2" sqref="G2"/>
    </sheetView>
  </sheetViews>
  <sheetFormatPr baseColWidth="10" defaultRowHeight="15" x14ac:dyDescent="0.25"/>
  <cols>
    <col min="1" max="1" width="25.42578125" customWidth="1"/>
    <col min="2" max="2" width="18.7109375" customWidth="1"/>
    <col min="3" max="3" width="25.42578125" customWidth="1"/>
    <col min="4" max="4" width="18.140625" customWidth="1"/>
  </cols>
  <sheetData>
    <row r="1" spans="1:4" x14ac:dyDescent="0.25">
      <c r="A1" s="2"/>
    </row>
    <row r="2" spans="1:4" x14ac:dyDescent="0.25">
      <c r="A2" s="1" t="s">
        <v>13</v>
      </c>
      <c r="B2" t="s">
        <v>23</v>
      </c>
      <c r="C2" t="s">
        <v>24</v>
      </c>
    </row>
    <row r="3" spans="1:4" x14ac:dyDescent="0.25">
      <c r="A3" s="2" t="s">
        <v>17</v>
      </c>
      <c r="B3">
        <v>500</v>
      </c>
      <c r="C3">
        <v>0</v>
      </c>
    </row>
    <row r="4" spans="1:4" x14ac:dyDescent="0.25">
      <c r="A4" s="2" t="s">
        <v>19</v>
      </c>
      <c r="B4">
        <v>10</v>
      </c>
      <c r="C4">
        <v>50</v>
      </c>
      <c r="D4" s="2"/>
    </row>
    <row r="5" spans="1:4" x14ac:dyDescent="0.25">
      <c r="A5" s="2" t="s">
        <v>20</v>
      </c>
      <c r="B5">
        <v>20</v>
      </c>
      <c r="C5">
        <v>100</v>
      </c>
    </row>
    <row r="6" spans="1:4" x14ac:dyDescent="0.25">
      <c r="A6" s="2" t="s">
        <v>21</v>
      </c>
      <c r="B6">
        <v>150</v>
      </c>
      <c r="C6">
        <v>150</v>
      </c>
      <c r="D6" s="2"/>
    </row>
    <row r="7" spans="1:4" x14ac:dyDescent="0.25">
      <c r="A7" s="2" t="s">
        <v>43</v>
      </c>
      <c r="B7">
        <v>150</v>
      </c>
      <c r="C7">
        <v>0</v>
      </c>
    </row>
    <row r="8" spans="1:4" x14ac:dyDescent="0.25">
      <c r="D8" s="2"/>
    </row>
    <row r="9" spans="1:4" x14ac:dyDescent="0.25">
      <c r="A9" s="1" t="s">
        <v>13</v>
      </c>
      <c r="B9" s="1" t="s">
        <v>14</v>
      </c>
      <c r="C9" s="1" t="s">
        <v>15</v>
      </c>
      <c r="D9" s="1" t="s">
        <v>16</v>
      </c>
    </row>
    <row r="10" spans="1:4" x14ac:dyDescent="0.25">
      <c r="A10" s="2" t="s">
        <v>17</v>
      </c>
      <c r="B10" s="2" t="s">
        <v>18</v>
      </c>
      <c r="C10" s="2">
        <v>20</v>
      </c>
      <c r="D10" s="2">
        <v>100</v>
      </c>
    </row>
    <row r="11" spans="1:4" x14ac:dyDescent="0.25">
      <c r="A11" s="2" t="s">
        <v>19</v>
      </c>
      <c r="B11" s="2" t="s">
        <v>18</v>
      </c>
      <c r="C11" s="2">
        <v>110</v>
      </c>
      <c r="D11" s="2">
        <v>500</v>
      </c>
    </row>
    <row r="12" spans="1:4" x14ac:dyDescent="0.25">
      <c r="A12" s="2" t="s">
        <v>20</v>
      </c>
      <c r="B12" s="2" t="s">
        <v>18</v>
      </c>
      <c r="C12" s="2">
        <v>120</v>
      </c>
      <c r="D12" s="2">
        <v>450</v>
      </c>
    </row>
    <row r="13" spans="1:4" x14ac:dyDescent="0.25">
      <c r="A13" s="2" t="s">
        <v>21</v>
      </c>
      <c r="B13" s="2" t="s">
        <v>18</v>
      </c>
      <c r="C13" s="2">
        <v>200</v>
      </c>
      <c r="D13" s="2">
        <v>150</v>
      </c>
    </row>
    <row r="14" spans="1:4" x14ac:dyDescent="0.25">
      <c r="A14" s="2"/>
      <c r="B14" s="2"/>
      <c r="C14" s="2" t="s">
        <v>22</v>
      </c>
      <c r="D14" s="2">
        <v>1200</v>
      </c>
    </row>
    <row r="15" spans="1:4" x14ac:dyDescent="0.25">
      <c r="A15" s="2" t="s">
        <v>20</v>
      </c>
      <c r="B15" s="2" t="s">
        <v>9</v>
      </c>
      <c r="C15" s="2">
        <v>130</v>
      </c>
      <c r="D15" s="2">
        <v>50</v>
      </c>
    </row>
    <row r="26" spans="6:6" x14ac:dyDescent="0.25">
      <c r="F26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0"/>
  <sheetViews>
    <sheetView tabSelected="1" zoomScale="80" zoomScaleNormal="80" workbookViewId="0">
      <selection activeCell="M2" sqref="M2:M25"/>
    </sheetView>
  </sheetViews>
  <sheetFormatPr baseColWidth="10" defaultRowHeight="15" x14ac:dyDescent="0.25"/>
  <cols>
    <col min="1" max="1" width="10" customWidth="1"/>
    <col min="2" max="2" width="16.42578125" bestFit="1" customWidth="1"/>
    <col min="3" max="3" width="15.140625" customWidth="1"/>
    <col min="4" max="4" width="14.42578125" customWidth="1"/>
    <col min="9" max="12" width="10.85546875" hidden="1" customWidth="1"/>
    <col min="13" max="13" width="8.28515625" customWidth="1"/>
    <col min="15" max="15" width="14.140625" customWidth="1"/>
    <col min="20" max="20" width="8" customWidth="1"/>
    <col min="22" max="22" width="13.140625" customWidth="1"/>
    <col min="25" max="25" width="19" customWidth="1"/>
    <col min="26" max="26" width="17.42578125" customWidth="1"/>
    <col min="27" max="27" width="8.28515625" customWidth="1"/>
  </cols>
  <sheetData>
    <row r="1" spans="1:29" x14ac:dyDescent="0.25">
      <c r="A1" s="5" t="s">
        <v>7</v>
      </c>
      <c r="B1" s="5" t="s">
        <v>46</v>
      </c>
      <c r="C1" s="5" t="s">
        <v>44</v>
      </c>
      <c r="D1" s="13" t="s">
        <v>10</v>
      </c>
      <c r="E1" s="13" t="s">
        <v>1</v>
      </c>
      <c r="F1" s="13" t="s">
        <v>2</v>
      </c>
      <c r="G1" s="13" t="s">
        <v>3</v>
      </c>
      <c r="H1" s="13" t="s">
        <v>38</v>
      </c>
      <c r="I1" s="13" t="s">
        <v>11</v>
      </c>
      <c r="J1" s="13" t="s">
        <v>4</v>
      </c>
      <c r="K1" s="13" t="s">
        <v>5</v>
      </c>
      <c r="L1" s="13" t="s">
        <v>6</v>
      </c>
      <c r="M1" s="13" t="s">
        <v>12</v>
      </c>
      <c r="Z1" s="11" t="s">
        <v>45</v>
      </c>
      <c r="AA1" s="11" t="s">
        <v>0</v>
      </c>
      <c r="AB1" s="11" t="s">
        <v>8</v>
      </c>
      <c r="AC1" s="11" t="s">
        <v>9</v>
      </c>
    </row>
    <row r="2" spans="1:29" x14ac:dyDescent="0.25">
      <c r="A2" s="9">
        <v>1</v>
      </c>
      <c r="B2" s="7">
        <f ca="1">MAX(AA2-B2,0)</f>
        <v>334.88000000000005</v>
      </c>
      <c r="C2" s="9">
        <f>'Generación Solar'!B2</f>
        <v>0</v>
      </c>
      <c r="D2">
        <v>100</v>
      </c>
      <c r="E2">
        <v>234.88000000000005</v>
      </c>
      <c r="F2">
        <v>0</v>
      </c>
      <c r="G2">
        <v>0</v>
      </c>
      <c r="H2">
        <v>0</v>
      </c>
      <c r="I2" s="7">
        <v>0</v>
      </c>
      <c r="J2" s="14"/>
      <c r="K2" s="14"/>
      <c r="L2" s="14"/>
      <c r="M2">
        <f>IF(H2&gt;0,5000,IF(G2&gt;0,Problema!$C$6,IF(Solución!F2&gt;0,Problema!$C$5,IF(Solución!E2&gt;0,Problema!$C$4,0))))</f>
        <v>50</v>
      </c>
      <c r="Z2" s="7">
        <v>1</v>
      </c>
      <c r="AA2" s="7">
        <f>(AB2+AC2)*Z2</f>
        <v>399</v>
      </c>
      <c r="AB2" s="7">
        <v>199</v>
      </c>
      <c r="AC2" s="7">
        <v>200</v>
      </c>
    </row>
    <row r="3" spans="1:29" x14ac:dyDescent="0.25">
      <c r="A3" s="9">
        <v>2</v>
      </c>
      <c r="B3" s="7">
        <f t="shared" ref="B3:B25" si="0">MAX(AA3-C3,0)</f>
        <v>399</v>
      </c>
      <c r="C3" s="9">
        <f>'Generación Solar'!B3</f>
        <v>0</v>
      </c>
      <c r="D3">
        <v>100</v>
      </c>
      <c r="E3">
        <v>299</v>
      </c>
      <c r="F3">
        <v>0</v>
      </c>
      <c r="G3">
        <v>0</v>
      </c>
      <c r="H3">
        <v>0</v>
      </c>
      <c r="I3" s="7">
        <v>0</v>
      </c>
      <c r="J3" s="14"/>
      <c r="K3" s="14"/>
      <c r="L3" s="14"/>
      <c r="M3">
        <f>IF(H3&gt;0,5000,IF(G3&gt;0,Problema!$C$6,IF(Solución!F3&gt;0,Problema!$C$5,IF(Solución!E3&gt;0,Problema!$C$4,0))))</f>
        <v>50</v>
      </c>
      <c r="Z3" s="7">
        <v>1</v>
      </c>
      <c r="AA3" s="7">
        <f t="shared" ref="AA3:AA25" si="1">(AB3+AC3)*Z3</f>
        <v>399</v>
      </c>
      <c r="AB3" s="7">
        <v>199</v>
      </c>
      <c r="AC3" s="7">
        <v>200</v>
      </c>
    </row>
    <row r="4" spans="1:29" x14ac:dyDescent="0.25">
      <c r="A4" s="9">
        <v>3</v>
      </c>
      <c r="B4" s="7">
        <f t="shared" si="0"/>
        <v>399</v>
      </c>
      <c r="C4" s="9">
        <f>'Generación Solar'!B4</f>
        <v>0</v>
      </c>
      <c r="D4">
        <v>100</v>
      </c>
      <c r="E4">
        <v>299</v>
      </c>
      <c r="F4">
        <v>0</v>
      </c>
      <c r="G4">
        <v>0</v>
      </c>
      <c r="H4">
        <v>0</v>
      </c>
      <c r="I4" s="7">
        <v>0</v>
      </c>
      <c r="J4" s="14"/>
      <c r="K4" s="14"/>
      <c r="L4" s="14"/>
      <c r="M4">
        <f>IF(H4&gt;0,5000,IF(G4&gt;0,Problema!$C$6,IF(Solución!F4&gt;0,Problema!$C$5,IF(Solución!E4&gt;0,Problema!$C$4,0))))</f>
        <v>50</v>
      </c>
      <c r="Z4" s="7">
        <v>1</v>
      </c>
      <c r="AA4" s="7">
        <f t="shared" si="1"/>
        <v>399</v>
      </c>
      <c r="AB4" s="7">
        <v>199</v>
      </c>
      <c r="AC4" s="7">
        <v>200</v>
      </c>
    </row>
    <row r="5" spans="1:29" x14ac:dyDescent="0.25">
      <c r="A5" s="9">
        <v>4</v>
      </c>
      <c r="B5" s="7">
        <f t="shared" si="0"/>
        <v>399</v>
      </c>
      <c r="C5" s="9">
        <f>'Generación Solar'!B5</f>
        <v>0</v>
      </c>
      <c r="D5">
        <v>100</v>
      </c>
      <c r="E5">
        <v>299</v>
      </c>
      <c r="F5">
        <v>0</v>
      </c>
      <c r="G5">
        <v>0</v>
      </c>
      <c r="H5">
        <v>0</v>
      </c>
      <c r="I5" s="7">
        <v>0</v>
      </c>
      <c r="J5" s="14"/>
      <c r="K5" s="14"/>
      <c r="L5" s="14"/>
      <c r="M5">
        <f>IF(H5&gt;0,5000,IF(G5&gt;0,Problema!$C$6,IF(Solución!F5&gt;0,Problema!$C$5,IF(Solución!E5&gt;0,Problema!$C$4,0))))</f>
        <v>50</v>
      </c>
      <c r="Z5" s="7">
        <v>1</v>
      </c>
      <c r="AA5" s="7">
        <f t="shared" si="1"/>
        <v>399</v>
      </c>
      <c r="AB5" s="7">
        <v>199</v>
      </c>
      <c r="AC5" s="7">
        <v>200</v>
      </c>
    </row>
    <row r="6" spans="1:29" x14ac:dyDescent="0.25">
      <c r="A6" s="9">
        <v>5</v>
      </c>
      <c r="B6" s="7">
        <f t="shared" si="0"/>
        <v>399</v>
      </c>
      <c r="C6" s="9">
        <f>'Generación Solar'!B6</f>
        <v>0</v>
      </c>
      <c r="D6">
        <v>100</v>
      </c>
      <c r="E6">
        <v>299</v>
      </c>
      <c r="F6">
        <v>0</v>
      </c>
      <c r="G6">
        <v>0</v>
      </c>
      <c r="H6">
        <v>0</v>
      </c>
      <c r="I6" s="7">
        <v>0</v>
      </c>
      <c r="J6" s="14"/>
      <c r="K6" s="14"/>
      <c r="L6" s="14"/>
      <c r="M6">
        <f>IF(H6&gt;0,5000,IF(G6&gt;0,Problema!$C$6,IF(Solución!F6&gt;0,Problema!$C$5,IF(Solución!E6&gt;0,Problema!$C$4,0))))</f>
        <v>50</v>
      </c>
      <c r="Z6" s="7">
        <v>1</v>
      </c>
      <c r="AA6" s="7">
        <f t="shared" si="1"/>
        <v>399</v>
      </c>
      <c r="AB6" s="7">
        <v>199</v>
      </c>
      <c r="AC6" s="7">
        <v>200</v>
      </c>
    </row>
    <row r="7" spans="1:29" x14ac:dyDescent="0.25">
      <c r="A7" s="9">
        <v>6</v>
      </c>
      <c r="B7" s="7">
        <f t="shared" si="0"/>
        <v>399</v>
      </c>
      <c r="C7" s="9">
        <f>'Generación Solar'!B7</f>
        <v>0</v>
      </c>
      <c r="D7">
        <v>100</v>
      </c>
      <c r="E7">
        <v>279</v>
      </c>
      <c r="F7">
        <v>20</v>
      </c>
      <c r="G7">
        <v>0</v>
      </c>
      <c r="H7">
        <v>0</v>
      </c>
      <c r="I7" s="7">
        <v>0</v>
      </c>
      <c r="J7" s="14"/>
      <c r="K7" s="14"/>
      <c r="L7" s="14"/>
      <c r="M7">
        <f>IF(H7&gt;0,5000,IF(G7&gt;0,Problema!$C$6,IF(Solución!F7&gt;0,Problema!$C$5,IF(Solución!E7&gt;0,Problema!$C$4,0))))</f>
        <v>100</v>
      </c>
      <c r="Z7" s="7">
        <v>1</v>
      </c>
      <c r="AA7" s="7">
        <f t="shared" si="1"/>
        <v>399</v>
      </c>
      <c r="AB7" s="7">
        <v>199</v>
      </c>
      <c r="AC7" s="7">
        <v>200</v>
      </c>
    </row>
    <row r="8" spans="1:29" x14ac:dyDescent="0.25">
      <c r="A8" s="9">
        <v>7</v>
      </c>
      <c r="B8" s="7">
        <f t="shared" si="0"/>
        <v>499</v>
      </c>
      <c r="C8" s="9">
        <f>'Generación Solar'!B8</f>
        <v>0</v>
      </c>
      <c r="D8">
        <v>100</v>
      </c>
      <c r="E8">
        <v>379</v>
      </c>
      <c r="F8">
        <v>20</v>
      </c>
      <c r="G8">
        <v>0</v>
      </c>
      <c r="H8">
        <v>0</v>
      </c>
      <c r="I8" s="7">
        <v>0</v>
      </c>
      <c r="J8" s="14"/>
      <c r="K8" s="14"/>
      <c r="L8" s="14"/>
      <c r="M8">
        <f>IF(H8&gt;0,5000,IF(G8&gt;0,Problema!$C$6,IF(Solución!F8&gt;0,Problema!$C$5,IF(Solución!E8&gt;0,Problema!$C$4,0))))</f>
        <v>100</v>
      </c>
      <c r="Z8" s="7">
        <v>1</v>
      </c>
      <c r="AA8" s="7">
        <f t="shared" si="1"/>
        <v>499</v>
      </c>
      <c r="AB8" s="7">
        <v>299</v>
      </c>
      <c r="AC8" s="7">
        <v>200</v>
      </c>
    </row>
    <row r="9" spans="1:29" x14ac:dyDescent="0.25">
      <c r="A9" s="9">
        <v>8</v>
      </c>
      <c r="B9" s="7">
        <f t="shared" si="0"/>
        <v>599</v>
      </c>
      <c r="C9" s="9">
        <f>'Generación Solar'!B9</f>
        <v>0</v>
      </c>
      <c r="D9">
        <v>100</v>
      </c>
      <c r="E9">
        <v>375.40436677505721</v>
      </c>
      <c r="F9">
        <v>123.59563322494279</v>
      </c>
      <c r="G9">
        <v>0</v>
      </c>
      <c r="H9">
        <v>0</v>
      </c>
      <c r="I9" s="7">
        <v>0</v>
      </c>
      <c r="J9" s="14"/>
      <c r="K9" s="14"/>
      <c r="L9" s="14"/>
      <c r="M9">
        <f>IF(H9&gt;0,5000,IF(G9&gt;0,Problema!$C$6,IF(Solución!F9&gt;0,Problema!$C$5,IF(Solución!E9&gt;0,Problema!$C$4,0))))</f>
        <v>100</v>
      </c>
      <c r="Z9" s="7">
        <v>1</v>
      </c>
      <c r="AA9" s="7">
        <f t="shared" si="1"/>
        <v>599</v>
      </c>
      <c r="AB9" s="7">
        <v>399</v>
      </c>
      <c r="AC9" s="7">
        <v>200</v>
      </c>
    </row>
    <row r="10" spans="1:29" x14ac:dyDescent="0.25">
      <c r="A10" s="9">
        <v>9</v>
      </c>
      <c r="B10" s="7">
        <f>MAX(AA10-C10,0)</f>
        <v>395.40436677505721</v>
      </c>
      <c r="C10" s="9">
        <f>'Generación Solar'!B10</f>
        <v>303.59563322494279</v>
      </c>
      <c r="D10">
        <v>100</v>
      </c>
      <c r="E10">
        <v>275.40436677505721</v>
      </c>
      <c r="F10">
        <v>20</v>
      </c>
      <c r="G10">
        <v>0</v>
      </c>
      <c r="H10">
        <v>0</v>
      </c>
      <c r="I10" s="7">
        <v>0</v>
      </c>
      <c r="J10" s="14"/>
      <c r="K10" s="14"/>
      <c r="L10" s="14"/>
      <c r="M10">
        <f>IF(H10&gt;0,5000,IF(G10&gt;0,Problema!$C$6,IF(Solución!F10&gt;0,Problema!$C$5,IF(Solución!E10&gt;0,Problema!$C$4,0))))</f>
        <v>100</v>
      </c>
      <c r="Z10" s="7">
        <v>1</v>
      </c>
      <c r="AA10" s="7">
        <f t="shared" si="1"/>
        <v>699</v>
      </c>
      <c r="AB10" s="7">
        <v>499</v>
      </c>
      <c r="AC10" s="7">
        <v>200</v>
      </c>
    </row>
    <row r="11" spans="1:29" x14ac:dyDescent="0.25">
      <c r="A11" s="9">
        <v>10</v>
      </c>
      <c r="B11" s="7">
        <f t="shared" si="0"/>
        <v>217.61196364546083</v>
      </c>
      <c r="C11" s="9">
        <f>'Generación Solar'!B11</f>
        <v>581.38803635453917</v>
      </c>
      <c r="D11">
        <v>42.20759687040362</v>
      </c>
      <c r="E11">
        <v>175.40436677505721</v>
      </c>
      <c r="F11">
        <v>0</v>
      </c>
      <c r="G11">
        <v>0</v>
      </c>
      <c r="H11">
        <v>0</v>
      </c>
      <c r="I11" s="7">
        <v>0</v>
      </c>
      <c r="J11" s="14"/>
      <c r="K11" s="14"/>
      <c r="L11" s="14"/>
      <c r="M11">
        <f>IF(H11&gt;0,5000,IF(G11&gt;0,Problema!$C$6,IF(Solución!F11&gt;0,Problema!$C$5,IF(Solución!E11&gt;0,Problema!$C$4,0))))</f>
        <v>50</v>
      </c>
      <c r="Z11" s="7">
        <v>1</v>
      </c>
      <c r="AA11" s="7">
        <f t="shared" si="1"/>
        <v>799</v>
      </c>
      <c r="AB11" s="7">
        <v>599</v>
      </c>
      <c r="AC11" s="7">
        <v>200</v>
      </c>
    </row>
    <row r="12" spans="1:29" x14ac:dyDescent="0.25">
      <c r="A12" s="9">
        <v>11</v>
      </c>
      <c r="B12" s="7">
        <f t="shared" si="0"/>
        <v>119.58369480448425</v>
      </c>
      <c r="C12" s="9">
        <f>'Generación Solar'!B12</f>
        <v>779.41630519551575</v>
      </c>
      <c r="D12">
        <v>44.17932802942704</v>
      </c>
      <c r="E12">
        <v>75.404366775057213</v>
      </c>
      <c r="F12">
        <v>0</v>
      </c>
      <c r="G12">
        <v>0</v>
      </c>
      <c r="H12">
        <v>0</v>
      </c>
      <c r="I12" s="7">
        <v>0</v>
      </c>
      <c r="J12" s="14"/>
      <c r="K12" s="14"/>
      <c r="L12" s="14"/>
      <c r="M12">
        <f>IF(H12&gt;0,5000,IF(G12&gt;0,Problema!$C$6,IF(Solución!F12&gt;0,Problema!$C$5,IF(Solución!E12&gt;0,Problema!$C$4,0))))</f>
        <v>50</v>
      </c>
      <c r="Z12" s="7">
        <v>1</v>
      </c>
      <c r="AA12" s="7">
        <f t="shared" si="1"/>
        <v>899</v>
      </c>
      <c r="AB12" s="7">
        <v>699</v>
      </c>
      <c r="AC12" s="7">
        <v>200</v>
      </c>
    </row>
    <row r="13" spans="1:29" x14ac:dyDescent="0.25">
      <c r="A13" s="9">
        <v>12</v>
      </c>
      <c r="B13" s="7">
        <f t="shared" si="0"/>
        <v>0</v>
      </c>
      <c r="C13" s="9">
        <f>'Generación Solar'!B13</f>
        <v>1037.0618682379175</v>
      </c>
      <c r="D13">
        <v>0</v>
      </c>
      <c r="E13">
        <v>0</v>
      </c>
      <c r="F13">
        <v>0</v>
      </c>
      <c r="G13">
        <v>0</v>
      </c>
      <c r="H13">
        <v>0</v>
      </c>
      <c r="I13" s="7">
        <v>0</v>
      </c>
      <c r="J13" s="14"/>
      <c r="K13" s="14"/>
      <c r="L13" s="14"/>
      <c r="M13">
        <f>IF(H13&gt;0,5000,IF(G13&gt;0,Problema!$C$6,IF(Solución!F13&gt;0,Problema!$C$5,IF(Solución!E13&gt;0,Problema!$C$4,0))))</f>
        <v>0</v>
      </c>
      <c r="Z13" s="7">
        <v>1</v>
      </c>
      <c r="AA13" s="7">
        <f t="shared" si="1"/>
        <v>999</v>
      </c>
      <c r="AB13" s="7">
        <v>799</v>
      </c>
      <c r="AC13" s="7">
        <v>200</v>
      </c>
    </row>
    <row r="14" spans="1:29" x14ac:dyDescent="0.25">
      <c r="A14" s="9">
        <v>13</v>
      </c>
      <c r="B14" s="7">
        <f t="shared" si="0"/>
        <v>64.706944413311476</v>
      </c>
      <c r="C14" s="9">
        <f>'Generación Solar'!B14</f>
        <v>1134.2930555866885</v>
      </c>
      <c r="D14">
        <v>0</v>
      </c>
      <c r="E14">
        <v>0</v>
      </c>
      <c r="F14">
        <v>0</v>
      </c>
      <c r="G14">
        <v>64.706944413311476</v>
      </c>
      <c r="H14">
        <v>0</v>
      </c>
      <c r="I14" s="7">
        <v>0</v>
      </c>
      <c r="J14" s="14"/>
      <c r="K14" s="14"/>
      <c r="L14" s="14"/>
      <c r="M14">
        <f>IF(H14&gt;0,5000,IF(G14&gt;0,Problema!$C$6,IF(Solución!F14&gt;0,Problema!$C$5,IF(Solución!E14&gt;0,Problema!$C$4,0))))</f>
        <v>150</v>
      </c>
      <c r="Z14" s="7">
        <v>1</v>
      </c>
      <c r="AA14" s="7">
        <f t="shared" si="1"/>
        <v>1199</v>
      </c>
      <c r="AB14" s="7">
        <v>999</v>
      </c>
      <c r="AC14" s="7">
        <v>200</v>
      </c>
    </row>
    <row r="15" spans="1:29" x14ac:dyDescent="0.25">
      <c r="A15" s="9">
        <v>14</v>
      </c>
      <c r="B15" s="7">
        <f t="shared" si="0"/>
        <v>0</v>
      </c>
      <c r="C15" s="9">
        <f>'Generación Solar'!B15</f>
        <v>1159.0841737869621</v>
      </c>
      <c r="D15">
        <v>0</v>
      </c>
      <c r="E15">
        <v>0</v>
      </c>
      <c r="F15">
        <v>0</v>
      </c>
      <c r="G15">
        <v>0</v>
      </c>
      <c r="H15">
        <v>0</v>
      </c>
      <c r="I15" s="7">
        <v>0</v>
      </c>
      <c r="J15" s="14"/>
      <c r="K15" s="14"/>
      <c r="L15" s="14"/>
      <c r="M15">
        <f>IF(H15&gt;0,5000,IF(G15&gt;0,Problema!$C$6,IF(Solución!F15&gt;0,Problema!$C$5,IF(Solución!E15&gt;0,Problema!$C$4,0))))</f>
        <v>0</v>
      </c>
      <c r="Z15" s="7">
        <v>1</v>
      </c>
      <c r="AA15" s="7">
        <f t="shared" si="1"/>
        <v>999</v>
      </c>
      <c r="AB15" s="7">
        <v>799</v>
      </c>
      <c r="AC15" s="7">
        <v>200</v>
      </c>
    </row>
    <row r="16" spans="1:29" x14ac:dyDescent="0.25">
      <c r="A16" s="9">
        <v>15</v>
      </c>
      <c r="B16" s="7">
        <f t="shared" si="0"/>
        <v>0</v>
      </c>
      <c r="C16" s="9">
        <f>'Generación Solar'!B16</f>
        <v>1119.3472083794873</v>
      </c>
      <c r="D16">
        <v>0</v>
      </c>
      <c r="E16">
        <v>0</v>
      </c>
      <c r="F16">
        <v>0</v>
      </c>
      <c r="G16">
        <v>0</v>
      </c>
      <c r="H16">
        <v>0</v>
      </c>
      <c r="I16" s="7">
        <v>0</v>
      </c>
      <c r="J16" s="14"/>
      <c r="K16" s="14"/>
      <c r="L16" s="14"/>
      <c r="M16">
        <f>IF(H16&gt;0,5000,IF(G16&gt;0,Problema!$C$6,IF(Solución!F16&gt;0,Problema!$C$5,IF(Solución!E16&gt;0,Problema!$C$4,0))))</f>
        <v>0</v>
      </c>
      <c r="Z16" s="7">
        <v>1</v>
      </c>
      <c r="AA16" s="7">
        <f t="shared" si="1"/>
        <v>899</v>
      </c>
      <c r="AB16" s="7">
        <v>699</v>
      </c>
      <c r="AC16" s="7">
        <v>200</v>
      </c>
    </row>
    <row r="17" spans="1:29" x14ac:dyDescent="0.25">
      <c r="A17" s="9">
        <v>16</v>
      </c>
      <c r="B17" s="7">
        <f t="shared" si="0"/>
        <v>0</v>
      </c>
      <c r="C17" s="9">
        <f>'Generación Solar'!B17</f>
        <v>1022.1933498397601</v>
      </c>
      <c r="D17">
        <v>0</v>
      </c>
      <c r="E17">
        <v>0</v>
      </c>
      <c r="F17">
        <v>0</v>
      </c>
      <c r="G17">
        <v>0</v>
      </c>
      <c r="H17">
        <v>0</v>
      </c>
      <c r="I17" s="7">
        <v>0</v>
      </c>
      <c r="J17" s="14"/>
      <c r="K17" s="14"/>
      <c r="L17" s="14"/>
      <c r="M17">
        <f>IF(H17&gt;0,5000,IF(G17&gt;0,Problema!$C$6,IF(Solución!F17&gt;0,Problema!$C$5,IF(Solución!E17&gt;0,Problema!$C$4,0))))</f>
        <v>0</v>
      </c>
      <c r="Z17" s="7">
        <v>1</v>
      </c>
      <c r="AA17" s="7">
        <f t="shared" si="1"/>
        <v>899</v>
      </c>
      <c r="AB17" s="7">
        <v>699</v>
      </c>
      <c r="AC17" s="7">
        <v>200</v>
      </c>
    </row>
    <row r="18" spans="1:29" x14ac:dyDescent="0.25">
      <c r="A18" s="9">
        <v>17</v>
      </c>
      <c r="B18" s="7">
        <f t="shared" si="0"/>
        <v>119.67452156786112</v>
      </c>
      <c r="C18" s="9">
        <f>'Generación Solar'!B18</f>
        <v>779.32547843213888</v>
      </c>
      <c r="D18">
        <v>100</v>
      </c>
      <c r="E18">
        <v>0</v>
      </c>
      <c r="F18">
        <v>0</v>
      </c>
      <c r="G18">
        <v>19.67452156786112</v>
      </c>
      <c r="H18">
        <v>0</v>
      </c>
      <c r="I18" s="7">
        <v>1.0000000000000131</v>
      </c>
      <c r="J18" s="14"/>
      <c r="K18" s="14"/>
      <c r="L18" s="14"/>
      <c r="M18">
        <f>IF(H18&gt;0,5000,IF(G18&gt;0,Problema!$C$6,IF(Solución!F18&gt;0,Problema!$C$5,IF(Solución!E18&gt;0,Problema!$C$4,0))))</f>
        <v>150</v>
      </c>
      <c r="Z18" s="7">
        <v>1</v>
      </c>
      <c r="AA18" s="7">
        <f t="shared" si="1"/>
        <v>899</v>
      </c>
      <c r="AB18" s="7">
        <v>699</v>
      </c>
      <c r="AC18" s="7">
        <v>200</v>
      </c>
    </row>
    <row r="19" spans="1:29" x14ac:dyDescent="0.25">
      <c r="A19" s="9">
        <v>18</v>
      </c>
      <c r="B19" s="7">
        <f t="shared" si="0"/>
        <v>312.04371997670432</v>
      </c>
      <c r="C19" s="9">
        <f>'Generación Solar'!B19</f>
        <v>586.95628002329568</v>
      </c>
      <c r="D19">
        <v>1</v>
      </c>
      <c r="E19">
        <v>311.04371997670432</v>
      </c>
      <c r="F19">
        <v>0</v>
      </c>
      <c r="G19">
        <v>0</v>
      </c>
      <c r="H19">
        <v>0</v>
      </c>
      <c r="I19" s="7">
        <v>1.0000000000000131</v>
      </c>
      <c r="J19" s="14"/>
      <c r="K19" s="14"/>
      <c r="L19" s="14"/>
      <c r="M19">
        <f>IF(H19&gt;0,5000,IF(G19&gt;0,Problema!$C$6,IF(Solución!F19&gt;0,Problema!$C$5,IF(Solución!E19&gt;0,Problema!$C$4,0))))</f>
        <v>50</v>
      </c>
      <c r="Z19" s="7">
        <v>1</v>
      </c>
      <c r="AA19" s="7">
        <f t="shared" si="1"/>
        <v>899</v>
      </c>
      <c r="AB19" s="7">
        <v>699</v>
      </c>
      <c r="AC19" s="7">
        <v>200</v>
      </c>
    </row>
    <row r="20" spans="1:29" x14ac:dyDescent="0.25">
      <c r="A20" s="9">
        <v>19</v>
      </c>
      <c r="B20" s="7">
        <f t="shared" si="0"/>
        <v>895.21807119501261</v>
      </c>
      <c r="C20" s="9">
        <f>'Generación Solar'!B20</f>
        <v>306.78192880498739</v>
      </c>
      <c r="D20">
        <v>100</v>
      </c>
      <c r="E20">
        <v>411.04371997670432</v>
      </c>
      <c r="F20">
        <v>384.17435121830829</v>
      </c>
      <c r="G20">
        <v>0</v>
      </c>
      <c r="H20">
        <v>0</v>
      </c>
      <c r="I20" s="7">
        <v>1.0000000000000004</v>
      </c>
      <c r="J20" s="14"/>
      <c r="K20" s="14"/>
      <c r="L20" s="14"/>
      <c r="M20">
        <f>IF(H20&gt;0,5000,IF(G20&gt;0,Problema!$C$6,IF(Solución!F20&gt;0,Problema!$C$5,IF(Solución!E20&gt;0,Problema!$C$4,0))))</f>
        <v>100</v>
      </c>
      <c r="Z20" s="7">
        <v>1</v>
      </c>
      <c r="AA20" s="7">
        <f t="shared" si="1"/>
        <v>1202</v>
      </c>
      <c r="AB20" s="7">
        <v>1002</v>
      </c>
      <c r="AC20" s="7">
        <v>200</v>
      </c>
    </row>
    <row r="21" spans="1:29" x14ac:dyDescent="0.25">
      <c r="A21" s="9">
        <v>20</v>
      </c>
      <c r="B21" s="7">
        <f t="shared" si="0"/>
        <v>1398.9999999999998</v>
      </c>
      <c r="C21" s="9">
        <f>'Generación Solar'!B21</f>
        <v>1.3977653685535673E-13</v>
      </c>
      <c r="D21">
        <v>100</v>
      </c>
      <c r="E21">
        <v>500</v>
      </c>
      <c r="F21">
        <v>500</v>
      </c>
      <c r="G21">
        <v>298.99999999999977</v>
      </c>
      <c r="H21">
        <v>0</v>
      </c>
      <c r="I21" s="7">
        <v>1</v>
      </c>
      <c r="J21" s="14"/>
      <c r="K21" s="14"/>
      <c r="L21" s="14"/>
      <c r="M21">
        <f>IF(H21&gt;0,5000,IF(G21&gt;0,Problema!$C$6,IF(Solución!F21&gt;0,Problema!$C$5,IF(Solución!E21&gt;0,Problema!$C$4,0))))</f>
        <v>150</v>
      </c>
      <c r="Z21" s="7">
        <v>1</v>
      </c>
      <c r="AA21" s="7">
        <f t="shared" si="1"/>
        <v>1399</v>
      </c>
      <c r="AB21" s="7">
        <v>1199</v>
      </c>
      <c r="AC21" s="7">
        <v>200</v>
      </c>
    </row>
    <row r="22" spans="1:29" x14ac:dyDescent="0.25">
      <c r="A22" s="9">
        <v>21</v>
      </c>
      <c r="B22" s="7">
        <f t="shared" si="0"/>
        <v>1205</v>
      </c>
      <c r="C22" s="9">
        <f>'Generación Solar'!B22</f>
        <v>0</v>
      </c>
      <c r="D22">
        <v>100</v>
      </c>
      <c r="E22">
        <v>500</v>
      </c>
      <c r="F22">
        <v>500</v>
      </c>
      <c r="G22">
        <v>105</v>
      </c>
      <c r="H22">
        <v>0</v>
      </c>
      <c r="I22" s="7">
        <v>1</v>
      </c>
      <c r="J22" s="14"/>
      <c r="K22" s="14"/>
      <c r="L22" s="14"/>
      <c r="M22">
        <f>IF(H22&gt;0,5000,IF(G22&gt;0,Problema!$C$6,IF(Solución!F22&gt;0,Problema!$C$5,IF(Solución!E22&gt;0,Problema!$C$4,0))))</f>
        <v>150</v>
      </c>
      <c r="Z22" s="7">
        <v>1</v>
      </c>
      <c r="AA22" s="7">
        <f t="shared" si="1"/>
        <v>1205</v>
      </c>
      <c r="AB22" s="7">
        <v>1005</v>
      </c>
      <c r="AC22" s="7">
        <v>200</v>
      </c>
    </row>
    <row r="23" spans="1:29" x14ac:dyDescent="0.25">
      <c r="A23" s="9">
        <v>22</v>
      </c>
      <c r="B23" s="7">
        <f t="shared" si="0"/>
        <v>999</v>
      </c>
      <c r="C23" s="9">
        <f>'Generación Solar'!B23</f>
        <v>0</v>
      </c>
      <c r="D23">
        <v>100</v>
      </c>
      <c r="E23">
        <v>500</v>
      </c>
      <c r="F23">
        <v>398</v>
      </c>
      <c r="G23">
        <v>1</v>
      </c>
      <c r="H23">
        <v>0</v>
      </c>
      <c r="I23" s="7">
        <v>1</v>
      </c>
      <c r="J23" s="14"/>
      <c r="K23" s="14"/>
      <c r="L23" s="14"/>
      <c r="M23">
        <f>IF(H23&gt;0,5000,IF(G23&gt;0,Problema!$C$6,IF(Solución!F23&gt;0,Problema!$C$5,IF(Solución!E23&gt;0,Problema!$C$4,0))))</f>
        <v>150</v>
      </c>
      <c r="Z23" s="7">
        <v>1</v>
      </c>
      <c r="AA23" s="7">
        <f t="shared" si="1"/>
        <v>999</v>
      </c>
      <c r="AB23" s="7">
        <v>799</v>
      </c>
      <c r="AC23" s="7">
        <v>200</v>
      </c>
    </row>
    <row r="24" spans="1:29" x14ac:dyDescent="0.25">
      <c r="A24" s="9">
        <v>23</v>
      </c>
      <c r="B24" s="7">
        <f t="shared" si="0"/>
        <v>699</v>
      </c>
      <c r="C24" s="9">
        <f>'Generación Solar'!B24</f>
        <v>0</v>
      </c>
      <c r="D24">
        <v>100</v>
      </c>
      <c r="E24">
        <v>401</v>
      </c>
      <c r="F24">
        <v>198</v>
      </c>
      <c r="G24">
        <v>0</v>
      </c>
      <c r="H24">
        <v>0</v>
      </c>
      <c r="I24" s="7">
        <v>1</v>
      </c>
      <c r="J24" s="14"/>
      <c r="K24" s="14"/>
      <c r="L24" s="14"/>
      <c r="M24">
        <f>IF(H24&gt;0,5000,IF(G24&gt;0,Problema!$C$6,IF(Solución!F24&gt;0,Problema!$C$5,IF(Solución!E24&gt;0,Problema!$C$4,0))))</f>
        <v>100</v>
      </c>
      <c r="Z24" s="7">
        <v>1</v>
      </c>
      <c r="AA24" s="7">
        <f t="shared" si="1"/>
        <v>699</v>
      </c>
      <c r="AB24" s="7">
        <v>499</v>
      </c>
      <c r="AC24" s="7">
        <v>200</v>
      </c>
    </row>
    <row r="25" spans="1:29" x14ac:dyDescent="0.25">
      <c r="A25" s="9">
        <v>24</v>
      </c>
      <c r="B25" s="7">
        <f t="shared" si="0"/>
        <v>499</v>
      </c>
      <c r="C25" s="9">
        <f>'Generación Solar'!B25</f>
        <v>0</v>
      </c>
      <c r="D25">
        <v>100</v>
      </c>
      <c r="E25">
        <v>399</v>
      </c>
      <c r="F25">
        <v>0</v>
      </c>
      <c r="G25">
        <v>0</v>
      </c>
      <c r="H25">
        <v>0</v>
      </c>
      <c r="I25" s="7">
        <v>1</v>
      </c>
      <c r="J25" s="14"/>
      <c r="K25" s="14"/>
      <c r="L25" s="14"/>
      <c r="M25">
        <f>IF(H25&gt;0,5000,IF(G25&gt;0,Problema!$C$6,IF(Solución!F25&gt;0,Problema!$C$5,IF(Solución!E25&gt;0,Problema!$C$4,0))))</f>
        <v>50</v>
      </c>
      <c r="Z25" s="7">
        <v>1</v>
      </c>
      <c r="AA25" s="7">
        <f t="shared" si="1"/>
        <v>499</v>
      </c>
      <c r="AB25" s="7">
        <v>299</v>
      </c>
      <c r="AC25" s="7">
        <v>200</v>
      </c>
    </row>
    <row r="26" spans="1:29" x14ac:dyDescent="0.25">
      <c r="Z26" s="7">
        <v>1</v>
      </c>
      <c r="AA26" s="15" t="s">
        <v>39</v>
      </c>
      <c r="AB26" s="15"/>
      <c r="AC26" s="15"/>
    </row>
    <row r="78" spans="1:33" x14ac:dyDescent="0.25">
      <c r="A78" s="17" t="s">
        <v>30</v>
      </c>
      <c r="B78" s="17"/>
      <c r="C78" s="17"/>
      <c r="D78" s="17"/>
      <c r="E78" s="17"/>
      <c r="F78" s="17"/>
      <c r="M78" s="17" t="s">
        <v>32</v>
      </c>
      <c r="N78" s="17"/>
      <c r="O78" s="17"/>
      <c r="P78" s="17"/>
      <c r="Q78" s="17"/>
      <c r="R78" s="17"/>
      <c r="T78" s="17" t="s">
        <v>33</v>
      </c>
      <c r="U78" s="17"/>
      <c r="V78" s="17"/>
      <c r="W78" s="17"/>
      <c r="X78" s="17"/>
      <c r="Y78" s="17"/>
      <c r="AB78" s="18" t="s">
        <v>34</v>
      </c>
      <c r="AC78" s="19"/>
      <c r="AD78" s="19"/>
      <c r="AE78" s="19"/>
      <c r="AF78" s="19"/>
      <c r="AG78" s="20"/>
    </row>
    <row r="79" spans="1:33" x14ac:dyDescent="0.25">
      <c r="A79" s="11" t="s">
        <v>7</v>
      </c>
      <c r="B79" s="11" t="s">
        <v>25</v>
      </c>
      <c r="C79" s="11" t="s">
        <v>26</v>
      </c>
      <c r="D79" s="11" t="s">
        <v>27</v>
      </c>
      <c r="E79" s="11" t="s">
        <v>28</v>
      </c>
      <c r="F79" s="11" t="s">
        <v>29</v>
      </c>
      <c r="M79" s="11" t="s">
        <v>7</v>
      </c>
      <c r="N79" s="11" t="s">
        <v>25</v>
      </c>
      <c r="O79" s="11" t="s">
        <v>26</v>
      </c>
      <c r="P79" s="11" t="s">
        <v>27</v>
      </c>
      <c r="Q79" s="11" t="s">
        <v>28</v>
      </c>
      <c r="R79" s="11" t="s">
        <v>29</v>
      </c>
      <c r="T79" s="11" t="s">
        <v>7</v>
      </c>
      <c r="U79" s="11" t="s">
        <v>25</v>
      </c>
      <c r="V79" s="11" t="s">
        <v>26</v>
      </c>
      <c r="W79" s="11" t="s">
        <v>27</v>
      </c>
      <c r="X79" s="11" t="s">
        <v>28</v>
      </c>
      <c r="Y79" s="11" t="s">
        <v>29</v>
      </c>
      <c r="AB79" s="11" t="s">
        <v>7</v>
      </c>
      <c r="AC79" s="11" t="s">
        <v>25</v>
      </c>
      <c r="AD79" s="11" t="s">
        <v>26</v>
      </c>
      <c r="AE79" s="11" t="s">
        <v>27</v>
      </c>
      <c r="AF79" s="11" t="s">
        <v>28</v>
      </c>
      <c r="AG79" s="11" t="s">
        <v>29</v>
      </c>
    </row>
    <row r="80" spans="1:33" x14ac:dyDescent="0.25">
      <c r="A80" s="6">
        <v>1</v>
      </c>
      <c r="B80" s="6">
        <f t="shared" ref="B80:B103" si="2">D2*M2</f>
        <v>5000</v>
      </c>
      <c r="C80" s="6">
        <f>Problema!$D$10*Problema!$C$10</f>
        <v>2000</v>
      </c>
      <c r="D80" s="6">
        <f>Problema!$D$10*Solución!M2</f>
        <v>5000</v>
      </c>
      <c r="E80" s="6">
        <f>Problema!$B$3+Problema!$C$3*Solución!D2</f>
        <v>500</v>
      </c>
      <c r="F80" s="6">
        <f>B80+C80-D80-E80</f>
        <v>1500</v>
      </c>
      <c r="G80" s="3"/>
      <c r="H80" s="3"/>
      <c r="I80" s="3"/>
      <c r="J80" s="3"/>
      <c r="K80" s="3"/>
      <c r="L80" s="3"/>
      <c r="M80" s="6">
        <v>1</v>
      </c>
      <c r="N80" s="6">
        <f t="shared" ref="N80:N103" si="3">E2*M2</f>
        <v>11744.000000000002</v>
      </c>
      <c r="O80" s="6">
        <f>Problema!$C$11*Problema!$D$11</f>
        <v>55000</v>
      </c>
      <c r="P80" s="6">
        <f>Problema!$D$11*Solución!M2</f>
        <v>25000</v>
      </c>
      <c r="Q80" s="6">
        <f>Problema!$B$4+Problema!$C$4*Solución!E2</f>
        <v>11754.000000000002</v>
      </c>
      <c r="R80" s="6">
        <f>N80+O80-P80-Q80</f>
        <v>29990</v>
      </c>
      <c r="S80" s="3"/>
      <c r="T80" s="6">
        <v>1</v>
      </c>
      <c r="U80" s="6">
        <f t="shared" ref="U80:U103" si="4">F2*M2</f>
        <v>0</v>
      </c>
      <c r="V80" s="6">
        <f>Problema!$C$12*Problema!$D$12+Problema!$C$15*Problema!$D$15</f>
        <v>60500</v>
      </c>
      <c r="W80" s="6">
        <f>(Problema!$D$12+Problema!$D$15)*Solución!M2</f>
        <v>25000</v>
      </c>
      <c r="X80" s="6">
        <f>Problema!$B$5+Problema!$C$5*Solución!F2</f>
        <v>20</v>
      </c>
      <c r="Y80" s="6">
        <f>U80+V80-W80-X80</f>
        <v>35480</v>
      </c>
      <c r="Z80" s="3"/>
      <c r="AB80" s="6">
        <v>1</v>
      </c>
      <c r="AC80" s="6">
        <f t="shared" ref="AC80:AC103" si="5">+G2*M2</f>
        <v>0</v>
      </c>
      <c r="AD80" s="6">
        <f>Problema!$C$13*Problema!$D$13</f>
        <v>30000</v>
      </c>
      <c r="AE80" s="6">
        <f>Problema!$D$13*Solución!M2</f>
        <v>7500</v>
      </c>
      <c r="AF80" s="6">
        <f>Problema!$B$6+Problema!$C$6*Solución!G2</f>
        <v>150</v>
      </c>
      <c r="AG80" s="6">
        <f>AC80+AD80-AE80-AF80</f>
        <v>22350</v>
      </c>
    </row>
    <row r="81" spans="1:33" x14ac:dyDescent="0.25">
      <c r="A81" s="6">
        <v>2</v>
      </c>
      <c r="B81" s="6">
        <f t="shared" si="2"/>
        <v>5000</v>
      </c>
      <c r="C81" s="6">
        <f>Problema!$D$10*Problema!$C$10</f>
        <v>2000</v>
      </c>
      <c r="D81" s="6">
        <f>Problema!$D$10*Solución!M3</f>
        <v>5000</v>
      </c>
      <c r="E81" s="6">
        <f>Problema!$B$3+Problema!$C$3*Solución!D3</f>
        <v>500</v>
      </c>
      <c r="F81" s="6">
        <f t="shared" ref="F81:F103" si="6">B81+C81-D81-E81</f>
        <v>1500</v>
      </c>
      <c r="G81" s="3"/>
      <c r="H81" s="3"/>
      <c r="I81" s="3"/>
      <c r="J81" s="3"/>
      <c r="K81" s="3"/>
      <c r="L81" s="3"/>
      <c r="M81" s="6">
        <v>2</v>
      </c>
      <c r="N81" s="6">
        <f t="shared" si="3"/>
        <v>14950</v>
      </c>
      <c r="O81" s="6">
        <f>Problema!$C$11*Problema!$D$11</f>
        <v>55000</v>
      </c>
      <c r="P81" s="6">
        <f>Problema!$D$11*Solución!M3</f>
        <v>25000</v>
      </c>
      <c r="Q81" s="6">
        <f>Problema!$B$4+Problema!$C$4*Solución!E3</f>
        <v>14960</v>
      </c>
      <c r="R81" s="6">
        <f t="shared" ref="R81:R103" si="7">N81+O81-P81-Q81</f>
        <v>29990</v>
      </c>
      <c r="S81" s="3"/>
      <c r="T81" s="6">
        <v>2</v>
      </c>
      <c r="U81" s="6">
        <f t="shared" si="4"/>
        <v>0</v>
      </c>
      <c r="V81" s="6">
        <f>Problema!$C$12*Problema!$D$12+Problema!$C$15*Problema!$D$15</f>
        <v>60500</v>
      </c>
      <c r="W81" s="6">
        <f>(Problema!$D$12+Problema!$D$15)*Solución!M3</f>
        <v>25000</v>
      </c>
      <c r="X81" s="6">
        <f>Problema!$B$5+Problema!$C$5*Solución!F3</f>
        <v>20</v>
      </c>
      <c r="Y81" s="6">
        <f t="shared" ref="Y81:Y103" si="8">U81+V81-W81-X81</f>
        <v>35480</v>
      </c>
      <c r="Z81" s="3"/>
      <c r="AB81" s="6">
        <v>2</v>
      </c>
      <c r="AC81" s="6">
        <f t="shared" si="5"/>
        <v>0</v>
      </c>
      <c r="AD81" s="6">
        <f>Problema!$C$13*Problema!$D$13</f>
        <v>30000</v>
      </c>
      <c r="AE81" s="6">
        <f>Problema!$D$13*Solución!M3</f>
        <v>7500</v>
      </c>
      <c r="AF81" s="6">
        <f>Problema!$B$6+Problema!$C$6*Solución!G3</f>
        <v>150</v>
      </c>
      <c r="AG81" s="6">
        <f t="shared" ref="AG81:AG103" si="9">AC81+AD81-AE81-AF81</f>
        <v>22350</v>
      </c>
    </row>
    <row r="82" spans="1:33" x14ac:dyDescent="0.25">
      <c r="A82" s="6">
        <v>3</v>
      </c>
      <c r="B82" s="6">
        <f t="shared" si="2"/>
        <v>5000</v>
      </c>
      <c r="C82" s="6">
        <f>Problema!$D$10*Problema!$C$10</f>
        <v>2000</v>
      </c>
      <c r="D82" s="6">
        <f>Problema!$D$10*Solución!M4</f>
        <v>5000</v>
      </c>
      <c r="E82" s="6">
        <f>Problema!$B$3+Problema!$C$3*Solución!D4</f>
        <v>500</v>
      </c>
      <c r="F82" s="6">
        <f t="shared" si="6"/>
        <v>1500</v>
      </c>
      <c r="G82" s="3"/>
      <c r="H82" s="3"/>
      <c r="I82" s="3"/>
      <c r="J82" s="3"/>
      <c r="K82" s="3"/>
      <c r="L82" s="3"/>
      <c r="M82" s="6">
        <v>3</v>
      </c>
      <c r="N82" s="6">
        <f t="shared" si="3"/>
        <v>14950</v>
      </c>
      <c r="O82" s="6">
        <f>Problema!$C$11*Problema!$D$11</f>
        <v>55000</v>
      </c>
      <c r="P82" s="6">
        <f>Problema!$D$11*Solución!M4</f>
        <v>25000</v>
      </c>
      <c r="Q82" s="6">
        <f>Problema!$B$4+Problema!$C$4*Solución!E4</f>
        <v>14960</v>
      </c>
      <c r="R82" s="6">
        <f t="shared" si="7"/>
        <v>29990</v>
      </c>
      <c r="S82" s="3"/>
      <c r="T82" s="6">
        <v>3</v>
      </c>
      <c r="U82" s="6">
        <f t="shared" si="4"/>
        <v>0</v>
      </c>
      <c r="V82" s="6">
        <f>Problema!$C$12*Problema!$D$12+Problema!$C$15*Problema!$D$15</f>
        <v>60500</v>
      </c>
      <c r="W82" s="6">
        <f>(Problema!$D$12+Problema!$D$15)*Solución!M4</f>
        <v>25000</v>
      </c>
      <c r="X82" s="6">
        <f>Problema!$B$5+Problema!$C$5*Solución!F4</f>
        <v>20</v>
      </c>
      <c r="Y82" s="6">
        <f t="shared" si="8"/>
        <v>35480</v>
      </c>
      <c r="Z82" s="3"/>
      <c r="AB82" s="6">
        <v>3</v>
      </c>
      <c r="AC82" s="6">
        <f t="shared" si="5"/>
        <v>0</v>
      </c>
      <c r="AD82" s="6">
        <f>Problema!$C$13*Problema!$D$13</f>
        <v>30000</v>
      </c>
      <c r="AE82" s="6">
        <f>Problema!$D$13*Solución!M4</f>
        <v>7500</v>
      </c>
      <c r="AF82" s="6">
        <f>Problema!$B$6+Problema!$C$6*Solución!G4</f>
        <v>150</v>
      </c>
      <c r="AG82" s="6">
        <f t="shared" si="9"/>
        <v>22350</v>
      </c>
    </row>
    <row r="83" spans="1:33" x14ac:dyDescent="0.25">
      <c r="A83" s="6">
        <v>4</v>
      </c>
      <c r="B83" s="6">
        <f t="shared" si="2"/>
        <v>5000</v>
      </c>
      <c r="C83" s="6">
        <f>Problema!$D$10*Problema!$C$10</f>
        <v>2000</v>
      </c>
      <c r="D83" s="6">
        <f>Problema!$D$10*Solución!M5</f>
        <v>5000</v>
      </c>
      <c r="E83" s="6">
        <f>Problema!$B$3+Problema!$C$3*Solución!D5</f>
        <v>500</v>
      </c>
      <c r="F83" s="6">
        <f t="shared" si="6"/>
        <v>1500</v>
      </c>
      <c r="G83" s="3"/>
      <c r="H83" s="3"/>
      <c r="I83" s="3"/>
      <c r="J83" s="3"/>
      <c r="K83" s="3"/>
      <c r="L83" s="3"/>
      <c r="M83" s="6">
        <v>4</v>
      </c>
      <c r="N83" s="6">
        <f t="shared" si="3"/>
        <v>14950</v>
      </c>
      <c r="O83" s="6">
        <f>Problema!$C$11*Problema!$D$11</f>
        <v>55000</v>
      </c>
      <c r="P83" s="6">
        <f>Problema!$D$11*Solución!M5</f>
        <v>25000</v>
      </c>
      <c r="Q83" s="6">
        <f>Problema!$B$4+Problema!$C$4*Solución!E5</f>
        <v>14960</v>
      </c>
      <c r="R83" s="6">
        <f t="shared" si="7"/>
        <v>29990</v>
      </c>
      <c r="S83" s="3"/>
      <c r="T83" s="6">
        <v>4</v>
      </c>
      <c r="U83" s="6">
        <f t="shared" si="4"/>
        <v>0</v>
      </c>
      <c r="V83" s="6">
        <f>Problema!$C$12*Problema!$D$12+Problema!$C$15*Problema!$D$15</f>
        <v>60500</v>
      </c>
      <c r="W83" s="6">
        <f>(Problema!$D$12+Problema!$D$15)*Solución!M5</f>
        <v>25000</v>
      </c>
      <c r="X83" s="6">
        <f>Problema!$B$5+Problema!$C$5*Solución!F5</f>
        <v>20</v>
      </c>
      <c r="Y83" s="6">
        <f t="shared" si="8"/>
        <v>35480</v>
      </c>
      <c r="Z83" s="3"/>
      <c r="AB83" s="6">
        <v>4</v>
      </c>
      <c r="AC83" s="6">
        <f t="shared" si="5"/>
        <v>0</v>
      </c>
      <c r="AD83" s="6">
        <f>Problema!$C$13*Problema!$D$13</f>
        <v>30000</v>
      </c>
      <c r="AE83" s="6">
        <f>Problema!$D$13*Solución!M5</f>
        <v>7500</v>
      </c>
      <c r="AF83" s="6">
        <f>Problema!$B$6+Problema!$C$6*Solución!G5</f>
        <v>150</v>
      </c>
      <c r="AG83" s="6">
        <f t="shared" si="9"/>
        <v>22350</v>
      </c>
    </row>
    <row r="84" spans="1:33" x14ac:dyDescent="0.25">
      <c r="A84" s="6">
        <v>5</v>
      </c>
      <c r="B84" s="6">
        <f t="shared" si="2"/>
        <v>5000</v>
      </c>
      <c r="C84" s="6">
        <f>Problema!$D$10*Problema!$C$10</f>
        <v>2000</v>
      </c>
      <c r="D84" s="6">
        <f>Problema!$D$10*Solución!M6</f>
        <v>5000</v>
      </c>
      <c r="E84" s="6">
        <f>Problema!$B$3+Problema!$C$3*Solución!D6</f>
        <v>500</v>
      </c>
      <c r="F84" s="6">
        <f t="shared" si="6"/>
        <v>1500</v>
      </c>
      <c r="G84" s="3"/>
      <c r="H84" s="3"/>
      <c r="I84" s="3"/>
      <c r="J84" s="3"/>
      <c r="K84" s="3"/>
      <c r="L84" s="3"/>
      <c r="M84" s="6">
        <v>5</v>
      </c>
      <c r="N84" s="6">
        <f t="shared" si="3"/>
        <v>14950</v>
      </c>
      <c r="O84" s="6">
        <f>Problema!$C$11*Problema!$D$11</f>
        <v>55000</v>
      </c>
      <c r="P84" s="6">
        <f>Problema!$D$11*Solución!M6</f>
        <v>25000</v>
      </c>
      <c r="Q84" s="6">
        <f>Problema!$B$4+Problema!$C$4*Solución!E6</f>
        <v>14960</v>
      </c>
      <c r="R84" s="6">
        <f t="shared" si="7"/>
        <v>29990</v>
      </c>
      <c r="S84" s="3"/>
      <c r="T84" s="6">
        <v>5</v>
      </c>
      <c r="U84" s="6">
        <f t="shared" si="4"/>
        <v>0</v>
      </c>
      <c r="V84" s="6">
        <f>Problema!$C$12*Problema!$D$12+Problema!$C$15*Problema!$D$15</f>
        <v>60500</v>
      </c>
      <c r="W84" s="6">
        <f>(Problema!$D$12+Problema!$D$15)*Solución!M6</f>
        <v>25000</v>
      </c>
      <c r="X84" s="6">
        <f>Problema!$B$5+Problema!$C$5*Solución!F6</f>
        <v>20</v>
      </c>
      <c r="Y84" s="6">
        <f t="shared" si="8"/>
        <v>35480</v>
      </c>
      <c r="Z84" s="3"/>
      <c r="AB84" s="6">
        <v>5</v>
      </c>
      <c r="AC84" s="6">
        <f t="shared" si="5"/>
        <v>0</v>
      </c>
      <c r="AD84" s="6">
        <f>Problema!$C$13*Problema!$D$13</f>
        <v>30000</v>
      </c>
      <c r="AE84" s="6">
        <f>Problema!$D$13*Solución!M6</f>
        <v>7500</v>
      </c>
      <c r="AF84" s="6">
        <f>Problema!$B$6+Problema!$C$6*Solución!G6</f>
        <v>150</v>
      </c>
      <c r="AG84" s="6">
        <f t="shared" si="9"/>
        <v>22350</v>
      </c>
    </row>
    <row r="85" spans="1:33" x14ac:dyDescent="0.25">
      <c r="A85" s="6">
        <v>6</v>
      </c>
      <c r="B85" s="6">
        <f t="shared" si="2"/>
        <v>10000</v>
      </c>
      <c r="C85" s="6">
        <f>Problema!$D$10*Problema!$C$10</f>
        <v>2000</v>
      </c>
      <c r="D85" s="6">
        <f>Problema!$D$10*Solución!M7</f>
        <v>10000</v>
      </c>
      <c r="E85" s="6">
        <f>Problema!$B$3+Problema!$C$3*Solución!D7</f>
        <v>500</v>
      </c>
      <c r="F85" s="6">
        <f t="shared" si="6"/>
        <v>1500</v>
      </c>
      <c r="G85" s="3"/>
      <c r="H85" s="3"/>
      <c r="I85" s="3"/>
      <c r="J85" s="3"/>
      <c r="K85" s="3"/>
      <c r="L85" s="3"/>
      <c r="M85" s="6">
        <v>6</v>
      </c>
      <c r="N85" s="6">
        <f t="shared" si="3"/>
        <v>27900</v>
      </c>
      <c r="O85" s="6">
        <f>Problema!$C$11*Problema!$D$11</f>
        <v>55000</v>
      </c>
      <c r="P85" s="6">
        <f>Problema!$D$11*Solución!M7</f>
        <v>50000</v>
      </c>
      <c r="Q85" s="6">
        <f>Problema!$B$4+Problema!$C$4*Solución!E7</f>
        <v>13960</v>
      </c>
      <c r="R85" s="6">
        <f t="shared" si="7"/>
        <v>18940</v>
      </c>
      <c r="S85" s="3"/>
      <c r="T85" s="6">
        <v>6</v>
      </c>
      <c r="U85" s="6">
        <f t="shared" si="4"/>
        <v>2000</v>
      </c>
      <c r="V85" s="6">
        <f>Problema!$C$12*Problema!$D$12+Problema!$C$15*Problema!$D$15</f>
        <v>60500</v>
      </c>
      <c r="W85" s="6">
        <f>(Problema!$D$12+Problema!$D$15)*Solución!M7</f>
        <v>50000</v>
      </c>
      <c r="X85" s="6">
        <f>Problema!$B$5+Problema!$C$5*Solución!F7</f>
        <v>2020</v>
      </c>
      <c r="Y85" s="6">
        <f t="shared" si="8"/>
        <v>10480</v>
      </c>
      <c r="Z85" s="3"/>
      <c r="AB85" s="6">
        <v>6</v>
      </c>
      <c r="AC85" s="6">
        <f t="shared" si="5"/>
        <v>0</v>
      </c>
      <c r="AD85" s="6">
        <f>Problema!$C$13*Problema!$D$13</f>
        <v>30000</v>
      </c>
      <c r="AE85" s="6">
        <f>Problema!$D$13*Solución!M7</f>
        <v>15000</v>
      </c>
      <c r="AF85" s="6">
        <f>Problema!$B$6+Problema!$C$6*Solución!G7</f>
        <v>150</v>
      </c>
      <c r="AG85" s="6">
        <f t="shared" si="9"/>
        <v>14850</v>
      </c>
    </row>
    <row r="86" spans="1:33" x14ac:dyDescent="0.25">
      <c r="A86" s="6">
        <v>7</v>
      </c>
      <c r="B86" s="6">
        <f t="shared" si="2"/>
        <v>10000</v>
      </c>
      <c r="C86" s="6">
        <f>Problema!$D$10*Problema!$C$10</f>
        <v>2000</v>
      </c>
      <c r="D86" s="6">
        <f>Problema!$D$10*Solución!M8</f>
        <v>10000</v>
      </c>
      <c r="E86" s="6">
        <f>Problema!$B$3+Problema!$C$3*Solución!D8</f>
        <v>500</v>
      </c>
      <c r="F86" s="6">
        <f t="shared" si="6"/>
        <v>1500</v>
      </c>
      <c r="G86" s="3"/>
      <c r="H86" s="3"/>
      <c r="I86" s="3"/>
      <c r="J86" s="3"/>
      <c r="K86" s="3"/>
      <c r="L86" s="3"/>
      <c r="M86" s="6">
        <v>7</v>
      </c>
      <c r="N86" s="6">
        <f t="shared" si="3"/>
        <v>37900</v>
      </c>
      <c r="O86" s="6">
        <f>Problema!$C$11*Problema!$D$11</f>
        <v>55000</v>
      </c>
      <c r="P86" s="6">
        <f>Problema!$D$11*Solución!M8</f>
        <v>50000</v>
      </c>
      <c r="Q86" s="6">
        <f>Problema!$B$4+Problema!$C$4*Solución!E8</f>
        <v>18960</v>
      </c>
      <c r="R86" s="6">
        <f t="shared" si="7"/>
        <v>23940</v>
      </c>
      <c r="S86" s="3"/>
      <c r="T86" s="6">
        <v>7</v>
      </c>
      <c r="U86" s="6">
        <f t="shared" si="4"/>
        <v>2000</v>
      </c>
      <c r="V86" s="6">
        <f>Problema!$C$12*Problema!$D$12+Problema!$C$15*Problema!$D$15</f>
        <v>60500</v>
      </c>
      <c r="W86" s="6">
        <f>(Problema!$D$12+Problema!$D$15)*Solución!M8</f>
        <v>50000</v>
      </c>
      <c r="X86" s="6">
        <f>Problema!$B$5+Problema!$C$5*Solución!F8</f>
        <v>2020</v>
      </c>
      <c r="Y86" s="6">
        <f t="shared" si="8"/>
        <v>10480</v>
      </c>
      <c r="Z86" s="3"/>
      <c r="AB86" s="6">
        <v>7</v>
      </c>
      <c r="AC86" s="6">
        <f t="shared" si="5"/>
        <v>0</v>
      </c>
      <c r="AD86" s="6">
        <f>Problema!$C$13*Problema!$D$13</f>
        <v>30000</v>
      </c>
      <c r="AE86" s="6">
        <f>Problema!$D$13*Solución!M8</f>
        <v>15000</v>
      </c>
      <c r="AF86" s="6">
        <f>Problema!$B$6+Problema!$C$6*Solución!G8</f>
        <v>150</v>
      </c>
      <c r="AG86" s="6">
        <f t="shared" si="9"/>
        <v>14850</v>
      </c>
    </row>
    <row r="87" spans="1:33" x14ac:dyDescent="0.25">
      <c r="A87" s="6">
        <v>8</v>
      </c>
      <c r="B87" s="6">
        <f t="shared" si="2"/>
        <v>10000</v>
      </c>
      <c r="C87" s="6">
        <f>Problema!$D$10*Problema!$C$10</f>
        <v>2000</v>
      </c>
      <c r="D87" s="6">
        <f>Problema!$D$10*Solución!M9</f>
        <v>10000</v>
      </c>
      <c r="E87" s="6">
        <f>Problema!$B$3+Problema!$C$3*Solución!D9</f>
        <v>500</v>
      </c>
      <c r="F87" s="6">
        <f t="shared" si="6"/>
        <v>1500</v>
      </c>
      <c r="G87" s="3"/>
      <c r="H87" s="3"/>
      <c r="I87" s="3"/>
      <c r="J87" s="3"/>
      <c r="K87" s="3"/>
      <c r="L87" s="3"/>
      <c r="M87" s="6">
        <v>8</v>
      </c>
      <c r="N87" s="6">
        <f t="shared" si="3"/>
        <v>37540.436677505721</v>
      </c>
      <c r="O87" s="6">
        <f>Problema!$C$11*Problema!$D$11</f>
        <v>55000</v>
      </c>
      <c r="P87" s="6">
        <f>Problema!$D$11*Solución!M9</f>
        <v>50000</v>
      </c>
      <c r="Q87" s="6">
        <f>Problema!$B$4+Problema!$C$4*Solución!E9</f>
        <v>18780.21833875286</v>
      </c>
      <c r="R87" s="6">
        <f t="shared" si="7"/>
        <v>23760.218338752868</v>
      </c>
      <c r="S87" s="3"/>
      <c r="T87" s="6">
        <v>8</v>
      </c>
      <c r="U87" s="6">
        <f t="shared" si="4"/>
        <v>12359.563322494279</v>
      </c>
      <c r="V87" s="6">
        <f>Problema!$C$12*Problema!$D$12+Problema!$C$15*Problema!$D$15</f>
        <v>60500</v>
      </c>
      <c r="W87" s="6">
        <f>(Problema!$D$12+Problema!$D$15)*Solución!M9</f>
        <v>50000</v>
      </c>
      <c r="X87" s="6">
        <f>Problema!$B$5+Problema!$C$5*Solución!F9</f>
        <v>12379.563322494279</v>
      </c>
      <c r="Y87" s="6">
        <f t="shared" si="8"/>
        <v>10479.999999999993</v>
      </c>
      <c r="Z87" s="3"/>
      <c r="AB87" s="6">
        <v>8</v>
      </c>
      <c r="AC87" s="6">
        <f t="shared" si="5"/>
        <v>0</v>
      </c>
      <c r="AD87" s="6">
        <f>Problema!$C$13*Problema!$D$13</f>
        <v>30000</v>
      </c>
      <c r="AE87" s="6">
        <f>Problema!$D$13*Solución!M9</f>
        <v>15000</v>
      </c>
      <c r="AF87" s="6">
        <f>Problema!$B$6+Problema!$C$6*Solución!G9</f>
        <v>150</v>
      </c>
      <c r="AG87" s="6">
        <f t="shared" si="9"/>
        <v>14850</v>
      </c>
    </row>
    <row r="88" spans="1:33" x14ac:dyDescent="0.25">
      <c r="A88" s="6">
        <v>9</v>
      </c>
      <c r="B88" s="6">
        <f t="shared" si="2"/>
        <v>10000</v>
      </c>
      <c r="C88" s="6">
        <f>Problema!$D$10*Problema!$C$10</f>
        <v>2000</v>
      </c>
      <c r="D88" s="6">
        <f>Problema!$D$10*Solución!M10</f>
        <v>10000</v>
      </c>
      <c r="E88" s="6">
        <f>Problema!$B$3+Problema!$C$3*Solución!D10</f>
        <v>500</v>
      </c>
      <c r="F88" s="6">
        <f t="shared" si="6"/>
        <v>1500</v>
      </c>
      <c r="G88" s="3"/>
      <c r="H88" s="3"/>
      <c r="I88" s="3"/>
      <c r="J88" s="3"/>
      <c r="K88" s="3"/>
      <c r="L88" s="3"/>
      <c r="M88" s="6">
        <v>9</v>
      </c>
      <c r="N88" s="6">
        <f t="shared" si="3"/>
        <v>27540.436677505721</v>
      </c>
      <c r="O88" s="6">
        <f>Problema!$C$11*Problema!$D$11</f>
        <v>55000</v>
      </c>
      <c r="P88" s="6">
        <f>Problema!$D$11*Solución!M10</f>
        <v>50000</v>
      </c>
      <c r="Q88" s="6">
        <f>Problema!$B$4+Problema!$C$4*Solución!E10</f>
        <v>13780.21833875286</v>
      </c>
      <c r="R88" s="6">
        <f t="shared" si="7"/>
        <v>18760.218338752868</v>
      </c>
      <c r="S88" s="3"/>
      <c r="T88" s="6">
        <v>9</v>
      </c>
      <c r="U88" s="6">
        <f t="shared" si="4"/>
        <v>2000</v>
      </c>
      <c r="V88" s="6">
        <f>Problema!$C$12*Problema!$D$12+Problema!$C$15*Problema!$D$15</f>
        <v>60500</v>
      </c>
      <c r="W88" s="6">
        <f>(Problema!$D$12+Problema!$D$15)*Solución!M10</f>
        <v>50000</v>
      </c>
      <c r="X88" s="6">
        <f>Problema!$B$5+Problema!$C$5*Solución!F10</f>
        <v>2020</v>
      </c>
      <c r="Y88" s="6">
        <f t="shared" si="8"/>
        <v>10480</v>
      </c>
      <c r="Z88" s="3"/>
      <c r="AB88" s="6">
        <v>9</v>
      </c>
      <c r="AC88" s="6">
        <f t="shared" si="5"/>
        <v>0</v>
      </c>
      <c r="AD88" s="6">
        <f>Problema!$C$13*Problema!$D$13</f>
        <v>30000</v>
      </c>
      <c r="AE88" s="6">
        <f>Problema!$D$13*Solución!M10</f>
        <v>15000</v>
      </c>
      <c r="AF88" s="6">
        <f>Problema!$B$6+Problema!$C$6*Solución!G10</f>
        <v>150</v>
      </c>
      <c r="AG88" s="6">
        <f t="shared" si="9"/>
        <v>14850</v>
      </c>
    </row>
    <row r="89" spans="1:33" x14ac:dyDescent="0.25">
      <c r="A89" s="6">
        <v>10</v>
      </c>
      <c r="B89" s="6">
        <f t="shared" si="2"/>
        <v>2110.3798435201811</v>
      </c>
      <c r="C89" s="6">
        <f>Problema!$D$10*Problema!$C$10</f>
        <v>2000</v>
      </c>
      <c r="D89" s="6">
        <f>Problema!$D$10*Solución!M11</f>
        <v>5000</v>
      </c>
      <c r="E89" s="6">
        <f>Problema!$B$3+Problema!$C$3*Solución!D11</f>
        <v>500</v>
      </c>
      <c r="F89" s="6">
        <f t="shared" si="6"/>
        <v>-1389.6201564798193</v>
      </c>
      <c r="G89" s="3"/>
      <c r="H89" s="3"/>
      <c r="I89" s="3"/>
      <c r="J89" s="3"/>
      <c r="K89" s="3"/>
      <c r="L89" s="3"/>
      <c r="M89" s="6">
        <v>10</v>
      </c>
      <c r="N89" s="6">
        <f t="shared" si="3"/>
        <v>8770.2183387528603</v>
      </c>
      <c r="O89" s="6">
        <f>Problema!$C$11*Problema!$D$11</f>
        <v>55000</v>
      </c>
      <c r="P89" s="6">
        <f>Problema!$D$11*Solución!M11</f>
        <v>25000</v>
      </c>
      <c r="Q89" s="6">
        <f>Problema!$B$4+Problema!$C$4*Solución!E11</f>
        <v>8780.2183387528603</v>
      </c>
      <c r="R89" s="6">
        <f t="shared" si="7"/>
        <v>29990.000000000004</v>
      </c>
      <c r="S89" s="3"/>
      <c r="T89" s="6">
        <v>10</v>
      </c>
      <c r="U89" s="6">
        <f t="shared" si="4"/>
        <v>0</v>
      </c>
      <c r="V89" s="6">
        <f>Problema!$C$12*Problema!$D$12+Problema!$C$15*Problema!$D$15</f>
        <v>60500</v>
      </c>
      <c r="W89" s="6">
        <f>(Problema!$D$12+Problema!$D$15)*Solución!M11</f>
        <v>25000</v>
      </c>
      <c r="X89" s="6">
        <f>Problema!$B$5+Problema!$C$5*Solución!F11</f>
        <v>20</v>
      </c>
      <c r="Y89" s="6">
        <f t="shared" si="8"/>
        <v>35480</v>
      </c>
      <c r="Z89" s="3"/>
      <c r="AB89" s="6">
        <v>10</v>
      </c>
      <c r="AC89" s="6">
        <f t="shared" si="5"/>
        <v>0</v>
      </c>
      <c r="AD89" s="6">
        <f>Problema!$C$13*Problema!$D$13</f>
        <v>30000</v>
      </c>
      <c r="AE89" s="6">
        <f>Problema!$D$13*Solución!M11</f>
        <v>7500</v>
      </c>
      <c r="AF89" s="6">
        <f>Problema!$B$6+Problema!$C$6*Solución!G11</f>
        <v>150</v>
      </c>
      <c r="AG89" s="6">
        <f t="shared" si="9"/>
        <v>22350</v>
      </c>
    </row>
    <row r="90" spans="1:33" x14ac:dyDescent="0.25">
      <c r="A90" s="6">
        <v>11</v>
      </c>
      <c r="B90" s="6">
        <f t="shared" si="2"/>
        <v>2208.9664014713521</v>
      </c>
      <c r="C90" s="6">
        <f>Problema!$D$10*Problema!$C$10</f>
        <v>2000</v>
      </c>
      <c r="D90" s="6">
        <f>Problema!$D$10*Solución!M12</f>
        <v>5000</v>
      </c>
      <c r="E90" s="6">
        <f>Problema!$B$3+Problema!$C$3*Solución!D12</f>
        <v>500</v>
      </c>
      <c r="F90" s="6">
        <f t="shared" si="6"/>
        <v>-1291.0335985286474</v>
      </c>
      <c r="G90" s="3"/>
      <c r="H90" s="3"/>
      <c r="I90" s="3"/>
      <c r="J90" s="3"/>
      <c r="K90" s="3"/>
      <c r="L90" s="3"/>
      <c r="M90" s="6">
        <v>11</v>
      </c>
      <c r="N90" s="6">
        <f t="shared" si="3"/>
        <v>3770.2183387528607</v>
      </c>
      <c r="O90" s="6">
        <f>Problema!$C$11*Problema!$D$11</f>
        <v>55000</v>
      </c>
      <c r="P90" s="6">
        <f>Problema!$D$11*Solución!M12</f>
        <v>25000</v>
      </c>
      <c r="Q90" s="6">
        <f>Problema!$B$4+Problema!$C$4*Solución!E12</f>
        <v>3780.2183387528607</v>
      </c>
      <c r="R90" s="6">
        <f t="shared" si="7"/>
        <v>29990.000000000004</v>
      </c>
      <c r="S90" s="3"/>
      <c r="T90" s="6">
        <v>11</v>
      </c>
      <c r="U90" s="6">
        <f t="shared" si="4"/>
        <v>0</v>
      </c>
      <c r="V90" s="6">
        <f>Problema!$C$12*Problema!$D$12+Problema!$C$15*Problema!$D$15</f>
        <v>60500</v>
      </c>
      <c r="W90" s="6">
        <f>(Problema!$D$12+Problema!$D$15)*Solución!M12</f>
        <v>25000</v>
      </c>
      <c r="X90" s="6">
        <f>Problema!$B$5+Problema!$C$5*Solución!F12</f>
        <v>20</v>
      </c>
      <c r="Y90" s="6">
        <f t="shared" si="8"/>
        <v>35480</v>
      </c>
      <c r="Z90" s="3"/>
      <c r="AB90" s="6">
        <v>11</v>
      </c>
      <c r="AC90" s="6">
        <f t="shared" si="5"/>
        <v>0</v>
      </c>
      <c r="AD90" s="6">
        <f>Problema!$C$13*Problema!$D$13</f>
        <v>30000</v>
      </c>
      <c r="AE90" s="6">
        <f>Problema!$D$13*Solución!M12</f>
        <v>7500</v>
      </c>
      <c r="AF90" s="6">
        <f>Problema!$B$6+Problema!$C$6*Solución!G12</f>
        <v>150</v>
      </c>
      <c r="AG90" s="6">
        <f t="shared" si="9"/>
        <v>22350</v>
      </c>
    </row>
    <row r="91" spans="1:33" x14ac:dyDescent="0.25">
      <c r="A91" s="6">
        <v>12</v>
      </c>
      <c r="B91" s="6">
        <f t="shared" si="2"/>
        <v>0</v>
      </c>
      <c r="C91" s="6">
        <f>Problema!$D$10*Problema!$C$10</f>
        <v>2000</v>
      </c>
      <c r="D91" s="6">
        <f>Problema!$D$10*Solución!M13</f>
        <v>0</v>
      </c>
      <c r="E91" s="6">
        <f>Problema!$B$3+Problema!$C$3*Solución!D13</f>
        <v>500</v>
      </c>
      <c r="F91" s="6">
        <f t="shared" si="6"/>
        <v>1500</v>
      </c>
      <c r="G91" s="3"/>
      <c r="H91" s="3"/>
      <c r="I91" s="3"/>
      <c r="J91" s="3"/>
      <c r="K91" s="3"/>
      <c r="L91" s="3"/>
      <c r="M91" s="6">
        <v>12</v>
      </c>
      <c r="N91" s="6">
        <f t="shared" si="3"/>
        <v>0</v>
      </c>
      <c r="O91" s="6">
        <f>Problema!$C$11*Problema!$D$11</f>
        <v>55000</v>
      </c>
      <c r="P91" s="6">
        <f>Problema!$D$11*Solución!M13</f>
        <v>0</v>
      </c>
      <c r="Q91" s="6">
        <f>Problema!$B$4+Problema!$C$4*Solución!E13</f>
        <v>10</v>
      </c>
      <c r="R91" s="6">
        <f t="shared" si="7"/>
        <v>54990</v>
      </c>
      <c r="S91" s="3"/>
      <c r="T91" s="6">
        <v>12</v>
      </c>
      <c r="U91" s="6">
        <f t="shared" si="4"/>
        <v>0</v>
      </c>
      <c r="V91" s="6">
        <f>Problema!$C$12*Problema!$D$12+Problema!$C$15*Problema!$D$15</f>
        <v>60500</v>
      </c>
      <c r="W91" s="6">
        <f>(Problema!$D$12+Problema!$D$15)*Solución!M13</f>
        <v>0</v>
      </c>
      <c r="X91" s="6">
        <f>Problema!$B$5+Problema!$C$5*Solución!F13</f>
        <v>20</v>
      </c>
      <c r="Y91" s="6">
        <f t="shared" si="8"/>
        <v>60480</v>
      </c>
      <c r="Z91" s="3"/>
      <c r="AB91" s="6">
        <v>12</v>
      </c>
      <c r="AC91" s="6">
        <f t="shared" si="5"/>
        <v>0</v>
      </c>
      <c r="AD91" s="6">
        <f>Problema!$C$13*Problema!$D$13</f>
        <v>30000</v>
      </c>
      <c r="AE91" s="6">
        <f>Problema!$D$13*Solución!M13</f>
        <v>0</v>
      </c>
      <c r="AF91" s="6">
        <f>Problema!$B$6+Problema!$C$6*Solución!G13</f>
        <v>150</v>
      </c>
      <c r="AG91" s="6">
        <f t="shared" si="9"/>
        <v>29850</v>
      </c>
    </row>
    <row r="92" spans="1:33" x14ac:dyDescent="0.25">
      <c r="A92" s="6">
        <v>13</v>
      </c>
      <c r="B92" s="6">
        <f t="shared" si="2"/>
        <v>0</v>
      </c>
      <c r="C92" s="6">
        <f>Problema!$D$10*Problema!$C$10</f>
        <v>2000</v>
      </c>
      <c r="D92" s="6">
        <f>Problema!$D$10*Solución!M14</f>
        <v>15000</v>
      </c>
      <c r="E92" s="6">
        <f>Problema!$B$3+Problema!$C$3*Solución!D14</f>
        <v>500</v>
      </c>
      <c r="F92" s="6">
        <f t="shared" si="6"/>
        <v>-13500</v>
      </c>
      <c r="G92" s="3"/>
      <c r="H92" s="3"/>
      <c r="I92" s="3"/>
      <c r="J92" s="3"/>
      <c r="K92" s="3"/>
      <c r="L92" s="3"/>
      <c r="M92" s="6">
        <v>13</v>
      </c>
      <c r="N92" s="6">
        <f t="shared" si="3"/>
        <v>0</v>
      </c>
      <c r="O92" s="6">
        <f>Problema!$C$11*Problema!$D$11</f>
        <v>55000</v>
      </c>
      <c r="P92" s="6">
        <f>Problema!$D$11*Solución!M14</f>
        <v>75000</v>
      </c>
      <c r="Q92" s="6">
        <f>Problema!$B$4+Problema!$C$4*Solución!E14</f>
        <v>10</v>
      </c>
      <c r="R92" s="6">
        <f t="shared" si="7"/>
        <v>-20010</v>
      </c>
      <c r="S92" s="3"/>
      <c r="T92" s="6">
        <v>13</v>
      </c>
      <c r="U92" s="6">
        <f t="shared" si="4"/>
        <v>0</v>
      </c>
      <c r="V92" s="6">
        <f>Problema!$C$12*Problema!$D$12+Problema!$C$15*Problema!$D$15</f>
        <v>60500</v>
      </c>
      <c r="W92" s="6">
        <f>(Problema!$D$12+Problema!$D$15)*Solución!M14</f>
        <v>75000</v>
      </c>
      <c r="X92" s="6">
        <f>Problema!$B$5+Problema!$C$5*Solución!F14</f>
        <v>20</v>
      </c>
      <c r="Y92" s="6">
        <f t="shared" si="8"/>
        <v>-14520</v>
      </c>
      <c r="Z92" s="3"/>
      <c r="AB92" s="6">
        <v>13</v>
      </c>
      <c r="AC92" s="6">
        <f t="shared" si="5"/>
        <v>9706.0416619967218</v>
      </c>
      <c r="AD92" s="6">
        <f>Problema!$C$13*Problema!$D$13</f>
        <v>30000</v>
      </c>
      <c r="AE92" s="6">
        <f>Problema!$D$13*Solución!M14</f>
        <v>22500</v>
      </c>
      <c r="AF92" s="6">
        <f>Problema!$B$6+Problema!$C$6*Solución!G14</f>
        <v>9856.0416619967218</v>
      </c>
      <c r="AG92" s="6">
        <f t="shared" si="9"/>
        <v>7350</v>
      </c>
    </row>
    <row r="93" spans="1:33" x14ac:dyDescent="0.25">
      <c r="A93" s="6">
        <v>14</v>
      </c>
      <c r="B93" s="6">
        <f t="shared" si="2"/>
        <v>0</v>
      </c>
      <c r="C93" s="6">
        <f>Problema!$D$10*Problema!$C$10</f>
        <v>2000</v>
      </c>
      <c r="D93" s="6">
        <f>Problema!$D$10*Solución!M15</f>
        <v>0</v>
      </c>
      <c r="E93" s="6">
        <f>Problema!$B$3+Problema!$C$3*Solución!D15</f>
        <v>500</v>
      </c>
      <c r="F93" s="6">
        <f t="shared" si="6"/>
        <v>1500</v>
      </c>
      <c r="G93" s="3"/>
      <c r="H93" s="3"/>
      <c r="I93" s="3"/>
      <c r="J93" s="3"/>
      <c r="K93" s="3"/>
      <c r="L93" s="3"/>
      <c r="M93" s="6">
        <v>14</v>
      </c>
      <c r="N93" s="6">
        <f t="shared" si="3"/>
        <v>0</v>
      </c>
      <c r="O93" s="6">
        <f>Problema!$C$11*Problema!$D$11</f>
        <v>55000</v>
      </c>
      <c r="P93" s="6">
        <f>Problema!$D$11*Solución!M15</f>
        <v>0</v>
      </c>
      <c r="Q93" s="6">
        <f>Problema!$B$4+Problema!$C$4*Solución!E15</f>
        <v>10</v>
      </c>
      <c r="R93" s="6">
        <f t="shared" si="7"/>
        <v>54990</v>
      </c>
      <c r="S93" s="3"/>
      <c r="T93" s="6">
        <v>14</v>
      </c>
      <c r="U93" s="6">
        <f t="shared" si="4"/>
        <v>0</v>
      </c>
      <c r="V93" s="6">
        <f>Problema!$C$12*Problema!$D$12+Problema!$C$15*Problema!$D$15</f>
        <v>60500</v>
      </c>
      <c r="W93" s="6">
        <f>(Problema!$D$12+Problema!$D$15)*Solución!M15</f>
        <v>0</v>
      </c>
      <c r="X93" s="6">
        <f>Problema!$B$5+Problema!$C$5*Solución!F15</f>
        <v>20</v>
      </c>
      <c r="Y93" s="6">
        <f t="shared" si="8"/>
        <v>60480</v>
      </c>
      <c r="Z93" s="3"/>
      <c r="AB93" s="6">
        <v>14</v>
      </c>
      <c r="AC93" s="6">
        <f t="shared" si="5"/>
        <v>0</v>
      </c>
      <c r="AD93" s="6">
        <f>Problema!$C$13*Problema!$D$13</f>
        <v>30000</v>
      </c>
      <c r="AE93" s="6">
        <f>Problema!$D$13*Solución!M15</f>
        <v>0</v>
      </c>
      <c r="AF93" s="6">
        <f>Problema!$B$6+Problema!$C$6*Solución!G15</f>
        <v>150</v>
      </c>
      <c r="AG93" s="6">
        <f t="shared" si="9"/>
        <v>29850</v>
      </c>
    </row>
    <row r="94" spans="1:33" x14ac:dyDescent="0.25">
      <c r="A94" s="6">
        <v>15</v>
      </c>
      <c r="B94" s="6">
        <f t="shared" si="2"/>
        <v>0</v>
      </c>
      <c r="C94" s="6">
        <f>Problema!$D$10*Problema!$C$10</f>
        <v>2000</v>
      </c>
      <c r="D94" s="6">
        <f>Problema!$D$10*Solución!M16</f>
        <v>0</v>
      </c>
      <c r="E94" s="6">
        <f>Problema!$B$3+Problema!$C$3*Solución!D16</f>
        <v>500</v>
      </c>
      <c r="F94" s="6">
        <f t="shared" si="6"/>
        <v>1500</v>
      </c>
      <c r="G94" s="3"/>
      <c r="H94" s="3"/>
      <c r="I94" s="3"/>
      <c r="J94" s="3"/>
      <c r="K94" s="3"/>
      <c r="L94" s="3"/>
      <c r="M94" s="6">
        <v>15</v>
      </c>
      <c r="N94" s="6">
        <f t="shared" si="3"/>
        <v>0</v>
      </c>
      <c r="O94" s="6">
        <f>Problema!$C$11*Problema!$D$11</f>
        <v>55000</v>
      </c>
      <c r="P94" s="6">
        <f>Problema!$D$11*Solución!M16</f>
        <v>0</v>
      </c>
      <c r="Q94" s="6">
        <f>Problema!$B$4+Problema!$C$4*Solución!E16</f>
        <v>10</v>
      </c>
      <c r="R94" s="6">
        <f t="shared" si="7"/>
        <v>54990</v>
      </c>
      <c r="S94" s="3"/>
      <c r="T94" s="6">
        <v>15</v>
      </c>
      <c r="U94" s="6">
        <f t="shared" si="4"/>
        <v>0</v>
      </c>
      <c r="V94" s="6">
        <f>Problema!$C$12*Problema!$D$12+Problema!$C$15*Problema!$D$15</f>
        <v>60500</v>
      </c>
      <c r="W94" s="6">
        <f>(Problema!$D$12+Problema!$D$15)*Solución!M16</f>
        <v>0</v>
      </c>
      <c r="X94" s="6">
        <f>Problema!$B$5+Problema!$C$5*Solución!F16</f>
        <v>20</v>
      </c>
      <c r="Y94" s="6">
        <f t="shared" si="8"/>
        <v>60480</v>
      </c>
      <c r="Z94" s="3"/>
      <c r="AB94" s="6">
        <v>15</v>
      </c>
      <c r="AC94" s="6">
        <f t="shared" si="5"/>
        <v>0</v>
      </c>
      <c r="AD94" s="6">
        <f>Problema!$C$13*Problema!$D$13</f>
        <v>30000</v>
      </c>
      <c r="AE94" s="6">
        <f>Problema!$D$13*Solución!M16</f>
        <v>0</v>
      </c>
      <c r="AF94" s="6">
        <f>Problema!$B$6+Problema!$C$6*Solución!G16</f>
        <v>150</v>
      </c>
      <c r="AG94" s="6">
        <f t="shared" si="9"/>
        <v>29850</v>
      </c>
    </row>
    <row r="95" spans="1:33" x14ac:dyDescent="0.25">
      <c r="A95" s="6">
        <v>16</v>
      </c>
      <c r="B95" s="6">
        <f t="shared" si="2"/>
        <v>0</v>
      </c>
      <c r="C95" s="6">
        <f>Problema!$D$10*Problema!$C$10</f>
        <v>2000</v>
      </c>
      <c r="D95" s="6">
        <f>Problema!$D$10*Solución!M17</f>
        <v>0</v>
      </c>
      <c r="E95" s="6">
        <f>Problema!$B$3+Problema!$C$3*Solución!D17</f>
        <v>500</v>
      </c>
      <c r="F95" s="6">
        <f t="shared" si="6"/>
        <v>1500</v>
      </c>
      <c r="G95" s="3"/>
      <c r="H95" s="3"/>
      <c r="I95" s="3"/>
      <c r="J95" s="3"/>
      <c r="K95" s="3"/>
      <c r="L95" s="3"/>
      <c r="M95" s="6">
        <v>16</v>
      </c>
      <c r="N95" s="6">
        <f t="shared" si="3"/>
        <v>0</v>
      </c>
      <c r="O95" s="6">
        <f>Problema!$C$11*Problema!$D$11</f>
        <v>55000</v>
      </c>
      <c r="P95" s="6">
        <f>Problema!$D$11*Solución!M17</f>
        <v>0</v>
      </c>
      <c r="Q95" s="6">
        <f>Problema!$B$4+Problema!$C$4*Solución!E17</f>
        <v>10</v>
      </c>
      <c r="R95" s="6">
        <f t="shared" si="7"/>
        <v>54990</v>
      </c>
      <c r="S95" s="3"/>
      <c r="T95" s="6">
        <v>16</v>
      </c>
      <c r="U95" s="6">
        <f t="shared" si="4"/>
        <v>0</v>
      </c>
      <c r="V95" s="6">
        <f>Problema!$C$12*Problema!$D$12+Problema!$C$15*Problema!$D$15</f>
        <v>60500</v>
      </c>
      <c r="W95" s="6">
        <f>(Problema!$D$12+Problema!$D$15)*Solución!M17</f>
        <v>0</v>
      </c>
      <c r="X95" s="6">
        <f>Problema!$B$5+Problema!$C$5*Solución!F17</f>
        <v>20</v>
      </c>
      <c r="Y95" s="6">
        <f t="shared" si="8"/>
        <v>60480</v>
      </c>
      <c r="Z95" s="3"/>
      <c r="AB95" s="6">
        <v>16</v>
      </c>
      <c r="AC95" s="6">
        <f t="shared" si="5"/>
        <v>0</v>
      </c>
      <c r="AD95" s="6">
        <f>Problema!$C$13*Problema!$D$13</f>
        <v>30000</v>
      </c>
      <c r="AE95" s="6">
        <f>Problema!$D$13*Solución!M17</f>
        <v>0</v>
      </c>
      <c r="AF95" s="6">
        <f>Problema!$B$6+Problema!$C$6*Solución!G17</f>
        <v>150</v>
      </c>
      <c r="AG95" s="6">
        <f t="shared" si="9"/>
        <v>29850</v>
      </c>
    </row>
    <row r="96" spans="1:33" x14ac:dyDescent="0.25">
      <c r="A96" s="6">
        <v>17</v>
      </c>
      <c r="B96" s="6">
        <f t="shared" si="2"/>
        <v>15000</v>
      </c>
      <c r="C96" s="6">
        <f>Problema!$D$10*Problema!$C$10</f>
        <v>2000</v>
      </c>
      <c r="D96" s="6">
        <f>Problema!$D$10*Solución!M18</f>
        <v>15000</v>
      </c>
      <c r="E96" s="6">
        <f>Problema!$B$3+Problema!$C$3*Solución!D18</f>
        <v>500</v>
      </c>
      <c r="F96" s="6">
        <f t="shared" si="6"/>
        <v>1500</v>
      </c>
      <c r="G96" s="3"/>
      <c r="H96" s="3"/>
      <c r="I96" s="3"/>
      <c r="J96" s="3"/>
      <c r="K96" s="3"/>
      <c r="L96" s="3"/>
      <c r="M96" s="6">
        <v>17</v>
      </c>
      <c r="N96" s="6">
        <f t="shared" si="3"/>
        <v>0</v>
      </c>
      <c r="O96" s="6">
        <f>Problema!$C$11*Problema!$D$11</f>
        <v>55000</v>
      </c>
      <c r="P96" s="6">
        <f>Problema!$D$11*Solución!M18</f>
        <v>75000</v>
      </c>
      <c r="Q96" s="6">
        <f>Problema!$B$4+Problema!$C$4*Solución!E18</f>
        <v>10</v>
      </c>
      <c r="R96" s="6">
        <f t="shared" si="7"/>
        <v>-20010</v>
      </c>
      <c r="S96" s="3"/>
      <c r="T96" s="6">
        <v>17</v>
      </c>
      <c r="U96" s="6">
        <f t="shared" si="4"/>
        <v>0</v>
      </c>
      <c r="V96" s="6">
        <f>Problema!$C$12*Problema!$D$12+Problema!$C$15*Problema!$D$15</f>
        <v>60500</v>
      </c>
      <c r="W96" s="6">
        <f>(Problema!$D$12+Problema!$D$15)*Solución!M18</f>
        <v>75000</v>
      </c>
      <c r="X96" s="6">
        <f>Problema!$B$5+Problema!$C$5*Solución!F18</f>
        <v>20</v>
      </c>
      <c r="Y96" s="6">
        <f t="shared" si="8"/>
        <v>-14520</v>
      </c>
      <c r="Z96" s="3"/>
      <c r="AB96" s="6">
        <v>17</v>
      </c>
      <c r="AC96" s="6">
        <f t="shared" si="5"/>
        <v>2951.178235179168</v>
      </c>
      <c r="AD96" s="6">
        <f>Problema!$C$13*Problema!$D$13</f>
        <v>30000</v>
      </c>
      <c r="AE96" s="6">
        <f>Problema!$D$13*Solución!M18</f>
        <v>22500</v>
      </c>
      <c r="AF96" s="6">
        <f>Problema!$B$6+Problema!$C$6*Solución!G18</f>
        <v>3101.178235179168</v>
      </c>
      <c r="AG96" s="6">
        <f t="shared" si="9"/>
        <v>7350.0000000000018</v>
      </c>
    </row>
    <row r="97" spans="1:33" x14ac:dyDescent="0.25">
      <c r="A97" s="6">
        <v>18</v>
      </c>
      <c r="B97" s="6">
        <f t="shared" si="2"/>
        <v>50</v>
      </c>
      <c r="C97" s="6">
        <f>Problema!$D$10*Problema!$C$10</f>
        <v>2000</v>
      </c>
      <c r="D97" s="6">
        <f>Problema!$D$10*Solución!M19</f>
        <v>5000</v>
      </c>
      <c r="E97" s="6">
        <f>Problema!$B$3+Problema!$C$3*Solución!D19</f>
        <v>500</v>
      </c>
      <c r="F97" s="6">
        <f t="shared" si="6"/>
        <v>-3450</v>
      </c>
      <c r="G97" s="3"/>
      <c r="H97" s="3"/>
      <c r="I97" s="3"/>
      <c r="J97" s="3"/>
      <c r="K97" s="3"/>
      <c r="L97" s="3"/>
      <c r="M97" s="6">
        <v>18</v>
      </c>
      <c r="N97" s="6">
        <f t="shared" si="3"/>
        <v>15552.185998835215</v>
      </c>
      <c r="O97" s="6">
        <f>Problema!$C$11*Problema!$D$11</f>
        <v>55000</v>
      </c>
      <c r="P97" s="6">
        <f>Problema!$D$11*Solución!M19</f>
        <v>25000</v>
      </c>
      <c r="Q97" s="6">
        <f>Problema!$B$4+Problema!$C$4*Solución!E19</f>
        <v>15562.185998835215</v>
      </c>
      <c r="R97" s="6">
        <f t="shared" si="7"/>
        <v>29990.000000000007</v>
      </c>
      <c r="S97" s="3"/>
      <c r="T97" s="6">
        <v>18</v>
      </c>
      <c r="U97" s="6">
        <f t="shared" si="4"/>
        <v>0</v>
      </c>
      <c r="V97" s="6">
        <f>Problema!$C$12*Problema!$D$12+Problema!$C$15*Problema!$D$15</f>
        <v>60500</v>
      </c>
      <c r="W97" s="6">
        <f>(Problema!$D$12+Problema!$D$15)*Solución!M19</f>
        <v>25000</v>
      </c>
      <c r="X97" s="6">
        <f>Problema!$B$5+Problema!$C$5*Solución!F19</f>
        <v>20</v>
      </c>
      <c r="Y97" s="6">
        <f t="shared" si="8"/>
        <v>35480</v>
      </c>
      <c r="Z97" s="3"/>
      <c r="AB97" s="6">
        <v>18</v>
      </c>
      <c r="AC97" s="6">
        <f t="shared" si="5"/>
        <v>0</v>
      </c>
      <c r="AD97" s="6">
        <f>Problema!$C$13*Problema!$D$13</f>
        <v>30000</v>
      </c>
      <c r="AE97" s="6">
        <f>Problema!$D$13*Solución!M19</f>
        <v>7500</v>
      </c>
      <c r="AF97" s="6">
        <f>Problema!$B$6+Problema!$C$6*Solución!G19</f>
        <v>150</v>
      </c>
      <c r="AG97" s="6">
        <f t="shared" si="9"/>
        <v>22350</v>
      </c>
    </row>
    <row r="98" spans="1:33" x14ac:dyDescent="0.25">
      <c r="A98" s="6">
        <v>19</v>
      </c>
      <c r="B98" s="6">
        <f t="shared" si="2"/>
        <v>10000</v>
      </c>
      <c r="C98" s="6">
        <f>Problema!$D$10*Problema!$C$10</f>
        <v>2000</v>
      </c>
      <c r="D98" s="6">
        <f>Problema!$D$10*Solución!M20</f>
        <v>10000</v>
      </c>
      <c r="E98" s="6">
        <f>Problema!$B$3+Problema!$C$3*Solución!D20</f>
        <v>500</v>
      </c>
      <c r="F98" s="6">
        <f t="shared" si="6"/>
        <v>1500</v>
      </c>
      <c r="G98" s="3"/>
      <c r="H98" s="3"/>
      <c r="I98" s="3"/>
      <c r="J98" s="3"/>
      <c r="K98" s="3"/>
      <c r="L98" s="3"/>
      <c r="M98" s="6">
        <v>19</v>
      </c>
      <c r="N98" s="6">
        <f t="shared" si="3"/>
        <v>41104.371997670431</v>
      </c>
      <c r="O98" s="6">
        <f>Problema!$C$11*Problema!$D$11</f>
        <v>55000</v>
      </c>
      <c r="P98" s="6">
        <f>Problema!$D$11*Solución!M20</f>
        <v>50000</v>
      </c>
      <c r="Q98" s="6">
        <f>Problema!$B$4+Problema!$C$4*Solución!E20</f>
        <v>20562.185998835215</v>
      </c>
      <c r="R98" s="6">
        <f t="shared" si="7"/>
        <v>25542.185998835215</v>
      </c>
      <c r="S98" s="3"/>
      <c r="T98" s="6">
        <v>19</v>
      </c>
      <c r="U98" s="6">
        <f t="shared" si="4"/>
        <v>38417.435121830829</v>
      </c>
      <c r="V98" s="6">
        <f>Problema!$C$12*Problema!$D$12+Problema!$C$15*Problema!$D$15</f>
        <v>60500</v>
      </c>
      <c r="W98" s="6">
        <f>(Problema!$D$12+Problema!$D$15)*Solución!M20</f>
        <v>50000</v>
      </c>
      <c r="X98" s="6">
        <f>Problema!$B$5+Problema!$C$5*Solución!F20</f>
        <v>38437.435121830829</v>
      </c>
      <c r="Y98" s="6">
        <f t="shared" si="8"/>
        <v>10480</v>
      </c>
      <c r="Z98" s="3"/>
      <c r="AB98" s="6">
        <v>19</v>
      </c>
      <c r="AC98" s="6">
        <f t="shared" si="5"/>
        <v>0</v>
      </c>
      <c r="AD98" s="6">
        <f>Problema!$C$13*Problema!$D$13</f>
        <v>30000</v>
      </c>
      <c r="AE98" s="6">
        <f>Problema!$D$13*Solución!M20</f>
        <v>15000</v>
      </c>
      <c r="AF98" s="6">
        <f>Problema!$B$6+Problema!$C$6*Solución!G20</f>
        <v>150</v>
      </c>
      <c r="AG98" s="6">
        <f t="shared" si="9"/>
        <v>14850</v>
      </c>
    </row>
    <row r="99" spans="1:33" x14ac:dyDescent="0.25">
      <c r="A99" s="6">
        <v>20</v>
      </c>
      <c r="B99" s="6">
        <f t="shared" si="2"/>
        <v>15000</v>
      </c>
      <c r="C99" s="6">
        <f>Problema!$D$10*Problema!$C$10</f>
        <v>2000</v>
      </c>
      <c r="D99" s="6">
        <f>Problema!$D$10*Solución!M21</f>
        <v>15000</v>
      </c>
      <c r="E99" s="6">
        <f>Problema!$B$3+Problema!$C$3*Solución!D21</f>
        <v>500</v>
      </c>
      <c r="F99" s="6">
        <f t="shared" si="6"/>
        <v>1500</v>
      </c>
      <c r="G99" s="3"/>
      <c r="H99" s="3"/>
      <c r="I99" s="3"/>
      <c r="J99" s="3"/>
      <c r="K99" s="3"/>
      <c r="L99" s="3"/>
      <c r="M99" s="6">
        <v>20</v>
      </c>
      <c r="N99" s="6">
        <f t="shared" si="3"/>
        <v>75000</v>
      </c>
      <c r="O99" s="6">
        <f>Problema!$C$11*Problema!$D$11</f>
        <v>55000</v>
      </c>
      <c r="P99" s="6">
        <f>Problema!$D$11*Solución!M21</f>
        <v>75000</v>
      </c>
      <c r="Q99" s="6">
        <f>Problema!$B$4+Problema!$C$4*Solución!E21</f>
        <v>25010</v>
      </c>
      <c r="R99" s="6">
        <f t="shared" si="7"/>
        <v>29990</v>
      </c>
      <c r="S99" s="3"/>
      <c r="T99" s="6">
        <v>20</v>
      </c>
      <c r="U99" s="6">
        <f t="shared" si="4"/>
        <v>75000</v>
      </c>
      <c r="V99" s="6">
        <f>Problema!$C$12*Problema!$D$12+Problema!$C$15*Problema!$D$15</f>
        <v>60500</v>
      </c>
      <c r="W99" s="6">
        <f>(Problema!$D$12+Problema!$D$15)*Solución!M21</f>
        <v>75000</v>
      </c>
      <c r="X99" s="6">
        <f>Problema!$B$5+Problema!$C$5*Solución!F21</f>
        <v>50020</v>
      </c>
      <c r="Y99" s="6">
        <f>U99+V99-W99-X99</f>
        <v>10480</v>
      </c>
      <c r="Z99" s="3"/>
      <c r="AB99" s="6">
        <v>20</v>
      </c>
      <c r="AC99" s="6">
        <f t="shared" si="5"/>
        <v>44849.999999999964</v>
      </c>
      <c r="AD99" s="6">
        <f>Problema!$C$13*Problema!$D$13</f>
        <v>30000</v>
      </c>
      <c r="AE99" s="6">
        <f>Problema!$D$13*Solución!M21</f>
        <v>22500</v>
      </c>
      <c r="AF99" s="6">
        <f>Problema!$B$6+Problema!$C$6*Solución!G21</f>
        <v>44999.999999999964</v>
      </c>
      <c r="AG99" s="6">
        <f t="shared" si="9"/>
        <v>7350.0000000000073</v>
      </c>
    </row>
    <row r="100" spans="1:33" x14ac:dyDescent="0.25">
      <c r="A100" s="6">
        <v>21</v>
      </c>
      <c r="B100" s="6">
        <f t="shared" si="2"/>
        <v>15000</v>
      </c>
      <c r="C100" s="6">
        <f>Problema!$D$10*Problema!$C$10</f>
        <v>2000</v>
      </c>
      <c r="D100" s="6">
        <f>Problema!$D$10*Solución!M22</f>
        <v>15000</v>
      </c>
      <c r="E100" s="6">
        <f>Problema!$B$3+Problema!$C$3*Solución!D22</f>
        <v>500</v>
      </c>
      <c r="F100" s="6">
        <f t="shared" si="6"/>
        <v>1500</v>
      </c>
      <c r="G100" s="3"/>
      <c r="H100" s="3"/>
      <c r="I100" s="3"/>
      <c r="J100" s="3"/>
      <c r="K100" s="3"/>
      <c r="L100" s="3"/>
      <c r="M100" s="6">
        <v>21</v>
      </c>
      <c r="N100" s="6">
        <f t="shared" si="3"/>
        <v>75000</v>
      </c>
      <c r="O100" s="6">
        <f>Problema!$C$11*Problema!$D$11</f>
        <v>55000</v>
      </c>
      <c r="P100" s="6">
        <f>Problema!$D$11*Solución!M22</f>
        <v>75000</v>
      </c>
      <c r="Q100" s="6">
        <f>Problema!$B$4+Problema!$C$4*Solución!E22</f>
        <v>25010</v>
      </c>
      <c r="R100" s="6">
        <f t="shared" si="7"/>
        <v>29990</v>
      </c>
      <c r="S100" s="3"/>
      <c r="T100" s="6">
        <v>21</v>
      </c>
      <c r="U100" s="6">
        <f t="shared" si="4"/>
        <v>75000</v>
      </c>
      <c r="V100" s="6">
        <f>Problema!$C$12*Problema!$D$12+Problema!$C$15*Problema!$D$15</f>
        <v>60500</v>
      </c>
      <c r="W100" s="6">
        <f>(Problema!$D$12+Problema!$D$15)*Solución!M22</f>
        <v>75000</v>
      </c>
      <c r="X100" s="6">
        <f>Problema!$B$5+Problema!$C$5*Solución!F22</f>
        <v>50020</v>
      </c>
      <c r="Y100" s="6">
        <f t="shared" si="8"/>
        <v>10480</v>
      </c>
      <c r="Z100" s="3"/>
      <c r="AB100" s="6">
        <v>21</v>
      </c>
      <c r="AC100" s="6">
        <f t="shared" si="5"/>
        <v>15750</v>
      </c>
      <c r="AD100" s="6">
        <f>Problema!$C$13*Problema!$D$13</f>
        <v>30000</v>
      </c>
      <c r="AE100" s="6">
        <f>Problema!$D$13*Solución!M22</f>
        <v>22500</v>
      </c>
      <c r="AF100" s="6">
        <f>Problema!$B$6+Problema!$C$6*Solución!G22</f>
        <v>15900</v>
      </c>
      <c r="AG100" s="6">
        <f t="shared" si="9"/>
        <v>7350</v>
      </c>
    </row>
    <row r="101" spans="1:33" x14ac:dyDescent="0.25">
      <c r="A101" s="6">
        <v>22</v>
      </c>
      <c r="B101" s="6">
        <f t="shared" si="2"/>
        <v>15000</v>
      </c>
      <c r="C101" s="6">
        <f>Problema!$D$10*Problema!$C$10</f>
        <v>2000</v>
      </c>
      <c r="D101" s="6">
        <f>Problema!$D$10*Solución!M23</f>
        <v>15000</v>
      </c>
      <c r="E101" s="6">
        <f>Problema!$B$3+Problema!$C$3*Solución!D23</f>
        <v>500</v>
      </c>
      <c r="F101" s="6">
        <f t="shared" si="6"/>
        <v>1500</v>
      </c>
      <c r="G101" s="3"/>
      <c r="H101" s="3"/>
      <c r="I101" s="3"/>
      <c r="J101" s="3"/>
      <c r="K101" s="3"/>
      <c r="L101" s="3"/>
      <c r="M101" s="6">
        <v>22</v>
      </c>
      <c r="N101" s="6">
        <f t="shared" si="3"/>
        <v>75000</v>
      </c>
      <c r="O101" s="6">
        <f>Problema!$C$11*Problema!$D$11</f>
        <v>55000</v>
      </c>
      <c r="P101" s="6">
        <f>Problema!$D$11*Solución!M23</f>
        <v>75000</v>
      </c>
      <c r="Q101" s="6">
        <f>Problema!$B$4+Problema!$C$4*Solución!E23</f>
        <v>25010</v>
      </c>
      <c r="R101" s="6">
        <f t="shared" si="7"/>
        <v>29990</v>
      </c>
      <c r="S101" s="3"/>
      <c r="T101" s="6">
        <v>22</v>
      </c>
      <c r="U101" s="6">
        <f t="shared" si="4"/>
        <v>59700</v>
      </c>
      <c r="V101" s="6">
        <f>Problema!$C$12*Problema!$D$12+Problema!$C$15*Problema!$D$15</f>
        <v>60500</v>
      </c>
      <c r="W101" s="6">
        <f>(Problema!$D$12+Problema!$D$15)*Solución!M23</f>
        <v>75000</v>
      </c>
      <c r="X101" s="6">
        <f>Problema!$B$5+Problema!$C$5*Solución!F23</f>
        <v>39820</v>
      </c>
      <c r="Y101" s="6">
        <f t="shared" si="8"/>
        <v>5380</v>
      </c>
      <c r="Z101" s="3"/>
      <c r="AB101" s="6">
        <v>22</v>
      </c>
      <c r="AC101" s="6">
        <f t="shared" si="5"/>
        <v>150</v>
      </c>
      <c r="AD101" s="6">
        <f>Problema!$C$13*Problema!$D$13</f>
        <v>30000</v>
      </c>
      <c r="AE101" s="6">
        <f>Problema!$D$13*Solución!M23</f>
        <v>22500</v>
      </c>
      <c r="AF101" s="6">
        <f>Problema!$B$6+Problema!$C$6*Solución!G23</f>
        <v>300</v>
      </c>
      <c r="AG101" s="6">
        <f t="shared" si="9"/>
        <v>7350</v>
      </c>
    </row>
    <row r="102" spans="1:33" x14ac:dyDescent="0.25">
      <c r="A102" s="6">
        <v>23</v>
      </c>
      <c r="B102" s="6">
        <f t="shared" si="2"/>
        <v>10000</v>
      </c>
      <c r="C102" s="6">
        <f>Problema!$D$10*Problema!$C$10</f>
        <v>2000</v>
      </c>
      <c r="D102" s="6">
        <f>Problema!$D$10*Solución!M24</f>
        <v>10000</v>
      </c>
      <c r="E102" s="6">
        <f>Problema!$B$3+Problema!$C$3*Solución!D24</f>
        <v>500</v>
      </c>
      <c r="F102" s="6">
        <f t="shared" si="6"/>
        <v>1500</v>
      </c>
      <c r="G102" s="3"/>
      <c r="H102" s="3"/>
      <c r="I102" s="3"/>
      <c r="J102" s="3"/>
      <c r="K102" s="3"/>
      <c r="L102" s="3"/>
      <c r="M102" s="6">
        <v>23</v>
      </c>
      <c r="N102" s="6">
        <f t="shared" si="3"/>
        <v>40100</v>
      </c>
      <c r="O102" s="6">
        <f>Problema!$C$11*Problema!$D$11</f>
        <v>55000</v>
      </c>
      <c r="P102" s="6">
        <f>Problema!$D$11*Solución!M24</f>
        <v>50000</v>
      </c>
      <c r="Q102" s="6">
        <f>Problema!$B$4+Problema!$C$4*Solución!E24</f>
        <v>20060</v>
      </c>
      <c r="R102" s="6">
        <f t="shared" si="7"/>
        <v>25040</v>
      </c>
      <c r="S102" s="3"/>
      <c r="T102" s="6">
        <v>23</v>
      </c>
      <c r="U102" s="6">
        <f t="shared" si="4"/>
        <v>19800</v>
      </c>
      <c r="V102" s="6">
        <f>Problema!$C$12*Problema!$D$12+Problema!$C$15*Problema!$D$15</f>
        <v>60500</v>
      </c>
      <c r="W102" s="6">
        <f>(Problema!$D$12+Problema!$D$15)*Solución!M24</f>
        <v>50000</v>
      </c>
      <c r="X102" s="6">
        <f>Problema!$B$5+Problema!$C$5*Solución!F24</f>
        <v>19820</v>
      </c>
      <c r="Y102" s="6">
        <f t="shared" si="8"/>
        <v>10480</v>
      </c>
      <c r="Z102" s="3"/>
      <c r="AB102" s="6">
        <v>23</v>
      </c>
      <c r="AC102" s="6">
        <f t="shared" si="5"/>
        <v>0</v>
      </c>
      <c r="AD102" s="6">
        <f>Problema!$C$13*Problema!$D$13</f>
        <v>30000</v>
      </c>
      <c r="AE102" s="6">
        <f>Problema!$D$13*Solución!M24</f>
        <v>15000</v>
      </c>
      <c r="AF102" s="6">
        <f>Problema!$B$6+Problema!$C$6*Solución!G24</f>
        <v>150</v>
      </c>
      <c r="AG102" s="6">
        <f t="shared" si="9"/>
        <v>14850</v>
      </c>
    </row>
    <row r="103" spans="1:33" x14ac:dyDescent="0.25">
      <c r="A103" s="6">
        <v>24</v>
      </c>
      <c r="B103" s="6">
        <f t="shared" si="2"/>
        <v>5000</v>
      </c>
      <c r="C103" s="6">
        <f>Problema!$D$10*Problema!$C$10</f>
        <v>2000</v>
      </c>
      <c r="D103" s="6">
        <f>Problema!$D$10*Solución!M25</f>
        <v>5000</v>
      </c>
      <c r="E103" s="6">
        <f>Problema!$B$3+Problema!$C$3*Solución!D25</f>
        <v>500</v>
      </c>
      <c r="F103" s="6">
        <f t="shared" si="6"/>
        <v>1500</v>
      </c>
      <c r="G103" s="3"/>
      <c r="H103" s="3"/>
      <c r="I103" s="3"/>
      <c r="J103" s="3"/>
      <c r="K103" s="3"/>
      <c r="L103" s="3"/>
      <c r="M103" s="6">
        <v>24</v>
      </c>
      <c r="N103" s="6">
        <f t="shared" si="3"/>
        <v>19950</v>
      </c>
      <c r="O103" s="6">
        <f>Problema!$C$11*Problema!$D$11</f>
        <v>55000</v>
      </c>
      <c r="P103" s="6">
        <f>Problema!$D$11*Solución!M25</f>
        <v>25000</v>
      </c>
      <c r="Q103" s="6">
        <f>Problema!$B$4+Problema!$C$4*Solución!E25</f>
        <v>19960</v>
      </c>
      <c r="R103" s="6">
        <f t="shared" si="7"/>
        <v>29990</v>
      </c>
      <c r="S103" s="3"/>
      <c r="T103" s="6">
        <v>24</v>
      </c>
      <c r="U103" s="6">
        <f t="shared" si="4"/>
        <v>0</v>
      </c>
      <c r="V103" s="6">
        <f>Problema!$C$12*Problema!$D$12+Problema!$C$15*Problema!$D$15</f>
        <v>60500</v>
      </c>
      <c r="W103" s="6">
        <f>(Problema!$D$12+Problema!$D$15)*Solución!M25</f>
        <v>25000</v>
      </c>
      <c r="X103" s="6">
        <f>Problema!$B$5+Problema!$C$5*Solución!F25</f>
        <v>20</v>
      </c>
      <c r="Y103" s="6">
        <f t="shared" si="8"/>
        <v>35480</v>
      </c>
      <c r="Z103" s="3"/>
      <c r="AB103" s="6">
        <v>24</v>
      </c>
      <c r="AC103" s="6">
        <f t="shared" si="5"/>
        <v>0</v>
      </c>
      <c r="AD103" s="6">
        <f>Problema!$C$13*Problema!$D$13</f>
        <v>30000</v>
      </c>
      <c r="AE103" s="6">
        <f>Problema!$D$13*Solución!M25</f>
        <v>7500</v>
      </c>
      <c r="AF103" s="6">
        <f>Problema!$B$6+Problema!$C$6*Solución!G25</f>
        <v>150</v>
      </c>
      <c r="AG103" s="6">
        <f t="shared" si="9"/>
        <v>22350</v>
      </c>
    </row>
    <row r="104" spans="1:33" x14ac:dyDescent="0.25">
      <c r="A104" s="6" t="s">
        <v>31</v>
      </c>
      <c r="B104" s="6">
        <f>SUM(B80:B103)</f>
        <v>154369.34624499152</v>
      </c>
      <c r="C104" s="6">
        <f t="shared" ref="C104" si="10">SUM(C80:C103)</f>
        <v>48000</v>
      </c>
      <c r="D104" s="6">
        <f t="shared" ref="D104" si="11">SUM(D80:D103)</f>
        <v>180000</v>
      </c>
      <c r="E104" s="6">
        <f t="shared" ref="E104" si="12">SUM(E80:E103)</f>
        <v>12000</v>
      </c>
      <c r="F104" s="6">
        <f>+SUM(F80:F103)</f>
        <v>10369.346244991533</v>
      </c>
      <c r="G104" s="3"/>
      <c r="H104" s="3"/>
      <c r="I104" s="3"/>
      <c r="J104" s="3"/>
      <c r="K104" s="3"/>
      <c r="L104" s="3"/>
      <c r="M104" s="6" t="s">
        <v>31</v>
      </c>
      <c r="N104" s="6">
        <f>SUM(N80:N103)</f>
        <v>556671.86802902282</v>
      </c>
      <c r="O104" s="6">
        <f t="shared" ref="O104" si="13">SUM(O80:O103)</f>
        <v>1320000</v>
      </c>
      <c r="P104" s="6">
        <f t="shared" ref="P104" si="14">SUM(P80:P103)</f>
        <v>900000</v>
      </c>
      <c r="Q104" s="6">
        <f t="shared" ref="Q104" si="15">SUM(Q80:Q103)</f>
        <v>300869.2453526819</v>
      </c>
      <c r="R104" s="6">
        <f>+SUM(R80:R103)</f>
        <v>675802.62267634098</v>
      </c>
      <c r="S104" s="3"/>
      <c r="T104" s="6" t="s">
        <v>31</v>
      </c>
      <c r="U104" s="6">
        <f>SUM(U80:U103)</f>
        <v>286276.99844432512</v>
      </c>
      <c r="V104" s="6">
        <f t="shared" ref="V104:X104" si="16">SUM(V80:V103)</f>
        <v>1452000</v>
      </c>
      <c r="W104" s="6">
        <f t="shared" si="16"/>
        <v>900000</v>
      </c>
      <c r="X104" s="6">
        <f t="shared" si="16"/>
        <v>216856.99844432512</v>
      </c>
      <c r="Y104" s="6">
        <f>+SUM(Y80:Y103)</f>
        <v>621420</v>
      </c>
      <c r="Z104" s="3"/>
      <c r="AB104" s="6" t="s">
        <v>31</v>
      </c>
      <c r="AC104" s="6">
        <f>SUM(AC80:AC103)</f>
        <v>73407.219897175848</v>
      </c>
      <c r="AD104" s="6">
        <f t="shared" ref="AD104" si="17">SUM(AD80:AD103)</f>
        <v>720000</v>
      </c>
      <c r="AE104" s="6">
        <f t="shared" ref="AE104" si="18">SUM(AE80:AE103)</f>
        <v>270000</v>
      </c>
      <c r="AF104" s="6">
        <f t="shared" ref="AF104" si="19">SUM(AF80:AF103)</f>
        <v>77007.219897175848</v>
      </c>
      <c r="AG104" s="6">
        <f>+SUM(AG80:AG103)</f>
        <v>446400</v>
      </c>
    </row>
    <row r="108" spans="1:33" x14ac:dyDescent="0.25">
      <c r="B108" s="16" t="s">
        <v>18</v>
      </c>
      <c r="C108" s="16"/>
      <c r="D108" s="16"/>
      <c r="E108" s="4"/>
    </row>
    <row r="109" spans="1:33" ht="45" x14ac:dyDescent="0.25">
      <c r="B109" s="10" t="s">
        <v>35</v>
      </c>
      <c r="C109" s="10" t="s">
        <v>36</v>
      </c>
      <c r="D109" s="12" t="s">
        <v>37</v>
      </c>
    </row>
    <row r="110" spans="1:33" x14ac:dyDescent="0.25">
      <c r="B110" s="6">
        <f>Problema!C10*Problema!D10*24+Problema!C11*Problema!D11*24+Problema!C12*Problema!D12*24+Problema!C13*Problema!D13*24</f>
        <v>3384000</v>
      </c>
      <c r="C110" s="6">
        <f>SUM(AB2:AB25)</f>
        <v>13885</v>
      </c>
      <c r="D110" s="8">
        <f>B110/C110</f>
        <v>243.71624054735327</v>
      </c>
    </row>
  </sheetData>
  <mergeCells count="6">
    <mergeCell ref="AA26:AC26"/>
    <mergeCell ref="B108:D108"/>
    <mergeCell ref="A78:F78"/>
    <mergeCell ref="M78:R78"/>
    <mergeCell ref="T78:Y78"/>
    <mergeCell ref="AB78:AG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AA0F-BC55-418C-BD0C-771A57E3A502}">
  <dimension ref="A1:F25"/>
  <sheetViews>
    <sheetView workbookViewId="0">
      <selection activeCell="D33" sqref="A33:D33"/>
    </sheetView>
  </sheetViews>
  <sheetFormatPr baseColWidth="10" defaultRowHeight="15" x14ac:dyDescent="0.25"/>
  <cols>
    <col min="2" max="2" width="17.140625" customWidth="1"/>
  </cols>
  <sheetData>
    <row r="1" spans="1:6" x14ac:dyDescent="0.25">
      <c r="A1" s="5" t="s">
        <v>7</v>
      </c>
      <c r="B1" s="5" t="s">
        <v>40</v>
      </c>
      <c r="D1" s="5" t="s">
        <v>41</v>
      </c>
      <c r="E1">
        <v>1000</v>
      </c>
      <c r="F1" t="s">
        <v>42</v>
      </c>
    </row>
    <row r="2" spans="1:6" x14ac:dyDescent="0.25">
      <c r="A2" s="9">
        <v>1</v>
      </c>
      <c r="B2" s="7">
        <v>0</v>
      </c>
      <c r="C2" s="7">
        <f t="shared" ref="C2:C25" ca="1" si="0">$E$1*MAX(0,SIN(PI()*(A2-8)/12))*(1.1+0.1*RAND())</f>
        <v>0</v>
      </c>
    </row>
    <row r="3" spans="1:6" x14ac:dyDescent="0.25">
      <c r="A3" s="9">
        <v>2</v>
      </c>
      <c r="B3" s="7">
        <v>0</v>
      </c>
      <c r="C3" s="7"/>
    </row>
    <row r="4" spans="1:6" x14ac:dyDescent="0.25">
      <c r="A4" s="9">
        <v>3</v>
      </c>
      <c r="B4" s="7">
        <v>0</v>
      </c>
      <c r="C4" s="7">
        <f t="shared" ca="1" si="0"/>
        <v>0</v>
      </c>
    </row>
    <row r="5" spans="1:6" x14ac:dyDescent="0.25">
      <c r="A5" s="9">
        <v>4</v>
      </c>
      <c r="B5" s="7">
        <v>0</v>
      </c>
      <c r="C5" s="7">
        <f t="shared" ca="1" si="0"/>
        <v>0</v>
      </c>
    </row>
    <row r="6" spans="1:6" x14ac:dyDescent="0.25">
      <c r="A6" s="9">
        <v>5</v>
      </c>
      <c r="B6" s="7">
        <v>0</v>
      </c>
      <c r="C6" s="7">
        <f t="shared" ca="1" si="0"/>
        <v>0</v>
      </c>
    </row>
    <row r="7" spans="1:6" x14ac:dyDescent="0.25">
      <c r="A7" s="9">
        <v>6</v>
      </c>
      <c r="B7" s="7">
        <v>0</v>
      </c>
      <c r="C7" s="7">
        <f t="shared" ca="1" si="0"/>
        <v>0</v>
      </c>
    </row>
    <row r="8" spans="1:6" x14ac:dyDescent="0.25">
      <c r="A8" s="9">
        <v>7</v>
      </c>
      <c r="B8" s="7">
        <v>0</v>
      </c>
      <c r="C8" s="7">
        <f t="shared" ca="1" si="0"/>
        <v>0</v>
      </c>
    </row>
    <row r="9" spans="1:6" x14ac:dyDescent="0.25">
      <c r="A9" s="9">
        <v>8</v>
      </c>
      <c r="B9" s="7">
        <v>0</v>
      </c>
      <c r="C9" s="7">
        <f t="shared" ca="1" si="0"/>
        <v>0</v>
      </c>
    </row>
    <row r="10" spans="1:6" x14ac:dyDescent="0.25">
      <c r="A10" s="9">
        <v>9</v>
      </c>
      <c r="B10" s="7">
        <v>303.59563322494279</v>
      </c>
      <c r="C10" s="7">
        <f t="shared" ca="1" si="0"/>
        <v>309.92014103711267</v>
      </c>
    </row>
    <row r="11" spans="1:6" x14ac:dyDescent="0.25">
      <c r="A11" s="9">
        <v>10</v>
      </c>
      <c r="B11" s="7">
        <v>581.38803635453917</v>
      </c>
      <c r="C11" s="7">
        <f t="shared" ca="1" si="0"/>
        <v>582.52092719518873</v>
      </c>
    </row>
    <row r="12" spans="1:6" x14ac:dyDescent="0.25">
      <c r="A12" s="9">
        <v>11</v>
      </c>
      <c r="B12" s="7">
        <v>779.41630519551575</v>
      </c>
      <c r="C12" s="7">
        <f t="shared" ca="1" si="0"/>
        <v>778.6125683006627</v>
      </c>
    </row>
    <row r="13" spans="1:6" x14ac:dyDescent="0.25">
      <c r="A13" s="9">
        <v>12</v>
      </c>
      <c r="B13" s="7">
        <v>1037.0618682379175</v>
      </c>
      <c r="C13" s="7">
        <f t="shared" ca="1" si="0"/>
        <v>1010.0055900467818</v>
      </c>
    </row>
    <row r="14" spans="1:6" x14ac:dyDescent="0.25">
      <c r="A14" s="9">
        <v>13</v>
      </c>
      <c r="B14" s="7">
        <v>1134.2930555866885</v>
      </c>
      <c r="C14" s="7">
        <f t="shared" ca="1" si="0"/>
        <v>1130.1101509724951</v>
      </c>
    </row>
    <row r="15" spans="1:6" x14ac:dyDescent="0.25">
      <c r="A15" s="9">
        <v>14</v>
      </c>
      <c r="B15" s="7">
        <v>1159.0841737869621</v>
      </c>
      <c r="C15" s="7">
        <f t="shared" ca="1" si="0"/>
        <v>1194.6025548945877</v>
      </c>
    </row>
    <row r="16" spans="1:6" x14ac:dyDescent="0.25">
      <c r="A16" s="9">
        <v>15</v>
      </c>
      <c r="B16" s="7">
        <v>1119.3472083794873</v>
      </c>
      <c r="C16" s="7">
        <f t="shared" ca="1" si="0"/>
        <v>1133.6939278293689</v>
      </c>
    </row>
    <row r="17" spans="1:3" x14ac:dyDescent="0.25">
      <c r="A17" s="9">
        <v>16</v>
      </c>
      <c r="B17" s="7">
        <v>1022.1933498397601</v>
      </c>
      <c r="C17" s="7">
        <f t="shared" ca="1" si="0"/>
        <v>982.81453064679067</v>
      </c>
    </row>
    <row r="18" spans="1:3" x14ac:dyDescent="0.25">
      <c r="A18" s="9">
        <v>17</v>
      </c>
      <c r="B18" s="7">
        <v>779.32547843213888</v>
      </c>
      <c r="C18" s="7">
        <f t="shared" ca="1" si="0"/>
        <v>828.72004334700443</v>
      </c>
    </row>
    <row r="19" spans="1:3" x14ac:dyDescent="0.25">
      <c r="A19" s="9">
        <v>18</v>
      </c>
      <c r="B19" s="7">
        <v>586.95628002329568</v>
      </c>
      <c r="C19" s="7">
        <f t="shared" ca="1" si="0"/>
        <v>592.07817016918409</v>
      </c>
    </row>
    <row r="20" spans="1:3" x14ac:dyDescent="0.25">
      <c r="A20" s="9">
        <v>19</v>
      </c>
      <c r="B20" s="7">
        <v>306.78192880498739</v>
      </c>
      <c r="C20" s="7">
        <f t="shared" ca="1" si="0"/>
        <v>288.64757242596602</v>
      </c>
    </row>
    <row r="21" spans="1:3" x14ac:dyDescent="0.25">
      <c r="A21" s="9">
        <v>20</v>
      </c>
      <c r="B21" s="7">
        <v>1.3977653685535673E-13</v>
      </c>
      <c r="C21" s="7">
        <f t="shared" ca="1" si="0"/>
        <v>1.4069950583650076E-13</v>
      </c>
    </row>
    <row r="22" spans="1:3" x14ac:dyDescent="0.25">
      <c r="A22" s="9">
        <v>21</v>
      </c>
      <c r="B22" s="7">
        <v>0</v>
      </c>
      <c r="C22" s="7">
        <f t="shared" ca="1" si="0"/>
        <v>0</v>
      </c>
    </row>
    <row r="23" spans="1:3" x14ac:dyDescent="0.25">
      <c r="A23" s="9">
        <v>22</v>
      </c>
      <c r="B23" s="7">
        <v>0</v>
      </c>
      <c r="C23" s="7">
        <f t="shared" ca="1" si="0"/>
        <v>0</v>
      </c>
    </row>
    <row r="24" spans="1:3" x14ac:dyDescent="0.25">
      <c r="A24" s="9">
        <v>23</v>
      </c>
      <c r="B24" s="7">
        <v>0</v>
      </c>
      <c r="C24" s="7">
        <f t="shared" ca="1" si="0"/>
        <v>0</v>
      </c>
    </row>
    <row r="25" spans="1:3" x14ac:dyDescent="0.25">
      <c r="A25" s="9">
        <v>24</v>
      </c>
      <c r="B25" s="7">
        <v>0</v>
      </c>
      <c r="C25" s="7">
        <f t="shared" ca="1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1E2B-256F-784A-B267-5B174015FA70}">
  <dimension ref="A1:B2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5" t="s">
        <v>47</v>
      </c>
      <c r="B1" s="5" t="s">
        <v>48</v>
      </c>
    </row>
    <row r="2" spans="1:2" x14ac:dyDescent="0.25">
      <c r="A2" s="9">
        <v>50</v>
      </c>
      <c r="B2" s="7">
        <v>50</v>
      </c>
    </row>
    <row r="3" spans="1:2" x14ac:dyDescent="0.25">
      <c r="A3" s="9">
        <v>50</v>
      </c>
      <c r="B3" s="7">
        <v>50</v>
      </c>
    </row>
    <row r="4" spans="1:2" x14ac:dyDescent="0.25">
      <c r="A4" s="9">
        <v>50</v>
      </c>
      <c r="B4" s="7">
        <v>50</v>
      </c>
    </row>
    <row r="5" spans="1:2" x14ac:dyDescent="0.25">
      <c r="A5" s="9">
        <v>50</v>
      </c>
      <c r="B5" s="7">
        <v>50</v>
      </c>
    </row>
    <row r="6" spans="1:2" x14ac:dyDescent="0.25">
      <c r="A6" s="9">
        <v>50</v>
      </c>
      <c r="B6" s="7">
        <v>50</v>
      </c>
    </row>
    <row r="7" spans="1:2" x14ac:dyDescent="0.25">
      <c r="A7" s="9">
        <v>50</v>
      </c>
      <c r="B7" s="7">
        <v>50</v>
      </c>
    </row>
    <row r="8" spans="1:2" x14ac:dyDescent="0.25">
      <c r="A8" s="9">
        <v>50</v>
      </c>
      <c r="B8" s="7">
        <v>50</v>
      </c>
    </row>
    <row r="9" spans="1:2" x14ac:dyDescent="0.25">
      <c r="A9" s="9">
        <v>50</v>
      </c>
      <c r="B9" s="7">
        <v>50</v>
      </c>
    </row>
    <row r="10" spans="1:2" x14ac:dyDescent="0.25">
      <c r="A10" s="9">
        <v>100</v>
      </c>
      <c r="B10" s="7">
        <v>100</v>
      </c>
    </row>
    <row r="11" spans="1:2" x14ac:dyDescent="0.25">
      <c r="A11" s="9">
        <v>100</v>
      </c>
      <c r="B11" s="7">
        <v>100</v>
      </c>
    </row>
    <row r="12" spans="1:2" x14ac:dyDescent="0.25">
      <c r="A12" s="9">
        <v>100</v>
      </c>
      <c r="B12" s="7">
        <v>100</v>
      </c>
    </row>
    <row r="13" spans="1:2" x14ac:dyDescent="0.25">
      <c r="A13" s="9">
        <v>100</v>
      </c>
      <c r="B13" s="7">
        <v>100</v>
      </c>
    </row>
    <row r="14" spans="1:2" x14ac:dyDescent="0.25">
      <c r="A14" s="9">
        <v>150</v>
      </c>
      <c r="B14" s="7">
        <v>150</v>
      </c>
    </row>
    <row r="15" spans="1:2" x14ac:dyDescent="0.25">
      <c r="A15" s="9">
        <v>100</v>
      </c>
      <c r="B15" s="7">
        <v>100</v>
      </c>
    </row>
    <row r="16" spans="1:2" x14ac:dyDescent="0.25">
      <c r="A16" s="9">
        <v>100</v>
      </c>
      <c r="B16" s="7">
        <v>100</v>
      </c>
    </row>
    <row r="17" spans="1:2" x14ac:dyDescent="0.25">
      <c r="A17" s="9">
        <v>100</v>
      </c>
      <c r="B17" s="7">
        <v>100</v>
      </c>
    </row>
    <row r="18" spans="1:2" x14ac:dyDescent="0.25">
      <c r="A18" s="9">
        <v>100</v>
      </c>
      <c r="B18" s="7">
        <v>100</v>
      </c>
    </row>
    <row r="19" spans="1:2" x14ac:dyDescent="0.25">
      <c r="A19" s="9">
        <v>100</v>
      </c>
      <c r="B19" s="7">
        <v>100</v>
      </c>
    </row>
    <row r="20" spans="1:2" x14ac:dyDescent="0.25">
      <c r="A20" s="9">
        <v>150</v>
      </c>
      <c r="B20" s="7">
        <v>150</v>
      </c>
    </row>
    <row r="21" spans="1:2" x14ac:dyDescent="0.25">
      <c r="A21" s="9">
        <v>150</v>
      </c>
      <c r="B21" s="7">
        <v>150</v>
      </c>
    </row>
    <row r="22" spans="1:2" x14ac:dyDescent="0.25">
      <c r="A22" s="9">
        <v>150</v>
      </c>
      <c r="B22" s="7">
        <v>150</v>
      </c>
    </row>
    <row r="23" spans="1:2" x14ac:dyDescent="0.25">
      <c r="A23" s="9">
        <v>100</v>
      </c>
      <c r="B23" s="7">
        <v>100</v>
      </c>
    </row>
    <row r="24" spans="1:2" x14ac:dyDescent="0.25">
      <c r="A24" s="9">
        <v>100</v>
      </c>
      <c r="B24" s="7">
        <v>100</v>
      </c>
    </row>
    <row r="25" spans="1:2" x14ac:dyDescent="0.25">
      <c r="A25" s="9">
        <v>50</v>
      </c>
      <c r="B25" s="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Problema</vt:lpstr>
      <vt:lpstr>Solución</vt:lpstr>
      <vt:lpstr>Generación Solar</vt:lpstr>
      <vt:lpstr>Comparación</vt:lpstr>
      <vt:lpstr>Dem</vt:lpstr>
      <vt:lpstr>TitPc</vt:lpstr>
      <vt:lpstr>TitPg</vt:lpstr>
      <vt:lpstr>TitPo</vt:lpstr>
      <vt:lpstr>TitXc</vt:lpstr>
      <vt:lpstr>TitXg</vt:lpstr>
      <vt:lpstr>TitXo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</dc:creator>
  <cp:lastModifiedBy>Gerardo Blanco</cp:lastModifiedBy>
  <dcterms:created xsi:type="dcterms:W3CDTF">2014-08-07T15:12:31Z</dcterms:created>
  <dcterms:modified xsi:type="dcterms:W3CDTF">2024-07-04T19:48:38Z</dcterms:modified>
</cp:coreProperties>
</file>