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\\sshfs\torisuten@192.168.12.9\package\Wheat-BRIDGES\simulations\single_plant\inputs\"/>
    </mc:Choice>
  </mc:AlternateContent>
  <xr:revisionPtr revIDLastSave="0" documentId="13_ncr:1_{E52C6EA8-3A8C-4339-8A6B-F8C6E7CD66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9" i="2" l="1"/>
  <c r="M228" i="2"/>
  <c r="M225" i="2"/>
  <c r="M221" i="2"/>
  <c r="M220" i="2"/>
  <c r="M219" i="2"/>
  <c r="M216" i="2"/>
  <c r="M213" i="2"/>
  <c r="M208" i="2"/>
  <c r="M205" i="2"/>
  <c r="M124" i="2"/>
  <c r="M114" i="2"/>
  <c r="M111" i="2"/>
  <c r="M108" i="2"/>
  <c r="M107" i="2"/>
  <c r="M106" i="2"/>
  <c r="M105" i="2"/>
  <c r="M104" i="2"/>
  <c r="M103" i="2"/>
  <c r="M102" i="2"/>
  <c r="M101" i="2"/>
  <c r="L229" i="2" l="1"/>
  <c r="L228" i="2"/>
  <c r="L225" i="2"/>
  <c r="L221" i="2"/>
  <c r="L219" i="2"/>
  <c r="L220" i="2" s="1"/>
  <c r="L216" i="2"/>
  <c r="L213" i="2"/>
  <c r="L208" i="2"/>
  <c r="L205" i="2"/>
  <c r="L124" i="2"/>
  <c r="L114" i="2"/>
  <c r="L111" i="2"/>
  <c r="L108" i="2"/>
  <c r="L107" i="2"/>
  <c r="L106" i="2"/>
  <c r="L105" i="2"/>
  <c r="L104" i="2"/>
  <c r="L103" i="2"/>
  <c r="L102" i="2"/>
  <c r="L101" i="2"/>
  <c r="K229" i="2"/>
  <c r="K228" i="2"/>
  <c r="K225" i="2"/>
  <c r="K221" i="2"/>
  <c r="K219" i="2"/>
  <c r="K220" i="2" s="1"/>
  <c r="K216" i="2"/>
  <c r="K213" i="2"/>
  <c r="K208" i="2"/>
  <c r="K205" i="2"/>
  <c r="K124" i="2"/>
  <c r="K114" i="2"/>
  <c r="K111" i="2"/>
  <c r="K108" i="2"/>
  <c r="K107" i="2"/>
  <c r="K106" i="2"/>
  <c r="K105" i="2"/>
  <c r="K104" i="2"/>
  <c r="K103" i="2"/>
  <c r="K102" i="2"/>
  <c r="K101" i="2"/>
  <c r="J229" i="2"/>
  <c r="J228" i="2"/>
  <c r="J225" i="2"/>
  <c r="J221" i="2"/>
  <c r="J219" i="2"/>
  <c r="J220" i="2" s="1"/>
  <c r="J216" i="2"/>
  <c r="J213" i="2"/>
  <c r="J208" i="2"/>
  <c r="J205" i="2"/>
  <c r="J124" i="2"/>
  <c r="J114" i="2"/>
  <c r="J111" i="2"/>
  <c r="J108" i="2"/>
  <c r="J107" i="2"/>
  <c r="J106" i="2"/>
  <c r="J105" i="2"/>
  <c r="J104" i="2"/>
  <c r="J103" i="2"/>
  <c r="J102" i="2"/>
  <c r="J101" i="2"/>
  <c r="H205" i="2" l="1"/>
  <c r="I205" i="2"/>
  <c r="G205" i="2"/>
  <c r="I229" i="2"/>
  <c r="H229" i="2"/>
  <c r="G229" i="2"/>
  <c r="I228" i="2"/>
  <c r="H228" i="2"/>
  <c r="G228" i="2"/>
  <c r="H208" i="2" l="1"/>
  <c r="I208" i="2"/>
  <c r="G208" i="2"/>
  <c r="I216" i="2"/>
  <c r="H225" i="2"/>
  <c r="I225" i="2"/>
  <c r="G225" i="2"/>
  <c r="I124" i="2" l="1"/>
  <c r="I221" i="2"/>
  <c r="H133" i="2" l="1"/>
  <c r="G124" i="2"/>
  <c r="H222" i="2" l="1"/>
  <c r="H149" i="2"/>
  <c r="H150" i="2"/>
  <c r="H151" i="2"/>
  <c r="H152" i="2"/>
  <c r="H153" i="2"/>
  <c r="I114" i="2"/>
  <c r="I111" i="2"/>
  <c r="I104" i="2"/>
  <c r="I103" i="2"/>
  <c r="I102" i="2"/>
  <c r="I101" i="2"/>
  <c r="G104" i="2"/>
  <c r="G103" i="2"/>
  <c r="G102" i="2"/>
  <c r="G101" i="2"/>
  <c r="I105" i="2"/>
  <c r="I108" i="2"/>
  <c r="I107" i="2"/>
  <c r="I106" i="2"/>
  <c r="H221" i="2"/>
  <c r="G221" i="2"/>
  <c r="H220" i="2"/>
  <c r="G220" i="2"/>
  <c r="I219" i="2"/>
  <c r="I220" i="2" s="1"/>
  <c r="H219" i="2"/>
  <c r="G219" i="2"/>
  <c r="H218" i="2"/>
  <c r="G218" i="2"/>
  <c r="I213" i="2"/>
  <c r="H213" i="2"/>
  <c r="G213" i="2"/>
  <c r="H207" i="2"/>
  <c r="H2" i="2" l="1"/>
  <c r="H4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7" i="2"/>
  <c r="H128" i="2"/>
  <c r="H129" i="2"/>
  <c r="H130" i="2"/>
  <c r="H131" i="2"/>
  <c r="H132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54" i="2"/>
  <c r="H155" i="2"/>
  <c r="H156" i="2"/>
  <c r="H157" i="2"/>
  <c r="H158" i="2"/>
  <c r="H159" i="2"/>
  <c r="H160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4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  <c r="H103" i="2" l="1"/>
  <c r="H104" i="2"/>
  <c r="H102" i="2"/>
  <c r="H101" i="2"/>
  <c r="H106" i="2"/>
  <c r="H105" i="2"/>
  <c r="H107" i="2"/>
  <c r="H108" i="2"/>
</calcChain>
</file>

<file path=xl/sharedStrings.xml><?xml version="1.0" encoding="utf-8"?>
<sst xmlns="http://schemas.openxmlformats.org/spreadsheetml/2006/main" count="1898" uniqueCount="562">
  <si>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</si>
  <si>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</si>
  <si>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</si>
  <si>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</si>
  <si>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</si>
  <si>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</si>
  <si>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</si>
  <si>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</si>
  <si>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</si>
  <si>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</si>
  <si>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</si>
  <si>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</si>
  <si>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</si>
  <si>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</si>
  <si>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</si>
  <si>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</si>
  <si>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</si>
  <si>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</si>
  <si>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</si>
  <si>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</si>
  <si>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</si>
  <si>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</si>
  <si>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</si>
  <si>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</si>
  <si>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</si>
  <si>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</si>
  <si>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</si>
  <si>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</si>
  <si>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</si>
  <si>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</si>
  <si>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</si>
  <si>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</si>
  <si>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</si>
  <si>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</si>
  <si>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</si>
  <si>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</si>
  <si>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</si>
  <si>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</si>
  <si>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</si>
  <si>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</si>
  <si>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</si>
  <si>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</si>
  <si>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</si>
  <si>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</si>
  <si>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</si>
  <si>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</si>
  <si>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</si>
  <si>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</si>
  <si>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</si>
  <si>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</si>
  <si>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</si>
  <si>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</si>
  <si>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</si>
  <si>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</si>
  <si>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</si>
  <si>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</si>
  <si>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</si>
  <si>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</si>
  <si>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</si>
  <si>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</si>
  <si>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</si>
  <si>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</si>
  <si>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</si>
  <si>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</si>
  <si>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</si>
  <si>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</si>
  <si>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</si>
  <si>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</si>
  <si>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</si>
  <si>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</si>
  <si>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</si>
  <si>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</si>
  <si>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</si>
  <si>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</si>
  <si>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</si>
  <si>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</si>
  <si>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</si>
  <si>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</si>
  <si>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</si>
  <si>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</si>
  <si>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</si>
  <si>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</si>
  <si>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</si>
  <si>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</si>
  <si>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</si>
  <si>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</si>
  <si>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</si>
  <si>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</si>
  <si>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</si>
  <si>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</si>
  <si>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</si>
  <si>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</si>
  <si>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</si>
  <si>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</si>
  <si>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</si>
  <si>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</si>
  <si>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</si>
  <si>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</si>
  <si>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</si>
  <si>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</si>
  <si>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</si>
  <si>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</si>
  <si>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</si>
  <si>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</si>
  <si>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</si>
  <si>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</si>
  <si>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</si>
  <si>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</si>
  <si>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</si>
  <si>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</si>
  <si>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</si>
  <si>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</si>
  <si>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</si>
  <si>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</si>
  <si>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</si>
  <si>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</si>
  <si>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</si>
  <si>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</si>
  <si>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</si>
  <si>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</si>
  <si>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</si>
  <si>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</si>
  <si>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</si>
  <si>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</si>
  <si>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</si>
  <si>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</si>
  <si>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</si>
  <si>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</si>
  <si>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</si>
  <si>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</si>
  <si>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</si>
  <si>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</si>
  <si>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</si>
  <si>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</si>
  <si>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</si>
  <si>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</si>
  <si>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</si>
  <si>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</si>
  <si>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</si>
  <si>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</si>
  <si>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</si>
  <si>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</si>
  <si>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</si>
  <si>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</si>
  <si>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</si>
  <si>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</si>
  <si>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</si>
  <si>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</si>
  <si>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</si>
  <si>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</si>
  <si>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</si>
  <si>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</si>
  <si>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</si>
  <si>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</si>
  <si>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</si>
  <si>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</si>
  <si>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</si>
  <si>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</si>
  <si>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</si>
  <si>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</si>
  <si>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</si>
  <si>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</si>
  <si>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</si>
  <si>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</si>
  <si>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</si>
  <si>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</si>
  <si>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</si>
  <si>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</si>
  <si>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</si>
  <si>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</si>
  <si>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</si>
  <si>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</si>
  <si>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</si>
  <si>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</si>
  <si>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</si>
  <si>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</si>
  <si>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</si>
  <si>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</si>
  <si>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</si>
  <si>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</si>
  <si>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</si>
  <si>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</si>
  <si>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</si>
  <si>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</si>
  <si>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</si>
  <si>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</si>
  <si>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</si>
  <si>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</si>
  <si>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</si>
  <si>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</si>
  <si>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</si>
  <si>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</si>
  <si>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</si>
  <si>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</si>
  <si>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</si>
  <si>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</si>
  <si>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</si>
  <si>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</si>
  <si>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</si>
  <si>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</si>
  <si>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</si>
  <si>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</si>
  <si>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</si>
  <si>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</si>
  <si>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</si>
  <si>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</si>
  <si>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</si>
  <si>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</si>
  <si>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</si>
  <si>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</si>
  <si>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</si>
  <si>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</si>
  <si>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</si>
  <si>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</si>
  <si>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</si>
  <si>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</si>
  <si>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</si>
  <si>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</si>
  <si>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</si>
  <si>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</si>
  <si>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</si>
  <si>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</si>
  <si>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</si>
  <si>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</si>
  <si>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</si>
  <si>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</si>
  <si>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</si>
  <si>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</si>
  <si>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</si>
  <si>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</si>
  <si>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</si>
  <si>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</si>
  <si>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</si>
  <si>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</si>
  <si>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</si>
  <si>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</si>
  <si>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</si>
  <si>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</si>
  <si>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</si>
  <si>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</si>
  <si>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</si>
  <si>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</si>
  <si>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</si>
  <si>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</si>
  <si>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</si>
  <si>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</si>
  <si>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</si>
  <si>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</si>
  <si>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</si>
  <si>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</si>
  <si>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</si>
  <si>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</si>
  <si>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</si>
  <si>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</si>
  <si>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</si>
  <si>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</si>
  <si>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</si>
  <si>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</si>
  <si>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</si>
  <si>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</si>
  <si>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</si>
  <si>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</si>
  <si>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</si>
  <si>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</si>
  <si>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</si>
  <si>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</si>
  <si>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</si>
  <si>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</si>
  <si>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</si>
  <si>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</si>
  <si>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</si>
  <si>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</si>
  <si>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</si>
  <si>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</si>
  <si>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</si>
  <si>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</si>
  <si>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</si>
  <si>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</si>
  <si>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</si>
  <si>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</si>
  <si>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</si>
  <si>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</si>
  <si>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</si>
  <si>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</si>
  <si>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</si>
  <si>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</si>
  <si>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</si>
  <si>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</si>
  <si>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</si>
  <si>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</si>
  <si>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</si>
  <si>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</si>
  <si>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</si>
  <si>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</si>
  <si>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</si>
  <si>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</si>
  <si>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</si>
  <si>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</si>
  <si>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</si>
  <si>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</si>
  <si>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</si>
  <si>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</si>
  <si>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</si>
  <si>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</si>
  <si>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</si>
  <si>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</si>
  <si>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</si>
  <si>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</si>
  <si>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</si>
  <si>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</si>
  <si>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</si>
  <si>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</si>
  <si>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</si>
  <si>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</si>
  <si>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</si>
  <si>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</si>
  <si>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</si>
  <si>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</si>
  <si>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</si>
  <si>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</si>
  <si>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</si>
  <si>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</si>
  <si>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</si>
  <si>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</si>
  <si>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</si>
  <si>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</si>
  <si>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</si>
  <si>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</si>
  <si>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</si>
  <si>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</si>
  <si>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</si>
  <si>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</si>
  <si>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</si>
  <si>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</si>
  <si>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</si>
  <si>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</si>
  <si>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</si>
  <si>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</si>
  <si>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</si>
  <si>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</si>
  <si>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</si>
  <si>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</si>
  <si>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</si>
  <si>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</si>
  <si>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</si>
  <si>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</si>
  <si>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</si>
  <si>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</si>
  <si>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</si>
  <si>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</si>
  <si>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</si>
  <si>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</si>
  <si>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</si>
  <si>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</si>
  <si>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</si>
  <si>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</si>
  <si>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</si>
  <si>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</si>
  <si>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</si>
  <si>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</si>
  <si>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</si>
  <si>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</si>
  <si>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</si>
  <si>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</si>
  <si>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</si>
  <si>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</si>
  <si>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</si>
  <si>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</si>
  <si>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</si>
  <si>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</si>
  <si>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</si>
  <si>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</si>
  <si>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</si>
  <si>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</si>
  <si>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</si>
  <si>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</si>
  <si>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</si>
  <si>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</si>
  <si>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</si>
  <si>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</si>
  <si>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</si>
  <si>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</si>
  <si>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</si>
  <si>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</si>
  <si>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</si>
  <si>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</si>
  <si>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</si>
  <si>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</si>
  <si>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</si>
  <si>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</si>
  <si>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</si>
  <si>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</si>
  <si>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</si>
  <si>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</si>
  <si>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</si>
  <si>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</si>
  <si>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</si>
  <si>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</si>
  <si>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</si>
  <si>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</si>
  <si>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</si>
  <si>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</si>
  <si>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</si>
  <si>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</si>
  <si>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</si>
  <si>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</si>
  <si>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</si>
  <si>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</si>
  <si>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</si>
  <si>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</si>
  <si>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</si>
  <si>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</si>
  <si>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</si>
  <si>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</si>
  <si>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</si>
  <si>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</si>
  <si>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</si>
  <si>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</si>
  <si>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</si>
  <si>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</si>
  <si>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</si>
  <si>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</si>
  <si>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</si>
  <si>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</si>
  <si>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</si>
  <si>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</si>
  <si>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</si>
  <si>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</si>
  <si>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</si>
  <si>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</si>
  <si>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</si>
  <si>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</si>
  <si>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</si>
  <si>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</si>
  <si>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</si>
  <si>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</si>
  <si>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</si>
  <si>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</si>
  <si>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</si>
  <si>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</si>
  <si>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</si>
  <si>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</si>
  <si>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</si>
  <si>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</si>
  <si>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</si>
  <si>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</si>
  <si>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</si>
  <si>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Name of the root MTG file to be loaded (if the option above has been declared True)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</si>
  <si>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</si>
  <si>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</si>
  <si>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</si>
  <si>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</si>
  <si>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</si>
  <si>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</si>
  <si>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</si>
  <si>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</si>
  <si>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</si>
  <si>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</si>
  <si>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</si>
  <si>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</si>
  <si>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</si>
  <si>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</si>
  <si>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</si>
  <si>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</si>
  <si>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</si>
  <si>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</si>
  <si>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</si>
  <si>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</si>
  <si>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</si>
  <si>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</si>
  <si>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</si>
  <si>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</si>
  <si>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</si>
  <si>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</si>
  <si>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input_tables</t>
  </si>
  <si>
    <t>input_mtg</t>
  </si>
  <si>
    <t>meteo_Ljutovac2002.csv</t>
  </si>
  <si>
    <t>Input file containing soil temperature evolution over time for the soil model</t>
  </si>
  <si>
    <t>root_3_leaves.pckl</t>
  </si>
  <si>
    <t>soil_temperature</t>
  </si>
  <si>
    <t>°C</t>
  </si>
  <si>
    <t>root_mtg_file</t>
  </si>
  <si>
    <t>Dedicated_to</t>
  </si>
  <si>
    <t>root_bridges</t>
  </si>
  <si>
    <t>Organ_label</t>
  </si>
  <si>
    <t>None</t>
  </si>
  <si>
    <t>xylem_cross_area_ratio</t>
  </si>
  <si>
    <t>adim</t>
  </si>
  <si>
    <t>mol.m-3</t>
  </si>
  <si>
    <t>Pa</t>
  </si>
  <si>
    <t>xylem_total_pressure</t>
  </si>
  <si>
    <t>xylem uniform pressure</t>
  </si>
  <si>
    <t>Mineral nitrogen concentration in a located patch in soil</t>
  </si>
  <si>
    <t>patch_depth_mineralN</t>
  </si>
  <si>
    <t>Depth of a nitrate patch in soil</t>
  </si>
  <si>
    <t>m</t>
  </si>
  <si>
    <t>patch_uniform_width_mineralN</t>
  </si>
  <si>
    <t>Width of the zone of the patch with uniform concentration of nitrate</t>
  </si>
  <si>
    <t>patch_transition_mineralN</t>
  </si>
  <si>
    <t>Variance of the normal law smooting the boundary transition of a nitrate patch with the background concentration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</si>
  <si>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</si>
  <si>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</si>
  <si>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</si>
  <si>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</si>
  <si>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</si>
  <si>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span_N_regulation</t>
  </si>
  <si>
    <t>Variation range of concentration during which Km changes occur</t>
  </si>
  <si>
    <t>mol.g-1</t>
  </si>
  <si>
    <t>diffusion_soil</t>
  </si>
  <si>
    <t>Diffusion paramenter for exchanges between cortex symplasm and soil solution</t>
  </si>
  <si>
    <t>g.s-1.m-2</t>
  </si>
  <si>
    <t>diffusion_phloem</t>
  </si>
  <si>
    <t>Diffusion paramenter for exchanges between phloem symplasm and cortex symplasm</t>
  </si>
  <si>
    <t>diffusion_xylem</t>
  </si>
  <si>
    <t>Diffusion paramenter for exchanges between xylem apoplasm and cortex symplasm</t>
  </si>
  <si>
    <t>g.s-1.m-3</t>
  </si>
  <si>
    <t>vmax_Nm_xylem</t>
  </si>
  <si>
    <t>Vmax parameter for mineral nitrogen xylem loading</t>
  </si>
  <si>
    <t>mol.s-1.m-2</t>
  </si>
  <si>
    <t>cortex_water_conductivity</t>
  </si>
  <si>
    <t>Transmembrane water conductivity</t>
  </si>
  <si>
    <t>m.s-1.Pa-1</t>
  </si>
  <si>
    <t>apoplasmic_water_conductivity</t>
  </si>
  <si>
    <t>Apoplasmic water conductivity</t>
  </si>
  <si>
    <t>m.s-1.Pa-2</t>
  </si>
  <si>
    <t>ratio of water volume relative to segment volume. In principle &lt;1, but can be increased to prevent too harsh pressure and water content drop</t>
  </si>
  <si>
    <t>start_distance_for_endodermis_factor</t>
  </si>
  <si>
    <t>Ratio between the distance from tip where barriers formation starts/ends, and root radius</t>
  </si>
  <si>
    <t>end_distance_for_endodermis_factor</t>
  </si>
  <si>
    <t>start_distance_for_exodermis_factor</t>
  </si>
  <si>
    <t>end_distance_for_exodermis_factor</t>
  </si>
  <si>
    <t>WB_Reference</t>
  </si>
  <si>
    <t>Wheat_Reference_Rhizodep</t>
  </si>
  <si>
    <t>SIGMA_SUCROSE</t>
  </si>
  <si>
    <t>cnwheat</t>
  </si>
  <si>
    <t xml:space="preserve">Conductance parameter </t>
  </si>
  <si>
    <t>g2.mol-1.m-2.s-1</t>
  </si>
  <si>
    <t>roots</t>
  </si>
  <si>
    <t>max_loading_rate</t>
  </si>
  <si>
    <t>water_moisture_patch</t>
  </si>
  <si>
    <t>water moisture in a located patch in soil</t>
  </si>
  <si>
    <t>patch_depth_water_moisture</t>
  </si>
  <si>
    <t>Depth of a water moisture patch in soil</t>
  </si>
  <si>
    <t>patch_uniform_width_water_moisture</t>
  </si>
  <si>
    <t>Width of the zone of the patch with uniform water moisture</t>
  </si>
  <si>
    <t>patch_transition_water_moisture</t>
  </si>
  <si>
    <t>Variance of the normal law smooting the boundary transition of a moisture patch with the background concentration</t>
  </si>
  <si>
    <t>smax_AA</t>
  </si>
  <si>
    <t>Maximal rate of amino acid synthesis in the root segment</t>
  </si>
  <si>
    <t>soil_moisture</t>
  </si>
  <si>
    <t>dissolved_mineral_N</t>
  </si>
  <si>
    <t>dissolved_mineral_N_patch</t>
  </si>
  <si>
    <t>g.g-1</t>
  </si>
  <si>
    <t>Intitialization soil nitrate content</t>
  </si>
  <si>
    <t>initialization soil water content</t>
  </si>
  <si>
    <t>m3.m-3</t>
  </si>
  <si>
    <t>DOC</t>
  </si>
  <si>
    <t>DON</t>
  </si>
  <si>
    <t>WBR1</t>
  </si>
  <si>
    <t>WBR2</t>
  </si>
  <si>
    <t>WBR3</t>
  </si>
  <si>
    <t>WB_S1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</si>
</sst>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8" fillId="50" borderId="10" xfId="0" applyFont="1" applyFill="1" applyBorder="1"/>
    <xf numFmtId="0" fontId="0" fillId="50" borderId="10" xfId="0" applyFill="1" applyBorder="1"/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2" borderId="10" xfId="0" applyFont="1" applyFill="1" applyBorder="1"/>
    <xf numFmtId="0" fontId="0" fillId="52" borderId="10" xfId="0" applyFill="1" applyBorder="1"/>
    <xf numFmtId="11" fontId="16" fillId="51" borderId="10" xfId="0" applyNumberFormat="1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0" fontId="0" fillId="46" borderId="11" xfId="0" applyFill="1" applyBorder="1"/>
    <xf numFmtId="0" fontId="18" fillId="40" borderId="12" xfId="0" applyFont="1" applyFill="1" applyBorder="1"/>
    <xf numFmtId="0" fontId="18" fillId="34" borderId="12" xfId="0" applyFont="1" applyFill="1" applyBorder="1"/>
    <xf numFmtId="0" fontId="0" fillId="40" borderId="12" xfId="0" applyFill="1" applyBorder="1"/>
    <xf numFmtId="0" fontId="0" fillId="0" borderId="10" xfId="0" applyBorder="1"/>
    <xf numFmtId="11" fontId="16" fillId="0" borderId="0" xfId="0" applyNumberFormat="1" applyFont="1"/>
    <xf numFmtId="11" fontId="0" fillId="0" borderId="0" xfId="0" applyNumberFormat="1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29"/>
  <sheetViews>
    <sheetView tabSelected="1" zoomScale="79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M2" sqref="M2"/>
    </sheetView>
  </sheetViews>
  <sheetFormatPr baseColWidth="10" defaultColWidth="11.42578125" defaultRowHeight="15" x14ac:dyDescent="0.25"/>
  <cols>
    <col min="1" max="1" width="32.7109375" style="1" customWidth="1"/>
    <col min="2" max="2" width="13.7109375" style="1" customWidth="1"/>
    <col min="3" max="3" width="16.140625" style="1" customWidth="1"/>
    <col min="4" max="4" width="12.85546875" style="1" customWidth="1"/>
    <col min="5" max="5" width="13.85546875" customWidth="1"/>
    <col min="6" max="6" width="22.7109375" customWidth="1"/>
    <col min="7" max="7" width="16.140625" style="37" customWidth="1"/>
    <col min="8" max="8" width="16.5703125" style="37" customWidth="1"/>
    <col min="9" max="13" width="21.5703125" style="1" customWidth="1"/>
  </cols>
  <sheetData>
    <row r="1" spans="1:13" s="1" customFormat="1" x14ac:dyDescent="0.25">
      <c r="A1" s="2" t="s">
        <v>471</v>
      </c>
      <c r="B1" s="2" t="s">
        <v>472</v>
      </c>
      <c r="C1" s="2" t="s">
        <v>482</v>
      </c>
      <c r="D1" s="2" t="s">
        <v>484</v>
      </c>
      <c r="E1" s="2" t="s">
        <v>112</v>
      </c>
      <c r="F1" s="2" t="s">
        <v>92</v>
      </c>
      <c r="G1" s="35" t="s">
        <v>378</v>
      </c>
      <c r="H1" s="35" t="s">
        <v>532</v>
      </c>
      <c r="I1" s="36" t="s">
        <v>531</v>
      </c>
      <c r="J1" s="36" t="s">
        <v>558</v>
      </c>
      <c r="K1" s="36" t="s">
        <v>559</v>
      </c>
      <c r="L1" s="36" t="s">
        <v>560</v>
      </c>
      <c r="M1" s="36" t="s">
        <v>561</v>
      </c>
    </row>
    <row r="2" spans="1:13" s="1" customFormat="1" x14ac:dyDescent="0.25">
      <c r="A2" s="42" t="s">
        <v>481</v>
      </c>
      <c r="B2" s="3" t="s">
        <v>475</v>
      </c>
      <c r="C2" s="3" t="s">
        <v>483</v>
      </c>
      <c r="D2" s="3" t="s">
        <v>537</v>
      </c>
      <c r="E2" s="43" t="s">
        <v>447</v>
      </c>
      <c r="F2" s="43" t="s">
        <v>91</v>
      </c>
      <c r="G2" s="44" t="s">
        <v>478</v>
      </c>
      <c r="H2" s="44" t="str">
        <f t="shared" ref="H2" si="0">G2</f>
        <v>root_3_leaves.pckl</v>
      </c>
      <c r="I2" s="44" t="s">
        <v>478</v>
      </c>
      <c r="J2" s="44" t="s">
        <v>478</v>
      </c>
      <c r="K2" s="44" t="s">
        <v>478</v>
      </c>
      <c r="L2" s="44" t="s">
        <v>478</v>
      </c>
      <c r="M2" s="44" t="s">
        <v>478</v>
      </c>
    </row>
    <row r="3" spans="1:13" s="1" customFormat="1" x14ac:dyDescent="0.25">
      <c r="A3" s="42" t="s">
        <v>479</v>
      </c>
      <c r="B3" s="3" t="s">
        <v>474</v>
      </c>
      <c r="C3" s="3" t="s">
        <v>483</v>
      </c>
      <c r="D3" s="3" t="s">
        <v>537</v>
      </c>
      <c r="E3" s="46" t="s">
        <v>477</v>
      </c>
      <c r="F3" s="46" t="s">
        <v>480</v>
      </c>
      <c r="G3" s="44" t="s">
        <v>476</v>
      </c>
      <c r="H3" s="44" t="s">
        <v>476</v>
      </c>
      <c r="I3" s="44" t="s">
        <v>476</v>
      </c>
      <c r="J3" s="44" t="s">
        <v>476</v>
      </c>
      <c r="K3" s="44" t="s">
        <v>476</v>
      </c>
      <c r="L3" s="44" t="s">
        <v>476</v>
      </c>
      <c r="M3" s="44" t="s">
        <v>476</v>
      </c>
    </row>
    <row r="4" spans="1:13" x14ac:dyDescent="0.25">
      <c r="A4" s="3" t="s">
        <v>2</v>
      </c>
      <c r="B4" s="3" t="s">
        <v>473</v>
      </c>
      <c r="C4" s="3" t="s">
        <v>483</v>
      </c>
      <c r="D4" s="3" t="s">
        <v>537</v>
      </c>
      <c r="E4" s="4" t="s">
        <v>129</v>
      </c>
      <c r="F4" s="4" t="s">
        <v>94</v>
      </c>
      <c r="G4" s="44" t="s">
        <v>86</v>
      </c>
      <c r="H4" s="44" t="str">
        <f>G4</f>
        <v>True</v>
      </c>
      <c r="I4" s="44" t="s">
        <v>86</v>
      </c>
      <c r="J4" s="44" t="s">
        <v>86</v>
      </c>
      <c r="K4" s="44" t="s">
        <v>86</v>
      </c>
      <c r="L4" s="44" t="s">
        <v>86</v>
      </c>
      <c r="M4" s="44" t="s">
        <v>86</v>
      </c>
    </row>
    <row r="5" spans="1:13" x14ac:dyDescent="0.25">
      <c r="A5" s="3" t="s">
        <v>3</v>
      </c>
      <c r="B5" s="3" t="s">
        <v>473</v>
      </c>
      <c r="C5" s="3" t="s">
        <v>483</v>
      </c>
      <c r="D5" s="3" t="s">
        <v>537</v>
      </c>
      <c r="E5" s="4" t="s">
        <v>130</v>
      </c>
      <c r="F5" s="4" t="s">
        <v>95</v>
      </c>
      <c r="G5" s="44">
        <v>1</v>
      </c>
      <c r="H5" s="44">
        <f t="shared" ref="H5:H64" si="1">G5</f>
        <v>1</v>
      </c>
      <c r="I5" s="44">
        <v>1</v>
      </c>
      <c r="J5" s="44">
        <v>1</v>
      </c>
      <c r="K5" s="44">
        <v>1</v>
      </c>
      <c r="L5" s="44">
        <v>1</v>
      </c>
      <c r="M5" s="44">
        <v>1</v>
      </c>
    </row>
    <row r="6" spans="1:13" x14ac:dyDescent="0.25">
      <c r="A6" s="5" t="s">
        <v>4</v>
      </c>
      <c r="B6" s="3" t="s">
        <v>473</v>
      </c>
      <c r="C6" s="3" t="s">
        <v>483</v>
      </c>
      <c r="D6" s="3" t="s">
        <v>537</v>
      </c>
      <c r="E6" s="6" t="s">
        <v>114</v>
      </c>
      <c r="F6" s="6" t="s">
        <v>93</v>
      </c>
      <c r="G6" s="44">
        <v>60</v>
      </c>
      <c r="H6" s="44">
        <f t="shared" si="1"/>
        <v>60</v>
      </c>
      <c r="I6" s="44">
        <v>180</v>
      </c>
      <c r="J6" s="44">
        <v>180</v>
      </c>
      <c r="K6" s="44">
        <v>180</v>
      </c>
      <c r="L6" s="44">
        <v>180</v>
      </c>
      <c r="M6" s="44">
        <v>180</v>
      </c>
    </row>
    <row r="7" spans="1:13" x14ac:dyDescent="0.25">
      <c r="A7" s="5" t="s">
        <v>5</v>
      </c>
      <c r="B7" s="3" t="s">
        <v>473</v>
      </c>
      <c r="C7" s="3" t="s">
        <v>483</v>
      </c>
      <c r="D7" s="3" t="s">
        <v>537</v>
      </c>
      <c r="E7" s="6" t="s">
        <v>115</v>
      </c>
      <c r="F7" s="6" t="s">
        <v>93</v>
      </c>
      <c r="G7" s="44">
        <v>4.1666666999999998E-2</v>
      </c>
      <c r="H7" s="44">
        <f t="shared" si="1"/>
        <v>4.1666666999999998E-2</v>
      </c>
      <c r="I7" s="44">
        <v>4.1666666999999998E-2</v>
      </c>
      <c r="J7" s="44">
        <v>4.1666666999999998E-2</v>
      </c>
      <c r="K7" s="44">
        <v>4.1666666999999998E-2</v>
      </c>
      <c r="L7" s="44">
        <v>4.1666666999999998E-2</v>
      </c>
      <c r="M7" s="44">
        <v>4.1666666999999998E-2</v>
      </c>
    </row>
    <row r="8" spans="1:13" x14ac:dyDescent="0.25">
      <c r="A8" s="5" t="s">
        <v>20</v>
      </c>
      <c r="B8" s="3" t="s">
        <v>473</v>
      </c>
      <c r="C8" s="3" t="s">
        <v>483</v>
      </c>
      <c r="D8" s="3" t="s">
        <v>537</v>
      </c>
      <c r="E8" s="6" t="s">
        <v>123</v>
      </c>
      <c r="F8" s="6" t="s">
        <v>93</v>
      </c>
      <c r="G8" s="44">
        <v>5</v>
      </c>
      <c r="H8" s="44">
        <f t="shared" si="1"/>
        <v>5</v>
      </c>
      <c r="I8" s="44">
        <v>4.1666666999999998E-2</v>
      </c>
      <c r="J8" s="44">
        <v>4.1666666999999998E-2</v>
      </c>
      <c r="K8" s="44">
        <v>4.1666666999999998E-2</v>
      </c>
      <c r="L8" s="44">
        <v>4.1666666999999998E-2</v>
      </c>
      <c r="M8" s="44">
        <v>4.1666666999999998E-2</v>
      </c>
    </row>
    <row r="9" spans="1:13" x14ac:dyDescent="0.25">
      <c r="A9" s="7" t="s">
        <v>1</v>
      </c>
      <c r="B9" s="3" t="s">
        <v>473</v>
      </c>
      <c r="C9" s="3" t="s">
        <v>483</v>
      </c>
      <c r="D9" s="3" t="s">
        <v>537</v>
      </c>
      <c r="E9" s="8" t="s">
        <v>113</v>
      </c>
      <c r="F9" s="8" t="s">
        <v>93</v>
      </c>
      <c r="G9" s="44">
        <v>1</v>
      </c>
      <c r="H9" s="44">
        <f t="shared" si="1"/>
        <v>1</v>
      </c>
      <c r="I9" s="44">
        <v>1</v>
      </c>
      <c r="J9" s="44">
        <v>1</v>
      </c>
      <c r="K9" s="44">
        <v>1</v>
      </c>
      <c r="L9" s="44">
        <v>1</v>
      </c>
      <c r="M9" s="44">
        <v>1</v>
      </c>
    </row>
    <row r="10" spans="1:13" x14ac:dyDescent="0.25">
      <c r="A10" s="7" t="s">
        <v>450</v>
      </c>
      <c r="B10" s="3" t="s">
        <v>473</v>
      </c>
      <c r="C10" s="3" t="s">
        <v>483</v>
      </c>
      <c r="D10" s="3" t="s">
        <v>537</v>
      </c>
      <c r="E10" s="8" t="s">
        <v>451</v>
      </c>
      <c r="F10" s="8" t="s">
        <v>93</v>
      </c>
      <c r="G10" s="44">
        <v>0</v>
      </c>
      <c r="H10" s="44">
        <f t="shared" si="1"/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</row>
    <row r="11" spans="1:13" x14ac:dyDescent="0.25">
      <c r="A11" s="7" t="s">
        <v>6</v>
      </c>
      <c r="B11" s="3" t="s">
        <v>473</v>
      </c>
      <c r="C11" s="3" t="s">
        <v>483</v>
      </c>
      <c r="D11" s="3" t="s">
        <v>537</v>
      </c>
      <c r="E11" s="8" t="s">
        <v>131</v>
      </c>
      <c r="F11" s="8" t="s">
        <v>94</v>
      </c>
      <c r="G11" s="44" t="s">
        <v>87</v>
      </c>
      <c r="H11" s="44" t="str">
        <f t="shared" si="1"/>
        <v>False</v>
      </c>
      <c r="I11" s="44" t="s">
        <v>87</v>
      </c>
      <c r="J11" s="44" t="s">
        <v>87</v>
      </c>
      <c r="K11" s="44" t="s">
        <v>87</v>
      </c>
      <c r="L11" s="44" t="s">
        <v>87</v>
      </c>
      <c r="M11" s="44" t="s">
        <v>87</v>
      </c>
    </row>
    <row r="12" spans="1:13" x14ac:dyDescent="0.25">
      <c r="A12" s="7" t="s">
        <v>7</v>
      </c>
      <c r="B12" s="3" t="s">
        <v>473</v>
      </c>
      <c r="C12" s="3" t="s">
        <v>483</v>
      </c>
      <c r="D12" s="3" t="s">
        <v>537</v>
      </c>
      <c r="E12" s="8" t="s">
        <v>116</v>
      </c>
      <c r="F12" s="8" t="s">
        <v>96</v>
      </c>
      <c r="G12" s="44">
        <v>5.0000000000000001E-9</v>
      </c>
      <c r="H12" s="44">
        <f t="shared" si="1"/>
        <v>5.0000000000000001E-9</v>
      </c>
      <c r="I12" s="44">
        <v>5.0000000000000001E-9</v>
      </c>
      <c r="J12" s="44">
        <v>5.0000000000000001E-9</v>
      </c>
      <c r="K12" s="44">
        <v>5.0000000000000001E-9</v>
      </c>
      <c r="L12" s="44">
        <v>5.0000000000000001E-9</v>
      </c>
      <c r="M12" s="44">
        <v>5.0000000000000001E-9</v>
      </c>
    </row>
    <row r="13" spans="1:13" x14ac:dyDescent="0.25">
      <c r="A13" s="7" t="s">
        <v>8</v>
      </c>
      <c r="B13" s="3" t="s">
        <v>473</v>
      </c>
      <c r="C13" s="3" t="s">
        <v>483</v>
      </c>
      <c r="D13" s="3" t="s">
        <v>537</v>
      </c>
      <c r="E13" s="8" t="s">
        <v>117</v>
      </c>
      <c r="F13" s="8" t="s">
        <v>466</v>
      </c>
      <c r="G13" s="44">
        <v>10</v>
      </c>
      <c r="H13" s="44">
        <f t="shared" si="1"/>
        <v>10</v>
      </c>
      <c r="I13" s="44">
        <v>10</v>
      </c>
      <c r="J13" s="44">
        <v>10</v>
      </c>
      <c r="K13" s="44">
        <v>10</v>
      </c>
      <c r="L13" s="44">
        <v>10</v>
      </c>
      <c r="M13" s="44">
        <v>10</v>
      </c>
    </row>
    <row r="14" spans="1:13" x14ac:dyDescent="0.25">
      <c r="A14" s="7" t="s">
        <v>463</v>
      </c>
      <c r="B14" s="3" t="s">
        <v>473</v>
      </c>
      <c r="C14" s="3" t="s">
        <v>483</v>
      </c>
      <c r="D14" s="3" t="s">
        <v>537</v>
      </c>
      <c r="E14" s="8" t="s">
        <v>458</v>
      </c>
      <c r="F14" s="8" t="s">
        <v>94</v>
      </c>
      <c r="G14" s="44" t="s">
        <v>87</v>
      </c>
      <c r="H14" s="44" t="str">
        <f t="shared" si="1"/>
        <v>False</v>
      </c>
      <c r="I14" s="44" t="s">
        <v>87</v>
      </c>
      <c r="J14" s="44" t="s">
        <v>87</v>
      </c>
      <c r="K14" s="44" t="s">
        <v>87</v>
      </c>
      <c r="L14" s="44" t="s">
        <v>87</v>
      </c>
      <c r="M14" s="44" t="s">
        <v>87</v>
      </c>
    </row>
    <row r="15" spans="1:13" x14ac:dyDescent="0.25">
      <c r="A15" s="7" t="s">
        <v>464</v>
      </c>
      <c r="B15" s="3" t="s">
        <v>473</v>
      </c>
      <c r="C15" s="3" t="s">
        <v>483</v>
      </c>
      <c r="D15" s="3" t="s">
        <v>537</v>
      </c>
      <c r="E15" s="8" t="s">
        <v>465</v>
      </c>
      <c r="F15" s="8" t="s">
        <v>94</v>
      </c>
      <c r="G15" s="44" t="s">
        <v>87</v>
      </c>
      <c r="H15" s="44" t="str">
        <f t="shared" si="1"/>
        <v>False</v>
      </c>
      <c r="I15" s="44" t="s">
        <v>87</v>
      </c>
      <c r="J15" s="44" t="s">
        <v>87</v>
      </c>
      <c r="K15" s="44" t="s">
        <v>87</v>
      </c>
      <c r="L15" s="44" t="s">
        <v>87</v>
      </c>
      <c r="M15" s="44" t="s">
        <v>87</v>
      </c>
    </row>
    <row r="16" spans="1:13" x14ac:dyDescent="0.25">
      <c r="A16" s="7" t="s">
        <v>467</v>
      </c>
      <c r="B16" s="3" t="s">
        <v>473</v>
      </c>
      <c r="C16" s="3" t="s">
        <v>483</v>
      </c>
      <c r="D16" s="3" t="s">
        <v>537</v>
      </c>
      <c r="E16" s="8" t="s">
        <v>468</v>
      </c>
      <c r="F16" s="8" t="s">
        <v>94</v>
      </c>
      <c r="G16" s="44" t="s">
        <v>87</v>
      </c>
      <c r="H16" s="44" t="str">
        <f t="shared" si="1"/>
        <v>False</v>
      </c>
      <c r="I16" s="44" t="s">
        <v>87</v>
      </c>
      <c r="J16" s="44" t="s">
        <v>87</v>
      </c>
      <c r="K16" s="44" t="s">
        <v>87</v>
      </c>
      <c r="L16" s="44" t="s">
        <v>87</v>
      </c>
      <c r="M16" s="44" t="s">
        <v>87</v>
      </c>
    </row>
    <row r="17" spans="1:13" x14ac:dyDescent="0.25">
      <c r="A17" s="7" t="s">
        <v>469</v>
      </c>
      <c r="B17" s="3" t="s">
        <v>473</v>
      </c>
      <c r="C17" s="3" t="s">
        <v>483</v>
      </c>
      <c r="D17" s="3" t="s">
        <v>537</v>
      </c>
      <c r="E17" s="8" t="s">
        <v>470</v>
      </c>
      <c r="F17" s="8" t="s">
        <v>296</v>
      </c>
      <c r="G17" s="44">
        <v>86400</v>
      </c>
      <c r="H17" s="44">
        <f t="shared" si="1"/>
        <v>86400</v>
      </c>
      <c r="I17" s="44">
        <v>86400</v>
      </c>
      <c r="J17" s="44">
        <v>86400</v>
      </c>
      <c r="K17" s="44">
        <v>86400</v>
      </c>
      <c r="L17" s="44">
        <v>86400</v>
      </c>
      <c r="M17" s="44">
        <v>86400</v>
      </c>
    </row>
    <row r="18" spans="1:13" x14ac:dyDescent="0.25">
      <c r="A18" s="9" t="s">
        <v>10</v>
      </c>
      <c r="B18" s="3" t="s">
        <v>473</v>
      </c>
      <c r="C18" s="3" t="s">
        <v>483</v>
      </c>
      <c r="D18" s="3" t="s">
        <v>537</v>
      </c>
      <c r="E18" s="10" t="s">
        <v>133</v>
      </c>
      <c r="F18" s="10" t="s">
        <v>94</v>
      </c>
      <c r="G18" s="44" t="b">
        <v>0</v>
      </c>
      <c r="H18" s="44" t="b">
        <v>1</v>
      </c>
      <c r="I18" s="44" t="b">
        <v>1</v>
      </c>
      <c r="J18" s="44" t="b">
        <v>1</v>
      </c>
      <c r="K18" s="44" t="b">
        <v>1</v>
      </c>
      <c r="L18" s="44" t="b">
        <v>1</v>
      </c>
      <c r="M18" s="44" t="b">
        <v>1</v>
      </c>
    </row>
    <row r="19" spans="1:13" x14ac:dyDescent="0.25">
      <c r="A19" s="9" t="s">
        <v>11</v>
      </c>
      <c r="B19" s="3" t="s">
        <v>473</v>
      </c>
      <c r="C19" s="3" t="s">
        <v>483</v>
      </c>
      <c r="D19" s="3" t="s">
        <v>537</v>
      </c>
      <c r="E19" s="10" t="s">
        <v>118</v>
      </c>
      <c r="F19" s="10" t="s">
        <v>95</v>
      </c>
      <c r="G19" s="44">
        <v>3</v>
      </c>
      <c r="H19" s="44">
        <f t="shared" si="1"/>
        <v>3</v>
      </c>
      <c r="I19" s="44">
        <v>3</v>
      </c>
      <c r="J19" s="44">
        <v>3</v>
      </c>
      <c r="K19" s="44">
        <v>3</v>
      </c>
      <c r="L19" s="44">
        <v>3</v>
      </c>
      <c r="M19" s="44">
        <v>3</v>
      </c>
    </row>
    <row r="20" spans="1:13" x14ac:dyDescent="0.25">
      <c r="A20" s="9" t="s">
        <v>362</v>
      </c>
      <c r="B20" s="3" t="s">
        <v>473</v>
      </c>
      <c r="C20" s="3" t="s">
        <v>483</v>
      </c>
      <c r="D20" s="3" t="s">
        <v>537</v>
      </c>
      <c r="E20" s="10" t="s">
        <v>363</v>
      </c>
      <c r="F20" s="10" t="s">
        <v>94</v>
      </c>
      <c r="G20" s="44" t="s">
        <v>87</v>
      </c>
      <c r="H20" s="44" t="str">
        <f t="shared" si="1"/>
        <v>False</v>
      </c>
      <c r="I20" s="44" t="s">
        <v>87</v>
      </c>
      <c r="J20" s="44" t="s">
        <v>87</v>
      </c>
      <c r="K20" s="44" t="s">
        <v>87</v>
      </c>
      <c r="L20" s="44" t="s">
        <v>87</v>
      </c>
      <c r="M20" s="44" t="s">
        <v>87</v>
      </c>
    </row>
    <row r="21" spans="1:13" x14ac:dyDescent="0.25">
      <c r="A21" s="9" t="s">
        <v>364</v>
      </c>
      <c r="B21" s="3" t="s">
        <v>473</v>
      </c>
      <c r="C21" s="3" t="s">
        <v>483</v>
      </c>
      <c r="D21" s="3" t="s">
        <v>537</v>
      </c>
      <c r="E21" s="10" t="s">
        <v>365</v>
      </c>
      <c r="F21" s="10" t="s">
        <v>94</v>
      </c>
      <c r="G21" s="44" t="s">
        <v>87</v>
      </c>
      <c r="H21" s="44" t="str">
        <f t="shared" si="1"/>
        <v>False</v>
      </c>
      <c r="I21" s="44" t="s">
        <v>87</v>
      </c>
      <c r="J21" s="44" t="s">
        <v>87</v>
      </c>
      <c r="K21" s="44" t="s">
        <v>87</v>
      </c>
      <c r="L21" s="44" t="s">
        <v>87</v>
      </c>
      <c r="M21" s="44" t="s">
        <v>87</v>
      </c>
    </row>
    <row r="22" spans="1:13" x14ac:dyDescent="0.25">
      <c r="A22" s="9" t="s">
        <v>376</v>
      </c>
      <c r="B22" s="3" t="s">
        <v>473</v>
      </c>
      <c r="C22" s="3" t="s">
        <v>483</v>
      </c>
      <c r="D22" s="3" t="s">
        <v>537</v>
      </c>
      <c r="E22" s="10" t="s">
        <v>377</v>
      </c>
      <c r="F22" s="10" t="s">
        <v>94</v>
      </c>
      <c r="G22" s="44" t="s">
        <v>87</v>
      </c>
      <c r="H22" s="44" t="str">
        <f t="shared" si="1"/>
        <v>False</v>
      </c>
      <c r="I22" s="44" t="s">
        <v>87</v>
      </c>
      <c r="J22" s="44" t="s">
        <v>87</v>
      </c>
      <c r="K22" s="44" t="s">
        <v>87</v>
      </c>
      <c r="L22" s="44" t="s">
        <v>87</v>
      </c>
      <c r="M22" s="44" t="s">
        <v>87</v>
      </c>
    </row>
    <row r="23" spans="1:13" x14ac:dyDescent="0.25">
      <c r="A23" s="9" t="s">
        <v>375</v>
      </c>
      <c r="B23" s="3" t="s">
        <v>473</v>
      </c>
      <c r="C23" s="3" t="s">
        <v>483</v>
      </c>
      <c r="D23" s="3" t="s">
        <v>537</v>
      </c>
      <c r="E23" s="10" t="s">
        <v>373</v>
      </c>
      <c r="F23" s="10" t="s">
        <v>94</v>
      </c>
      <c r="G23" s="44" t="s">
        <v>87</v>
      </c>
      <c r="H23" s="44" t="str">
        <f t="shared" si="1"/>
        <v>False</v>
      </c>
      <c r="I23" s="44" t="s">
        <v>87</v>
      </c>
      <c r="J23" s="44" t="s">
        <v>87</v>
      </c>
      <c r="K23" s="44" t="s">
        <v>87</v>
      </c>
      <c r="L23" s="44" t="s">
        <v>87</v>
      </c>
      <c r="M23" s="44" t="s">
        <v>87</v>
      </c>
    </row>
    <row r="24" spans="1:13" x14ac:dyDescent="0.25">
      <c r="A24" s="9" t="s">
        <v>374</v>
      </c>
      <c r="B24" s="3" t="s">
        <v>473</v>
      </c>
      <c r="C24" s="3" t="s">
        <v>483</v>
      </c>
      <c r="D24" s="3" t="s">
        <v>537</v>
      </c>
      <c r="E24" s="10" t="s">
        <v>372</v>
      </c>
      <c r="F24" s="10" t="s">
        <v>94</v>
      </c>
      <c r="G24" s="44" t="s">
        <v>87</v>
      </c>
      <c r="H24" s="44" t="str">
        <f t="shared" si="1"/>
        <v>False</v>
      </c>
      <c r="I24" s="44" t="s">
        <v>87</v>
      </c>
      <c r="J24" s="44" t="s">
        <v>87</v>
      </c>
      <c r="K24" s="44" t="s">
        <v>87</v>
      </c>
      <c r="L24" s="44" t="s">
        <v>87</v>
      </c>
      <c r="M24" s="44" t="s">
        <v>87</v>
      </c>
    </row>
    <row r="25" spans="1:13" x14ac:dyDescent="0.25">
      <c r="A25" s="9" t="s">
        <v>12</v>
      </c>
      <c r="B25" s="3" t="s">
        <v>473</v>
      </c>
      <c r="C25" s="3" t="s">
        <v>483</v>
      </c>
      <c r="D25" s="3" t="s">
        <v>537</v>
      </c>
      <c r="E25" s="10" t="s">
        <v>139</v>
      </c>
      <c r="F25" s="10" t="s">
        <v>94</v>
      </c>
      <c r="G25" s="44" t="s">
        <v>87</v>
      </c>
      <c r="H25" s="44" t="str">
        <f t="shared" si="1"/>
        <v>False</v>
      </c>
      <c r="I25" s="44" t="s">
        <v>87</v>
      </c>
      <c r="J25" s="44" t="s">
        <v>87</v>
      </c>
      <c r="K25" s="44" t="s">
        <v>87</v>
      </c>
      <c r="L25" s="44" t="s">
        <v>87</v>
      </c>
      <c r="M25" s="44" t="s">
        <v>87</v>
      </c>
    </row>
    <row r="26" spans="1:13" x14ac:dyDescent="0.25">
      <c r="A26" s="9" t="s">
        <v>13</v>
      </c>
      <c r="B26" s="3" t="s">
        <v>473</v>
      </c>
      <c r="C26" s="3" t="s">
        <v>483</v>
      </c>
      <c r="D26" s="3" t="s">
        <v>537</v>
      </c>
      <c r="E26" s="10" t="s">
        <v>119</v>
      </c>
      <c r="F26" s="10" t="s">
        <v>97</v>
      </c>
      <c r="G26" s="44">
        <v>0.33</v>
      </c>
      <c r="H26" s="44">
        <f t="shared" si="1"/>
        <v>0.33</v>
      </c>
      <c r="I26" s="44">
        <v>0.33</v>
      </c>
      <c r="J26" s="44">
        <v>0.33</v>
      </c>
      <c r="K26" s="44">
        <v>0.33</v>
      </c>
      <c r="L26" s="44">
        <v>0.33</v>
      </c>
      <c r="M26" s="44">
        <v>0.33</v>
      </c>
    </row>
    <row r="27" spans="1:13" x14ac:dyDescent="0.25">
      <c r="A27" s="9" t="s">
        <v>14</v>
      </c>
      <c r="B27" s="3" t="s">
        <v>473</v>
      </c>
      <c r="C27" s="3" t="s">
        <v>483</v>
      </c>
      <c r="D27" s="3" t="s">
        <v>537</v>
      </c>
      <c r="E27" s="10" t="s">
        <v>134</v>
      </c>
      <c r="F27" s="10" t="s">
        <v>94</v>
      </c>
      <c r="G27" s="44" t="s">
        <v>87</v>
      </c>
      <c r="H27" s="44" t="str">
        <f t="shared" si="1"/>
        <v>False</v>
      </c>
      <c r="I27" s="44" t="s">
        <v>87</v>
      </c>
      <c r="J27" s="44" t="s">
        <v>87</v>
      </c>
      <c r="K27" s="44" t="s">
        <v>87</v>
      </c>
      <c r="L27" s="44" t="s">
        <v>87</v>
      </c>
      <c r="M27" s="44" t="s">
        <v>87</v>
      </c>
    </row>
    <row r="28" spans="1:13" x14ac:dyDescent="0.25">
      <c r="A28" s="9" t="s">
        <v>9</v>
      </c>
      <c r="B28" s="3" t="s">
        <v>473</v>
      </c>
      <c r="C28" s="3" t="s">
        <v>483</v>
      </c>
      <c r="D28" s="3" t="s">
        <v>537</v>
      </c>
      <c r="E28" s="10" t="s">
        <v>132</v>
      </c>
      <c r="F28" s="10" t="s">
        <v>94</v>
      </c>
      <c r="G28" s="44" t="s">
        <v>87</v>
      </c>
      <c r="H28" s="44" t="str">
        <f t="shared" si="1"/>
        <v>False</v>
      </c>
      <c r="I28" s="44" t="s">
        <v>87</v>
      </c>
      <c r="J28" s="44" t="s">
        <v>87</v>
      </c>
      <c r="K28" s="44" t="s">
        <v>87</v>
      </c>
      <c r="L28" s="44" t="s">
        <v>87</v>
      </c>
      <c r="M28" s="44" t="s">
        <v>87</v>
      </c>
    </row>
    <row r="29" spans="1:13" x14ac:dyDescent="0.25">
      <c r="A29" s="9" t="s">
        <v>456</v>
      </c>
      <c r="B29" s="3" t="s">
        <v>473</v>
      </c>
      <c r="C29" s="3" t="s">
        <v>483</v>
      </c>
      <c r="D29" s="3" t="s">
        <v>537</v>
      </c>
      <c r="E29" s="10" t="s">
        <v>457</v>
      </c>
      <c r="F29" s="10" t="s">
        <v>94</v>
      </c>
      <c r="G29" s="44" t="s">
        <v>87</v>
      </c>
      <c r="H29" s="44" t="str">
        <f t="shared" si="1"/>
        <v>False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</row>
    <row r="30" spans="1:13" x14ac:dyDescent="0.25">
      <c r="A30" s="13" t="s">
        <v>21</v>
      </c>
      <c r="B30" s="3" t="s">
        <v>473</v>
      </c>
      <c r="C30" s="3" t="s">
        <v>483</v>
      </c>
      <c r="D30" s="3" t="s">
        <v>537</v>
      </c>
      <c r="E30" s="14" t="s">
        <v>137</v>
      </c>
      <c r="F30" s="14" t="s">
        <v>94</v>
      </c>
      <c r="G30" s="44" t="s">
        <v>86</v>
      </c>
      <c r="H30" s="44" t="str">
        <f t="shared" si="1"/>
        <v>True</v>
      </c>
      <c r="I30" s="44" t="s">
        <v>86</v>
      </c>
      <c r="J30" s="44" t="s">
        <v>86</v>
      </c>
      <c r="K30" s="44" t="s">
        <v>86</v>
      </c>
      <c r="L30" s="44" t="s">
        <v>86</v>
      </c>
      <c r="M30" s="44" t="s">
        <v>86</v>
      </c>
    </row>
    <row r="31" spans="1:13" x14ac:dyDescent="0.25">
      <c r="A31" s="13" t="s">
        <v>22</v>
      </c>
      <c r="B31" s="3" t="s">
        <v>473</v>
      </c>
      <c r="C31" s="3" t="s">
        <v>483</v>
      </c>
      <c r="D31" s="3" t="s">
        <v>537</v>
      </c>
      <c r="E31" s="14" t="s">
        <v>124</v>
      </c>
      <c r="F31" s="14" t="s">
        <v>91</v>
      </c>
      <c r="G31" s="44" t="s">
        <v>382</v>
      </c>
      <c r="H31" s="44" t="str">
        <f t="shared" si="1"/>
        <v>total_exchange_surface_with_soil_solution</v>
      </c>
      <c r="I31" s="45" t="s">
        <v>436</v>
      </c>
      <c r="J31" s="45" t="s">
        <v>436</v>
      </c>
      <c r="K31" s="45" t="s">
        <v>436</v>
      </c>
      <c r="L31" s="45" t="s">
        <v>436</v>
      </c>
      <c r="M31" s="45" t="s">
        <v>436</v>
      </c>
    </row>
    <row r="32" spans="1:13" x14ac:dyDescent="0.25">
      <c r="A32" s="13" t="s">
        <v>23</v>
      </c>
      <c r="B32" s="3" t="s">
        <v>473</v>
      </c>
      <c r="C32" s="3" t="s">
        <v>483</v>
      </c>
      <c r="D32" s="3" t="s">
        <v>537</v>
      </c>
      <c r="E32" s="14" t="s">
        <v>125</v>
      </c>
      <c r="F32" s="14" t="s">
        <v>99</v>
      </c>
      <c r="G32" s="44">
        <v>9.9999999999999995E-7</v>
      </c>
      <c r="H32" s="44">
        <f t="shared" si="1"/>
        <v>9.9999999999999995E-7</v>
      </c>
      <c r="I32" s="44">
        <v>9.9999999999999995E-7</v>
      </c>
      <c r="J32" s="44">
        <v>9.9999999999999995E-7</v>
      </c>
      <c r="K32" s="44">
        <v>9.9999999999999995E-7</v>
      </c>
      <c r="L32" s="44">
        <v>9.9999999999999995E-7</v>
      </c>
      <c r="M32" s="44">
        <v>9.9999999999999995E-7</v>
      </c>
    </row>
    <row r="33" spans="1:13" x14ac:dyDescent="0.25">
      <c r="A33" s="13" t="s">
        <v>24</v>
      </c>
      <c r="B33" s="3" t="s">
        <v>473</v>
      </c>
      <c r="C33" s="3" t="s">
        <v>483</v>
      </c>
      <c r="D33" s="3" t="s">
        <v>537</v>
      </c>
      <c r="E33" s="14" t="s">
        <v>126</v>
      </c>
      <c r="F33" s="14" t="s">
        <v>99</v>
      </c>
      <c r="G33" s="44">
        <v>2.0000000000000001E-4</v>
      </c>
      <c r="H33" s="44">
        <f t="shared" si="1"/>
        <v>2.0000000000000001E-4</v>
      </c>
      <c r="I33" s="44">
        <v>1E-3</v>
      </c>
      <c r="J33" s="44">
        <v>1E-3</v>
      </c>
      <c r="K33" s="44">
        <v>1E-3</v>
      </c>
      <c r="L33" s="44">
        <v>1E-3</v>
      </c>
      <c r="M33" s="44">
        <v>1E-3</v>
      </c>
    </row>
    <row r="34" spans="1:13" x14ac:dyDescent="0.25">
      <c r="A34" s="13" t="s">
        <v>25</v>
      </c>
      <c r="B34" s="3" t="s">
        <v>473</v>
      </c>
      <c r="C34" s="3" t="s">
        <v>483</v>
      </c>
      <c r="D34" s="3" t="s">
        <v>537</v>
      </c>
      <c r="E34" s="14" t="s">
        <v>138</v>
      </c>
      <c r="F34" s="14" t="s">
        <v>94</v>
      </c>
      <c r="G34" s="44" t="s">
        <v>86</v>
      </c>
      <c r="H34" s="44" t="str">
        <f t="shared" si="1"/>
        <v>True</v>
      </c>
      <c r="I34" s="44" t="s">
        <v>86</v>
      </c>
      <c r="J34" s="44" t="s">
        <v>86</v>
      </c>
      <c r="K34" s="44" t="s">
        <v>86</v>
      </c>
      <c r="L34" s="44" t="s">
        <v>86</v>
      </c>
      <c r="M34" s="44" t="s">
        <v>86</v>
      </c>
    </row>
    <row r="35" spans="1:13" x14ac:dyDescent="0.25">
      <c r="A35" s="13" t="s">
        <v>26</v>
      </c>
      <c r="B35" s="3" t="s">
        <v>473</v>
      </c>
      <c r="C35" s="3" t="s">
        <v>483</v>
      </c>
      <c r="D35" s="3" t="s">
        <v>537</v>
      </c>
      <c r="E35" s="14" t="s">
        <v>127</v>
      </c>
      <c r="F35" s="14" t="s">
        <v>91</v>
      </c>
      <c r="G35" s="44" t="s">
        <v>88</v>
      </c>
      <c r="H35" s="44" t="str">
        <f t="shared" si="1"/>
        <v>jet</v>
      </c>
      <c r="I35" s="44" t="s">
        <v>88</v>
      </c>
      <c r="J35" s="44" t="s">
        <v>88</v>
      </c>
      <c r="K35" s="44" t="s">
        <v>88</v>
      </c>
      <c r="L35" s="44" t="s">
        <v>88</v>
      </c>
      <c r="M35" s="44" t="s">
        <v>88</v>
      </c>
    </row>
    <row r="36" spans="1:13" x14ac:dyDescent="0.25">
      <c r="A36" s="13" t="s">
        <v>27</v>
      </c>
      <c r="B36" s="3" t="s">
        <v>473</v>
      </c>
      <c r="C36" s="3" t="s">
        <v>483</v>
      </c>
      <c r="D36" s="3" t="s">
        <v>537</v>
      </c>
      <c r="E36" s="14" t="s">
        <v>128</v>
      </c>
      <c r="F36" s="14" t="s">
        <v>94</v>
      </c>
      <c r="G36" s="44" t="s">
        <v>86</v>
      </c>
      <c r="H36" s="44" t="str">
        <f t="shared" si="1"/>
        <v>True</v>
      </c>
      <c r="I36" s="44" t="s">
        <v>86</v>
      </c>
      <c r="J36" s="44" t="s">
        <v>86</v>
      </c>
      <c r="K36" s="44" t="s">
        <v>86</v>
      </c>
      <c r="L36" s="44" t="s">
        <v>86</v>
      </c>
      <c r="M36" s="44" t="s">
        <v>86</v>
      </c>
    </row>
    <row r="37" spans="1:13" x14ac:dyDescent="0.25">
      <c r="A37" s="13" t="s">
        <v>28</v>
      </c>
      <c r="B37" s="3" t="s">
        <v>473</v>
      </c>
      <c r="C37" s="3" t="s">
        <v>483</v>
      </c>
      <c r="D37" s="3" t="s">
        <v>537</v>
      </c>
      <c r="E37" s="14" t="s">
        <v>140</v>
      </c>
      <c r="F37" s="14" t="s">
        <v>94</v>
      </c>
      <c r="G37" s="44" t="s">
        <v>87</v>
      </c>
      <c r="H37" s="44" t="str">
        <f t="shared" si="1"/>
        <v>False</v>
      </c>
      <c r="I37" s="44" t="s">
        <v>87</v>
      </c>
      <c r="J37" s="44" t="s">
        <v>87</v>
      </c>
      <c r="K37" s="44" t="s">
        <v>87</v>
      </c>
      <c r="L37" s="44" t="s">
        <v>87</v>
      </c>
      <c r="M37" s="44" t="s">
        <v>87</v>
      </c>
    </row>
    <row r="38" spans="1:13" x14ac:dyDescent="0.25">
      <c r="A38" s="13" t="s">
        <v>29</v>
      </c>
      <c r="B38" s="3" t="s">
        <v>473</v>
      </c>
      <c r="C38" s="3" t="s">
        <v>483</v>
      </c>
      <c r="D38" s="3" t="s">
        <v>537</v>
      </c>
      <c r="E38" s="14" t="s">
        <v>141</v>
      </c>
      <c r="F38" s="14" t="s">
        <v>95</v>
      </c>
      <c r="G38" s="44">
        <v>120</v>
      </c>
      <c r="H38" s="44">
        <f t="shared" si="1"/>
        <v>120</v>
      </c>
      <c r="I38" s="44">
        <v>120</v>
      </c>
      <c r="J38" s="44">
        <v>120</v>
      </c>
      <c r="K38" s="44">
        <v>120</v>
      </c>
      <c r="L38" s="44">
        <v>120</v>
      </c>
      <c r="M38" s="44">
        <v>120</v>
      </c>
    </row>
    <row r="39" spans="1:13" x14ac:dyDescent="0.25">
      <c r="A39" s="13" t="s">
        <v>30</v>
      </c>
      <c r="B39" s="3" t="s">
        <v>473</v>
      </c>
      <c r="C39" s="3" t="s">
        <v>483</v>
      </c>
      <c r="D39" s="3" t="s">
        <v>537</v>
      </c>
      <c r="E39" s="14" t="s">
        <v>142</v>
      </c>
      <c r="F39" s="14" t="s">
        <v>98</v>
      </c>
      <c r="G39" s="44">
        <v>0</v>
      </c>
      <c r="H39" s="44">
        <f t="shared" si="1"/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</row>
    <row r="40" spans="1:13" x14ac:dyDescent="0.25">
      <c r="A40" s="13" t="s">
        <v>31</v>
      </c>
      <c r="B40" s="3" t="s">
        <v>473</v>
      </c>
      <c r="C40" s="3" t="s">
        <v>483</v>
      </c>
      <c r="D40" s="3" t="s">
        <v>537</v>
      </c>
      <c r="E40" s="14" t="s">
        <v>143</v>
      </c>
      <c r="F40" s="14" t="s">
        <v>98</v>
      </c>
      <c r="G40" s="44">
        <v>0</v>
      </c>
      <c r="H40" s="44">
        <f t="shared" si="1"/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</row>
    <row r="41" spans="1:13" x14ac:dyDescent="0.25">
      <c r="A41" s="13" t="s">
        <v>32</v>
      </c>
      <c r="B41" s="3" t="s">
        <v>473</v>
      </c>
      <c r="C41" s="3" t="s">
        <v>483</v>
      </c>
      <c r="D41" s="3" t="s">
        <v>537</v>
      </c>
      <c r="E41" s="14" t="s">
        <v>144</v>
      </c>
      <c r="F41" s="14" t="s">
        <v>98</v>
      </c>
      <c r="G41" s="44">
        <v>-0.1</v>
      </c>
      <c r="H41" s="44">
        <f t="shared" si="1"/>
        <v>-0.1</v>
      </c>
      <c r="I41" s="44">
        <v>-0.1</v>
      </c>
      <c r="J41" s="44">
        <v>-0.1</v>
      </c>
      <c r="K41" s="44">
        <v>-0.1</v>
      </c>
      <c r="L41" s="44">
        <v>-0.1</v>
      </c>
      <c r="M41" s="44">
        <v>-0.1</v>
      </c>
    </row>
    <row r="42" spans="1:13" x14ac:dyDescent="0.25">
      <c r="A42" s="13" t="s">
        <v>33</v>
      </c>
      <c r="B42" s="3" t="s">
        <v>473</v>
      </c>
      <c r="C42" s="3" t="s">
        <v>483</v>
      </c>
      <c r="D42" s="3" t="s">
        <v>537</v>
      </c>
      <c r="E42" s="14" t="s">
        <v>145</v>
      </c>
      <c r="F42" s="14" t="s">
        <v>98</v>
      </c>
      <c r="G42" s="44">
        <v>-0.2</v>
      </c>
      <c r="H42" s="44">
        <f t="shared" si="1"/>
        <v>-0.2</v>
      </c>
      <c r="I42" s="44">
        <v>-0.2</v>
      </c>
      <c r="J42" s="44">
        <v>-0.2</v>
      </c>
      <c r="K42" s="44">
        <v>-0.2</v>
      </c>
      <c r="L42" s="44">
        <v>-0.2</v>
      </c>
      <c r="M42" s="44">
        <v>-0.2</v>
      </c>
    </row>
    <row r="43" spans="1:13" x14ac:dyDescent="0.25">
      <c r="A43" s="13" t="s">
        <v>34</v>
      </c>
      <c r="B43" s="3" t="s">
        <v>473</v>
      </c>
      <c r="C43" s="3" t="s">
        <v>483</v>
      </c>
      <c r="D43" s="3" t="s">
        <v>537</v>
      </c>
      <c r="E43" s="14" t="s">
        <v>146</v>
      </c>
      <c r="F43" s="14" t="s">
        <v>98</v>
      </c>
      <c r="G43" s="44">
        <v>0.4</v>
      </c>
      <c r="H43" s="44">
        <f t="shared" si="1"/>
        <v>0.4</v>
      </c>
      <c r="I43" s="44">
        <v>0.4</v>
      </c>
      <c r="J43" s="44">
        <v>0.4</v>
      </c>
      <c r="K43" s="44">
        <v>0.4</v>
      </c>
      <c r="L43" s="44">
        <v>0.4</v>
      </c>
      <c r="M43" s="44">
        <v>0.4</v>
      </c>
    </row>
    <row r="44" spans="1:13" x14ac:dyDescent="0.25">
      <c r="A44" s="13" t="s">
        <v>35</v>
      </c>
      <c r="B44" s="3" t="s">
        <v>473</v>
      </c>
      <c r="C44" s="3" t="s">
        <v>483</v>
      </c>
      <c r="D44" s="3" t="s">
        <v>537</v>
      </c>
      <c r="E44" s="14" t="s">
        <v>147</v>
      </c>
      <c r="F44" s="14" t="s">
        <v>101</v>
      </c>
      <c r="G44" s="44">
        <v>0</v>
      </c>
      <c r="H44" s="44">
        <f t="shared" si="1"/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</row>
    <row r="45" spans="1:13" x14ac:dyDescent="0.25">
      <c r="A45" s="13" t="s">
        <v>437</v>
      </c>
      <c r="B45" s="3" t="s">
        <v>473</v>
      </c>
      <c r="C45" s="3" t="s">
        <v>483</v>
      </c>
      <c r="D45" s="3" t="s">
        <v>537</v>
      </c>
      <c r="E45" s="14" t="s">
        <v>439</v>
      </c>
      <c r="F45" s="14" t="s">
        <v>95</v>
      </c>
      <c r="G45" s="44">
        <v>1200</v>
      </c>
      <c r="H45" s="44">
        <f t="shared" si="1"/>
        <v>1200</v>
      </c>
      <c r="I45" s="44">
        <v>1200</v>
      </c>
      <c r="J45" s="44">
        <v>1200</v>
      </c>
      <c r="K45" s="44">
        <v>1200</v>
      </c>
      <c r="L45" s="44">
        <v>1200</v>
      </c>
      <c r="M45" s="44">
        <v>1200</v>
      </c>
    </row>
    <row r="46" spans="1:13" x14ac:dyDescent="0.25">
      <c r="A46" s="13" t="s">
        <v>438</v>
      </c>
      <c r="B46" s="3" t="s">
        <v>473</v>
      </c>
      <c r="C46" s="3" t="s">
        <v>483</v>
      </c>
      <c r="D46" s="3" t="s">
        <v>537</v>
      </c>
      <c r="E46" s="14" t="s">
        <v>440</v>
      </c>
      <c r="F46" s="14" t="s">
        <v>95</v>
      </c>
      <c r="G46" s="44">
        <v>1200</v>
      </c>
      <c r="H46" s="44">
        <f t="shared" si="1"/>
        <v>1200</v>
      </c>
      <c r="I46" s="44">
        <v>1200</v>
      </c>
      <c r="J46" s="44">
        <v>1200</v>
      </c>
      <c r="K46" s="44">
        <v>1200</v>
      </c>
      <c r="L46" s="44">
        <v>1200</v>
      </c>
      <c r="M46" s="44">
        <v>1200</v>
      </c>
    </row>
    <row r="47" spans="1:13" x14ac:dyDescent="0.25">
      <c r="A47" s="13" t="s">
        <v>459</v>
      </c>
      <c r="B47" s="3" t="s">
        <v>473</v>
      </c>
      <c r="C47" s="3" t="s">
        <v>483</v>
      </c>
      <c r="D47" s="3" t="s">
        <v>537</v>
      </c>
      <c r="E47" s="14" t="s">
        <v>460</v>
      </c>
      <c r="F47" s="14" t="s">
        <v>461</v>
      </c>
      <c r="G47" s="44" t="s">
        <v>462</v>
      </c>
      <c r="H47" s="44" t="str">
        <f t="shared" si="1"/>
        <v>[94,76,64]</v>
      </c>
      <c r="I47" s="44" t="s">
        <v>462</v>
      </c>
      <c r="J47" s="44" t="s">
        <v>462</v>
      </c>
      <c r="K47" s="44" t="s">
        <v>462</v>
      </c>
      <c r="L47" s="44" t="s">
        <v>462</v>
      </c>
      <c r="M47" s="44" t="s">
        <v>462</v>
      </c>
    </row>
    <row r="48" spans="1:13" x14ac:dyDescent="0.25">
      <c r="A48" s="13" t="s">
        <v>15</v>
      </c>
      <c r="B48" s="3" t="s">
        <v>473</v>
      </c>
      <c r="C48" s="3" t="s">
        <v>483</v>
      </c>
      <c r="D48" s="3" t="s">
        <v>537</v>
      </c>
      <c r="E48" s="14" t="s">
        <v>135</v>
      </c>
      <c r="F48" s="14" t="s">
        <v>94</v>
      </c>
      <c r="G48" s="44" t="s">
        <v>86</v>
      </c>
      <c r="H48" s="44" t="str">
        <f t="shared" si="1"/>
        <v>True</v>
      </c>
      <c r="I48" s="44" t="s">
        <v>86</v>
      </c>
      <c r="J48" s="44" t="s">
        <v>86</v>
      </c>
      <c r="K48" s="44" t="s">
        <v>86</v>
      </c>
      <c r="L48" s="44" t="s">
        <v>86</v>
      </c>
      <c r="M48" s="44" t="s">
        <v>86</v>
      </c>
    </row>
    <row r="49" spans="1:13" x14ac:dyDescent="0.25">
      <c r="A49" s="11" t="s">
        <v>16</v>
      </c>
      <c r="B49" s="3" t="s">
        <v>473</v>
      </c>
      <c r="C49" s="3" t="s">
        <v>483</v>
      </c>
      <c r="D49" s="3" t="s">
        <v>537</v>
      </c>
      <c r="E49" s="12" t="s">
        <v>136</v>
      </c>
      <c r="F49" s="12" t="s">
        <v>94</v>
      </c>
      <c r="G49" s="44" t="s">
        <v>86</v>
      </c>
      <c r="H49" s="44" t="str">
        <f t="shared" si="1"/>
        <v>True</v>
      </c>
      <c r="I49" s="44" t="s">
        <v>86</v>
      </c>
      <c r="J49" s="44" t="s">
        <v>86</v>
      </c>
      <c r="K49" s="44" t="s">
        <v>86</v>
      </c>
      <c r="L49" s="44" t="s">
        <v>86</v>
      </c>
      <c r="M49" s="44" t="s">
        <v>86</v>
      </c>
    </row>
    <row r="50" spans="1:13" x14ac:dyDescent="0.25">
      <c r="A50" s="11" t="s">
        <v>17</v>
      </c>
      <c r="B50" s="3" t="s">
        <v>473</v>
      </c>
      <c r="C50" s="3" t="s">
        <v>483</v>
      </c>
      <c r="D50" s="3" t="s">
        <v>537</v>
      </c>
      <c r="E50" s="12" t="s">
        <v>120</v>
      </c>
      <c r="F50" s="12" t="s">
        <v>98</v>
      </c>
      <c r="G50" s="44">
        <v>0</v>
      </c>
      <c r="H50" s="44">
        <f t="shared" si="1"/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</row>
    <row r="51" spans="1:13" x14ac:dyDescent="0.25">
      <c r="A51" s="11" t="s">
        <v>18</v>
      </c>
      <c r="B51" s="3" t="s">
        <v>473</v>
      </c>
      <c r="C51" s="3" t="s">
        <v>483</v>
      </c>
      <c r="D51" s="3" t="s">
        <v>537</v>
      </c>
      <c r="E51" s="12" t="s">
        <v>121</v>
      </c>
      <c r="F51" s="12" t="s">
        <v>98</v>
      </c>
      <c r="G51" s="44">
        <v>0.5</v>
      </c>
      <c r="H51" s="44">
        <f t="shared" si="1"/>
        <v>0.5</v>
      </c>
      <c r="I51" s="44">
        <v>0.5</v>
      </c>
      <c r="J51" s="44">
        <v>0.5</v>
      </c>
      <c r="K51" s="44">
        <v>0.5</v>
      </c>
      <c r="L51" s="44">
        <v>0.5</v>
      </c>
      <c r="M51" s="44">
        <v>0.5</v>
      </c>
    </row>
    <row r="52" spans="1:13" x14ac:dyDescent="0.25">
      <c r="A52" s="11" t="s">
        <v>19</v>
      </c>
      <c r="B52" s="3" t="s">
        <v>473</v>
      </c>
      <c r="C52" s="3" t="s">
        <v>483</v>
      </c>
      <c r="D52" s="3" t="s">
        <v>537</v>
      </c>
      <c r="E52" s="12" t="s">
        <v>122</v>
      </c>
      <c r="F52" s="12" t="s">
        <v>98</v>
      </c>
      <c r="G52" s="44">
        <v>0.05</v>
      </c>
      <c r="H52" s="44">
        <f t="shared" si="1"/>
        <v>0.05</v>
      </c>
      <c r="I52" s="44">
        <v>0.05</v>
      </c>
      <c r="J52" s="44">
        <v>0.05</v>
      </c>
      <c r="K52" s="44">
        <v>0.05</v>
      </c>
      <c r="L52" s="44">
        <v>0.05</v>
      </c>
      <c r="M52" s="44">
        <v>0.05</v>
      </c>
    </row>
    <row r="53" spans="1:13" x14ac:dyDescent="0.25">
      <c r="A53" s="15" t="s">
        <v>36</v>
      </c>
      <c r="B53" s="3" t="s">
        <v>473</v>
      </c>
      <c r="C53" s="3" t="s">
        <v>483</v>
      </c>
      <c r="D53" s="3" t="s">
        <v>537</v>
      </c>
      <c r="E53" s="16" t="s">
        <v>148</v>
      </c>
      <c r="F53" s="16" t="s">
        <v>98</v>
      </c>
      <c r="G53" s="44">
        <v>1E-3</v>
      </c>
      <c r="H53" s="44">
        <f t="shared" si="1"/>
        <v>1E-3</v>
      </c>
      <c r="I53" s="44">
        <v>1E-3</v>
      </c>
      <c r="J53" s="44">
        <v>1E-3</v>
      </c>
      <c r="K53" s="44">
        <v>1E-3</v>
      </c>
      <c r="L53" s="44">
        <v>1E-3</v>
      </c>
      <c r="M53" s="44">
        <v>1E-3</v>
      </c>
    </row>
    <row r="54" spans="1:13" x14ac:dyDescent="0.25">
      <c r="A54" s="15" t="s">
        <v>379</v>
      </c>
      <c r="B54" s="3" t="s">
        <v>473</v>
      </c>
      <c r="C54" s="3" t="s">
        <v>483</v>
      </c>
      <c r="D54" s="3" t="s">
        <v>537</v>
      </c>
      <c r="E54" s="16" t="s">
        <v>380</v>
      </c>
      <c r="F54" s="16" t="s">
        <v>98</v>
      </c>
      <c r="G54" s="44">
        <v>0</v>
      </c>
      <c r="H54" s="44">
        <f t="shared" si="1"/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</row>
    <row r="55" spans="1:13" x14ac:dyDescent="0.25">
      <c r="A55" s="15" t="s">
        <v>37</v>
      </c>
      <c r="B55" s="3" t="s">
        <v>473</v>
      </c>
      <c r="C55" s="3" t="s">
        <v>483</v>
      </c>
      <c r="D55" s="3" t="s">
        <v>537</v>
      </c>
      <c r="E55" s="16" t="s">
        <v>149</v>
      </c>
      <c r="F55" s="16" t="s">
        <v>195</v>
      </c>
      <c r="G55" s="44">
        <v>1E-4</v>
      </c>
      <c r="H55" s="44">
        <f t="shared" si="1"/>
        <v>1E-4</v>
      </c>
      <c r="I55" s="44">
        <v>1E-4</v>
      </c>
      <c r="J55" s="44">
        <v>1E-4</v>
      </c>
      <c r="K55" s="44">
        <v>1E-4</v>
      </c>
      <c r="L55" s="44">
        <v>1E-4</v>
      </c>
      <c r="M55" s="44">
        <v>1E-4</v>
      </c>
    </row>
    <row r="56" spans="1:13" x14ac:dyDescent="0.25">
      <c r="A56" s="15" t="s">
        <v>38</v>
      </c>
      <c r="B56" s="3" t="s">
        <v>473</v>
      </c>
      <c r="C56" s="3" t="s">
        <v>483</v>
      </c>
      <c r="D56" s="3" t="s">
        <v>537</v>
      </c>
      <c r="E56" s="16" t="s">
        <v>150</v>
      </c>
      <c r="F56" s="16" t="s">
        <v>195</v>
      </c>
      <c r="G56" s="44">
        <v>1E-4</v>
      </c>
      <c r="H56" s="44">
        <f t="shared" si="1"/>
        <v>1E-4</v>
      </c>
      <c r="I56" s="44">
        <v>1E-4</v>
      </c>
      <c r="J56" s="44">
        <v>1E-4</v>
      </c>
      <c r="K56" s="44">
        <v>1E-4</v>
      </c>
      <c r="L56" s="44">
        <v>1E-4</v>
      </c>
      <c r="M56" s="44">
        <v>1E-4</v>
      </c>
    </row>
    <row r="57" spans="1:13" x14ac:dyDescent="0.25">
      <c r="A57" s="17" t="s">
        <v>39</v>
      </c>
      <c r="B57" s="3" t="s">
        <v>473</v>
      </c>
      <c r="C57" s="3" t="s">
        <v>483</v>
      </c>
      <c r="D57" s="3" t="s">
        <v>537</v>
      </c>
      <c r="E57" s="18" t="s">
        <v>151</v>
      </c>
      <c r="F57" s="18" t="s">
        <v>98</v>
      </c>
      <c r="G57" s="44">
        <v>6.9999999999999999E-4</v>
      </c>
      <c r="H57" s="44">
        <f t="shared" si="1"/>
        <v>6.9999999999999999E-4</v>
      </c>
      <c r="I57" s="44">
        <v>6.9999999999999999E-4</v>
      </c>
      <c r="J57" s="44">
        <v>6.9999999999999999E-4</v>
      </c>
      <c r="K57" s="44">
        <v>6.9999999999999999E-4</v>
      </c>
      <c r="L57" s="44">
        <v>6.9999999999999999E-4</v>
      </c>
      <c r="M57" s="44">
        <v>6.9999999999999999E-4</v>
      </c>
    </row>
    <row r="58" spans="1:13" x14ac:dyDescent="0.25">
      <c r="A58" s="17" t="s">
        <v>40</v>
      </c>
      <c r="B58" s="3" t="s">
        <v>473</v>
      </c>
      <c r="C58" s="3" t="s">
        <v>483</v>
      </c>
      <c r="D58" s="3" t="s">
        <v>537</v>
      </c>
      <c r="E58" s="18" t="s">
        <v>152</v>
      </c>
      <c r="F58" s="18" t="s">
        <v>98</v>
      </c>
      <c r="G58" s="44">
        <v>1.22E-4</v>
      </c>
      <c r="H58" s="44">
        <f t="shared" si="1"/>
        <v>1.22E-4</v>
      </c>
      <c r="I58" s="44">
        <v>1.22E-4</v>
      </c>
      <c r="J58" s="44">
        <v>1.22E-4</v>
      </c>
      <c r="K58" s="44">
        <v>1.22E-4</v>
      </c>
      <c r="L58" s="44">
        <v>1.22E-4</v>
      </c>
      <c r="M58" s="44">
        <v>1.22E-4</v>
      </c>
    </row>
    <row r="59" spans="1:13" x14ac:dyDescent="0.25">
      <c r="A59" s="17" t="s">
        <v>206</v>
      </c>
      <c r="B59" s="3" t="s">
        <v>473</v>
      </c>
      <c r="C59" s="3" t="s">
        <v>483</v>
      </c>
      <c r="D59" s="3" t="s">
        <v>537</v>
      </c>
      <c r="E59" s="18" t="s">
        <v>284</v>
      </c>
      <c r="F59" s="18" t="s">
        <v>98</v>
      </c>
      <c r="G59" s="44">
        <v>1</v>
      </c>
      <c r="H59" s="44">
        <f t="shared" si="1"/>
        <v>1</v>
      </c>
      <c r="I59" s="44">
        <v>1</v>
      </c>
      <c r="J59" s="44">
        <v>1</v>
      </c>
      <c r="K59" s="44">
        <v>1</v>
      </c>
      <c r="L59" s="44">
        <v>1</v>
      </c>
      <c r="M59" s="44">
        <v>1</v>
      </c>
    </row>
    <row r="60" spans="1:13" x14ac:dyDescent="0.25">
      <c r="A60" s="17" t="s">
        <v>41</v>
      </c>
      <c r="B60" s="3" t="s">
        <v>473</v>
      </c>
      <c r="C60" s="3" t="s">
        <v>483</v>
      </c>
      <c r="D60" s="3" t="s">
        <v>537</v>
      </c>
      <c r="E60" s="18" t="s">
        <v>155</v>
      </c>
      <c r="F60" s="18" t="s">
        <v>102</v>
      </c>
      <c r="G60" s="44">
        <v>0.95</v>
      </c>
      <c r="H60" s="44">
        <f t="shared" si="1"/>
        <v>0.95</v>
      </c>
      <c r="I60" s="44">
        <v>0.95</v>
      </c>
      <c r="J60" s="44">
        <v>0.95</v>
      </c>
      <c r="K60" s="44">
        <v>0.95</v>
      </c>
      <c r="L60" s="44">
        <v>0.95</v>
      </c>
      <c r="M60" s="44">
        <v>0.95</v>
      </c>
    </row>
    <row r="61" spans="1:13" x14ac:dyDescent="0.25">
      <c r="A61" s="17" t="s">
        <v>406</v>
      </c>
      <c r="B61" s="3" t="s">
        <v>473</v>
      </c>
      <c r="C61" s="3" t="s">
        <v>483</v>
      </c>
      <c r="D61" s="3" t="s">
        <v>537</v>
      </c>
      <c r="E61" s="18" t="s">
        <v>407</v>
      </c>
      <c r="F61" s="18" t="s">
        <v>94</v>
      </c>
      <c r="G61" s="44" t="s">
        <v>87</v>
      </c>
      <c r="H61" s="44" t="str">
        <f t="shared" si="1"/>
        <v>False</v>
      </c>
      <c r="I61" s="44" t="s">
        <v>87</v>
      </c>
      <c r="J61" s="44" t="s">
        <v>87</v>
      </c>
      <c r="K61" s="44" t="s">
        <v>87</v>
      </c>
      <c r="L61" s="44" t="s">
        <v>87</v>
      </c>
      <c r="M61" s="44" t="s">
        <v>87</v>
      </c>
    </row>
    <row r="62" spans="1:13" x14ac:dyDescent="0.25">
      <c r="A62" s="17" t="s">
        <v>90</v>
      </c>
      <c r="B62" s="3" t="s">
        <v>473</v>
      </c>
      <c r="C62" s="3" t="s">
        <v>483</v>
      </c>
      <c r="D62" s="3" t="s">
        <v>537</v>
      </c>
      <c r="E62" s="18" t="s">
        <v>153</v>
      </c>
      <c r="F62" s="18" t="s">
        <v>103</v>
      </c>
      <c r="G62" s="44">
        <v>5</v>
      </c>
      <c r="H62" s="44">
        <f t="shared" si="1"/>
        <v>5</v>
      </c>
      <c r="I62" s="44">
        <v>5</v>
      </c>
      <c r="J62" s="44">
        <v>5</v>
      </c>
      <c r="K62" s="44">
        <v>5</v>
      </c>
      <c r="L62" s="44">
        <v>5</v>
      </c>
      <c r="M62" s="44">
        <v>5</v>
      </c>
    </row>
    <row r="63" spans="1:13" x14ac:dyDescent="0.25">
      <c r="A63" s="17" t="s">
        <v>408</v>
      </c>
      <c r="B63" s="3" t="s">
        <v>473</v>
      </c>
      <c r="C63" s="3" t="s">
        <v>483</v>
      </c>
      <c r="D63" s="3" t="s">
        <v>537</v>
      </c>
      <c r="E63" s="18" t="s">
        <v>409</v>
      </c>
      <c r="F63" s="18" t="s">
        <v>94</v>
      </c>
      <c r="G63" s="44" t="s">
        <v>87</v>
      </c>
      <c r="H63" s="44" t="str">
        <f t="shared" si="1"/>
        <v>False</v>
      </c>
      <c r="I63" s="44" t="s">
        <v>87</v>
      </c>
      <c r="J63" s="44" t="s">
        <v>87</v>
      </c>
      <c r="K63" s="44" t="s">
        <v>87</v>
      </c>
      <c r="L63" s="44" t="s">
        <v>87</v>
      </c>
      <c r="M63" s="44" t="s">
        <v>87</v>
      </c>
    </row>
    <row r="64" spans="1:13" x14ac:dyDescent="0.25">
      <c r="A64" s="17" t="s">
        <v>42</v>
      </c>
      <c r="B64" s="3" t="s">
        <v>473</v>
      </c>
      <c r="C64" s="3" t="s">
        <v>483</v>
      </c>
      <c r="D64" s="3" t="s">
        <v>537</v>
      </c>
      <c r="E64" s="18" t="s">
        <v>154</v>
      </c>
      <c r="F64" s="18" t="s">
        <v>103</v>
      </c>
      <c r="G64" s="44">
        <v>50</v>
      </c>
      <c r="H64" s="44">
        <f t="shared" si="1"/>
        <v>50</v>
      </c>
      <c r="I64" s="44">
        <v>50</v>
      </c>
      <c r="J64" s="44">
        <v>50</v>
      </c>
      <c r="K64" s="44">
        <v>50</v>
      </c>
      <c r="L64" s="44">
        <v>50</v>
      </c>
      <c r="M64" s="44">
        <v>50</v>
      </c>
    </row>
    <row r="65" spans="1:13" x14ac:dyDescent="0.25">
      <c r="A65" s="17" t="s">
        <v>207</v>
      </c>
      <c r="B65" s="3" t="s">
        <v>473</v>
      </c>
      <c r="C65" s="3" t="s">
        <v>483</v>
      </c>
      <c r="D65" s="3" t="s">
        <v>537</v>
      </c>
      <c r="E65" s="18" t="s">
        <v>288</v>
      </c>
      <c r="F65" s="18" t="s">
        <v>106</v>
      </c>
      <c r="G65" s="44">
        <v>1453890.8941884842</v>
      </c>
      <c r="H65" s="44">
        <f t="shared" ref="H65:H132" si="2">G65</f>
        <v>1453890.8941884842</v>
      </c>
      <c r="I65" s="44">
        <v>1453890.8941884842</v>
      </c>
      <c r="J65" s="44">
        <v>1453890.8941884842</v>
      </c>
      <c r="K65" s="44">
        <v>1453890.8941884842</v>
      </c>
      <c r="L65" s="44">
        <v>1453890.8941884842</v>
      </c>
      <c r="M65" s="44">
        <v>1453890.8941884842</v>
      </c>
    </row>
    <row r="66" spans="1:13" x14ac:dyDescent="0.25">
      <c r="A66" s="17" t="s">
        <v>43</v>
      </c>
      <c r="B66" s="3" t="s">
        <v>473</v>
      </c>
      <c r="C66" s="3" t="s">
        <v>483</v>
      </c>
      <c r="D66" s="3" t="s">
        <v>537</v>
      </c>
      <c r="E66" s="18" t="s">
        <v>381</v>
      </c>
      <c r="F66" s="18" t="s">
        <v>104</v>
      </c>
      <c r="G66" s="44">
        <v>1.3888888888888888E-5</v>
      </c>
      <c r="H66" s="44">
        <f t="shared" si="2"/>
        <v>1.3888888888888888E-5</v>
      </c>
      <c r="I66" s="44">
        <v>1.3888888888888888E-5</v>
      </c>
      <c r="J66" s="44">
        <v>1.3888888888888888E-5</v>
      </c>
      <c r="K66" s="44">
        <v>1.3888888888888888E-5</v>
      </c>
      <c r="L66" s="44">
        <v>1.3888888888888888E-5</v>
      </c>
      <c r="M66" s="44">
        <v>1.3888888888888888E-5</v>
      </c>
    </row>
    <row r="67" spans="1:13" x14ac:dyDescent="0.25">
      <c r="A67" s="17" t="s">
        <v>44</v>
      </c>
      <c r="B67" s="3" t="s">
        <v>473</v>
      </c>
      <c r="C67" s="3" t="s">
        <v>483</v>
      </c>
      <c r="D67" s="3" t="s">
        <v>537</v>
      </c>
      <c r="E67" s="18" t="s">
        <v>156</v>
      </c>
      <c r="F67" s="18" t="s">
        <v>105</v>
      </c>
      <c r="G67" s="44">
        <v>4.5763888888888888E-4</v>
      </c>
      <c r="H67" s="44">
        <f t="shared" si="2"/>
        <v>4.5763888888888888E-4</v>
      </c>
      <c r="I67" s="44">
        <v>6.5011574074074071E-4</v>
      </c>
      <c r="J67" s="44">
        <v>6.5011574074074071E-4</v>
      </c>
      <c r="K67" s="44">
        <v>6.5011574074074071E-4</v>
      </c>
      <c r="L67" s="44">
        <v>6.5011574074074071E-4</v>
      </c>
      <c r="M67" s="44">
        <v>6.5011574074074071E-4</v>
      </c>
    </row>
    <row r="68" spans="1:13" x14ac:dyDescent="0.25">
      <c r="A68" s="17" t="s">
        <v>45</v>
      </c>
      <c r="B68" s="3" t="s">
        <v>473</v>
      </c>
      <c r="C68" s="3" t="s">
        <v>483</v>
      </c>
      <c r="D68" s="3" t="s">
        <v>537</v>
      </c>
      <c r="E68" s="18" t="s">
        <v>157</v>
      </c>
      <c r="F68" s="18" t="s">
        <v>98</v>
      </c>
      <c r="G68" s="44">
        <v>3.63E-3</v>
      </c>
      <c r="H68" s="44">
        <f t="shared" si="2"/>
        <v>3.63E-3</v>
      </c>
      <c r="I68" s="44">
        <v>4.7400000000000003E-3</v>
      </c>
      <c r="J68" s="44">
        <v>4.7400000000000003E-3</v>
      </c>
      <c r="K68" s="44">
        <v>4.7400000000000003E-3</v>
      </c>
      <c r="L68" s="44">
        <v>4.7400000000000003E-3</v>
      </c>
      <c r="M68" s="44">
        <v>4.7400000000000003E-3</v>
      </c>
    </row>
    <row r="69" spans="1:13" x14ac:dyDescent="0.25">
      <c r="A69" s="17" t="s">
        <v>46</v>
      </c>
      <c r="B69" s="3" t="s">
        <v>473</v>
      </c>
      <c r="C69" s="3" t="s">
        <v>483</v>
      </c>
      <c r="D69" s="3" t="s">
        <v>537</v>
      </c>
      <c r="E69" s="18" t="s">
        <v>158</v>
      </c>
      <c r="F69" s="18" t="s">
        <v>106</v>
      </c>
      <c r="G69" s="44">
        <v>491356.80000000005</v>
      </c>
      <c r="H69" s="44">
        <f t="shared" si="2"/>
        <v>491356.80000000005</v>
      </c>
      <c r="I69" s="44">
        <v>282528</v>
      </c>
      <c r="J69" s="44">
        <v>282528</v>
      </c>
      <c r="K69" s="44">
        <v>282528</v>
      </c>
      <c r="L69" s="44">
        <v>282528</v>
      </c>
      <c r="M69" s="44">
        <v>282528</v>
      </c>
    </row>
    <row r="70" spans="1:13" x14ac:dyDescent="0.25">
      <c r="A70" s="17" t="s">
        <v>47</v>
      </c>
      <c r="B70" s="3" t="s">
        <v>473</v>
      </c>
      <c r="C70" s="3" t="s">
        <v>483</v>
      </c>
      <c r="D70" s="3" t="s">
        <v>537</v>
      </c>
      <c r="E70" s="18" t="s">
        <v>159</v>
      </c>
      <c r="F70" s="18" t="s">
        <v>102</v>
      </c>
      <c r="G70" s="44">
        <v>0.57999999999999996</v>
      </c>
      <c r="H70" s="44">
        <f t="shared" si="2"/>
        <v>0.57999999999999996</v>
      </c>
      <c r="I70" s="44">
        <v>0.56999999999999995</v>
      </c>
      <c r="J70" s="44">
        <v>0.56999999999999995</v>
      </c>
      <c r="K70" s="44">
        <v>0.56999999999999995</v>
      </c>
      <c r="L70" s="44">
        <v>0.56999999999999995</v>
      </c>
      <c r="M70" s="44">
        <v>0.56999999999999995</v>
      </c>
    </row>
    <row r="71" spans="1:13" x14ac:dyDescent="0.25">
      <c r="A71" s="17" t="s">
        <v>48</v>
      </c>
      <c r="B71" s="3" t="s">
        <v>473</v>
      </c>
      <c r="C71" s="3" t="s">
        <v>483</v>
      </c>
      <c r="D71" s="3" t="s">
        <v>537</v>
      </c>
      <c r="E71" s="18" t="s">
        <v>160</v>
      </c>
      <c r="F71" s="18" t="s">
        <v>100</v>
      </c>
      <c r="G71" s="44">
        <v>0.25862068965517243</v>
      </c>
      <c r="H71" s="44">
        <f t="shared" si="2"/>
        <v>0.25862068965517243</v>
      </c>
      <c r="I71" s="44">
        <v>0.16</v>
      </c>
      <c r="J71" s="44">
        <v>0.16</v>
      </c>
      <c r="K71" s="44">
        <v>0.16</v>
      </c>
      <c r="L71" s="44">
        <v>0.16</v>
      </c>
      <c r="M71" s="44">
        <v>0.16</v>
      </c>
    </row>
    <row r="72" spans="1:13" x14ac:dyDescent="0.25">
      <c r="A72" s="17" t="s">
        <v>49</v>
      </c>
      <c r="B72" s="3" t="s">
        <v>473</v>
      </c>
      <c r="C72" s="3" t="s">
        <v>483</v>
      </c>
      <c r="D72" s="3" t="s">
        <v>537</v>
      </c>
      <c r="E72" s="18" t="s">
        <v>161</v>
      </c>
      <c r="F72" s="18" t="s">
        <v>107</v>
      </c>
      <c r="G72" s="44">
        <v>0</v>
      </c>
      <c r="H72" s="44">
        <f t="shared" si="2"/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</row>
    <row r="73" spans="1:13" x14ac:dyDescent="0.25">
      <c r="A73" s="33" t="s">
        <v>50</v>
      </c>
      <c r="B73" s="3" t="s">
        <v>473</v>
      </c>
      <c r="C73" s="3" t="s">
        <v>483</v>
      </c>
      <c r="D73" s="3" t="s">
        <v>537</v>
      </c>
      <c r="E73" s="34" t="s">
        <v>419</v>
      </c>
      <c r="F73" s="34" t="s">
        <v>418</v>
      </c>
      <c r="G73" s="44">
        <v>745476480000</v>
      </c>
      <c r="H73" s="44">
        <f t="shared" si="2"/>
        <v>745476480000</v>
      </c>
      <c r="I73" s="44">
        <v>745476480000</v>
      </c>
      <c r="J73" s="44">
        <v>745476480000</v>
      </c>
      <c r="K73" s="44">
        <v>745476480000</v>
      </c>
      <c r="L73" s="44">
        <v>745476480000</v>
      </c>
      <c r="M73" s="44">
        <v>745476480000</v>
      </c>
    </row>
    <row r="74" spans="1:13" x14ac:dyDescent="0.25">
      <c r="A74" s="33" t="s">
        <v>204</v>
      </c>
      <c r="B74" s="3" t="s">
        <v>473</v>
      </c>
      <c r="C74" s="3" t="s">
        <v>483</v>
      </c>
      <c r="D74" s="3" t="s">
        <v>537</v>
      </c>
      <c r="E74" s="34" t="s">
        <v>413</v>
      </c>
      <c r="F74" s="34" t="s">
        <v>202</v>
      </c>
      <c r="G74" s="44">
        <v>100</v>
      </c>
      <c r="H74" s="44">
        <f t="shared" si="2"/>
        <v>100</v>
      </c>
      <c r="I74" s="44">
        <v>100</v>
      </c>
      <c r="J74" s="44">
        <v>100</v>
      </c>
      <c r="K74" s="44">
        <v>100</v>
      </c>
      <c r="L74" s="44">
        <v>100</v>
      </c>
      <c r="M74" s="44">
        <v>100</v>
      </c>
    </row>
    <row r="75" spans="1:13" x14ac:dyDescent="0.25">
      <c r="A75" s="33" t="s">
        <v>414</v>
      </c>
      <c r="B75" s="3" t="s">
        <v>473</v>
      </c>
      <c r="C75" s="3" t="s">
        <v>483</v>
      </c>
      <c r="D75" s="3" t="s">
        <v>537</v>
      </c>
      <c r="E75" s="34" t="s">
        <v>420</v>
      </c>
      <c r="F75" s="34" t="s">
        <v>94</v>
      </c>
      <c r="G75" s="44" t="s">
        <v>86</v>
      </c>
      <c r="H75" s="44" t="str">
        <f t="shared" si="2"/>
        <v>True</v>
      </c>
      <c r="I75" s="44" t="s">
        <v>86</v>
      </c>
      <c r="J75" s="44" t="s">
        <v>86</v>
      </c>
      <c r="K75" s="44" t="s">
        <v>86</v>
      </c>
      <c r="L75" s="44" t="s">
        <v>86</v>
      </c>
      <c r="M75" s="44" t="s">
        <v>86</v>
      </c>
    </row>
    <row r="76" spans="1:13" x14ac:dyDescent="0.25">
      <c r="A76" s="33" t="s">
        <v>400</v>
      </c>
      <c r="B76" s="3" t="s">
        <v>473</v>
      </c>
      <c r="C76" s="3" t="s">
        <v>483</v>
      </c>
      <c r="D76" s="3" t="s">
        <v>537</v>
      </c>
      <c r="E76" s="34" t="s">
        <v>403</v>
      </c>
      <c r="F76" s="34" t="s">
        <v>106</v>
      </c>
      <c r="G76" s="44">
        <v>29203.200000000001</v>
      </c>
      <c r="H76" s="44">
        <f t="shared" si="2"/>
        <v>29203.200000000001</v>
      </c>
      <c r="I76" s="44">
        <v>21600</v>
      </c>
      <c r="J76" s="44">
        <v>21600</v>
      </c>
      <c r="K76" s="44">
        <v>21600</v>
      </c>
      <c r="L76" s="44">
        <v>21600</v>
      </c>
      <c r="M76" s="44">
        <v>21600</v>
      </c>
    </row>
    <row r="77" spans="1:13" x14ac:dyDescent="0.25">
      <c r="A77" s="33" t="s">
        <v>410</v>
      </c>
      <c r="B77" s="3" t="s">
        <v>473</v>
      </c>
      <c r="C77" s="3" t="s">
        <v>483</v>
      </c>
      <c r="D77" s="3" t="s">
        <v>537</v>
      </c>
      <c r="E77" s="34" t="s">
        <v>416</v>
      </c>
      <c r="F77" s="34" t="s">
        <v>100</v>
      </c>
      <c r="G77" s="44">
        <v>0.5</v>
      </c>
      <c r="H77" s="44">
        <f t="shared" si="2"/>
        <v>0.5</v>
      </c>
      <c r="I77" s="44">
        <v>0.5</v>
      </c>
      <c r="J77" s="44">
        <v>0.5</v>
      </c>
      <c r="K77" s="44">
        <v>0.5</v>
      </c>
      <c r="L77" s="44">
        <v>0.5</v>
      </c>
      <c r="M77" s="44">
        <v>0.5</v>
      </c>
    </row>
    <row r="78" spans="1:13" x14ac:dyDescent="0.25">
      <c r="A78" s="33" t="s">
        <v>401</v>
      </c>
      <c r="B78" s="3" t="s">
        <v>473</v>
      </c>
      <c r="C78" s="3" t="s">
        <v>483</v>
      </c>
      <c r="D78" s="3" t="s">
        <v>537</v>
      </c>
      <c r="E78" s="34" t="s">
        <v>415</v>
      </c>
      <c r="F78" s="34" t="s">
        <v>106</v>
      </c>
      <c r="G78" s="44">
        <v>387936</v>
      </c>
      <c r="H78" s="44">
        <f t="shared" si="2"/>
        <v>387936</v>
      </c>
      <c r="I78" s="44">
        <v>60479.999999999993</v>
      </c>
      <c r="J78" s="44">
        <v>60479.999999999993</v>
      </c>
      <c r="K78" s="44">
        <v>60479.999999999993</v>
      </c>
      <c r="L78" s="44">
        <v>60479.999999999993</v>
      </c>
      <c r="M78" s="44">
        <v>60479.999999999993</v>
      </c>
    </row>
    <row r="79" spans="1:13" x14ac:dyDescent="0.25">
      <c r="A79" s="33" t="s">
        <v>411</v>
      </c>
      <c r="B79" s="3" t="s">
        <v>473</v>
      </c>
      <c r="C79" s="3" t="s">
        <v>483</v>
      </c>
      <c r="D79" s="3" t="s">
        <v>537</v>
      </c>
      <c r="E79" s="34" t="s">
        <v>417</v>
      </c>
      <c r="F79" s="34" t="s">
        <v>100</v>
      </c>
      <c r="G79" s="44">
        <v>0.85</v>
      </c>
      <c r="H79" s="44">
        <f t="shared" si="2"/>
        <v>0.85</v>
      </c>
      <c r="I79" s="44">
        <v>0.85</v>
      </c>
      <c r="J79" s="44">
        <v>0.85</v>
      </c>
      <c r="K79" s="44">
        <v>0.85</v>
      </c>
      <c r="L79" s="44">
        <v>0.85</v>
      </c>
      <c r="M79" s="44">
        <v>0.85</v>
      </c>
    </row>
    <row r="80" spans="1:13" x14ac:dyDescent="0.25">
      <c r="A80" s="33" t="s">
        <v>402</v>
      </c>
      <c r="B80" s="3" t="s">
        <v>473</v>
      </c>
      <c r="C80" s="3" t="s">
        <v>483</v>
      </c>
      <c r="D80" s="3" t="s">
        <v>537</v>
      </c>
      <c r="E80" s="34" t="s">
        <v>404</v>
      </c>
      <c r="F80" s="34" t="s">
        <v>106</v>
      </c>
      <c r="G80" s="44">
        <v>518400</v>
      </c>
      <c r="H80" s="44">
        <f t="shared" si="2"/>
        <v>518400</v>
      </c>
      <c r="I80" s="44">
        <v>518400</v>
      </c>
      <c r="J80" s="44">
        <v>518400</v>
      </c>
      <c r="K80" s="44">
        <v>518400</v>
      </c>
      <c r="L80" s="44">
        <v>518400</v>
      </c>
      <c r="M80" s="44">
        <v>518400</v>
      </c>
    </row>
    <row r="81" spans="1:13" x14ac:dyDescent="0.25">
      <c r="A81" s="33" t="s">
        <v>412</v>
      </c>
      <c r="B81" s="3" t="s">
        <v>473</v>
      </c>
      <c r="C81" s="3" t="s">
        <v>483</v>
      </c>
      <c r="D81" s="3" t="s">
        <v>537</v>
      </c>
      <c r="E81" s="34" t="s">
        <v>405</v>
      </c>
      <c r="F81" s="34" t="s">
        <v>106</v>
      </c>
      <c r="G81" s="44">
        <v>5184000</v>
      </c>
      <c r="H81" s="44">
        <f t="shared" si="2"/>
        <v>5184000</v>
      </c>
      <c r="I81" s="44">
        <v>5184000</v>
      </c>
      <c r="J81" s="44">
        <v>5184000</v>
      </c>
      <c r="K81" s="44">
        <v>5184000</v>
      </c>
      <c r="L81" s="44">
        <v>5184000</v>
      </c>
      <c r="M81" s="44">
        <v>5184000</v>
      </c>
    </row>
    <row r="82" spans="1:13" x14ac:dyDescent="0.25">
      <c r="A82" s="17" t="s">
        <v>51</v>
      </c>
      <c r="B82" s="3" t="s">
        <v>473</v>
      </c>
      <c r="C82" s="3" t="s">
        <v>483</v>
      </c>
      <c r="D82" s="3" t="s">
        <v>537</v>
      </c>
      <c r="E82" s="18" t="s">
        <v>162</v>
      </c>
      <c r="F82" s="18" t="s">
        <v>108</v>
      </c>
      <c r="G82" s="44">
        <v>259200</v>
      </c>
      <c r="H82" s="44">
        <f t="shared" si="2"/>
        <v>259200</v>
      </c>
      <c r="I82" s="44">
        <v>50000</v>
      </c>
      <c r="J82" s="44">
        <v>50000</v>
      </c>
      <c r="K82" s="44">
        <v>50000</v>
      </c>
      <c r="L82" s="44">
        <v>50000</v>
      </c>
      <c r="M82" s="44">
        <v>50000</v>
      </c>
    </row>
    <row r="83" spans="1:13" x14ac:dyDescent="0.25">
      <c r="A83" s="17" t="s">
        <v>52</v>
      </c>
      <c r="B83" s="3" t="s">
        <v>473</v>
      </c>
      <c r="C83" s="3" t="s">
        <v>483</v>
      </c>
      <c r="D83" s="3" t="s">
        <v>537</v>
      </c>
      <c r="E83" s="18" t="s">
        <v>163</v>
      </c>
      <c r="F83" s="18" t="s">
        <v>196</v>
      </c>
      <c r="G83" s="44">
        <v>140000</v>
      </c>
      <c r="H83" s="44">
        <f t="shared" si="2"/>
        <v>140000</v>
      </c>
      <c r="I83" s="44">
        <v>140000</v>
      </c>
      <c r="J83" s="44">
        <v>140000</v>
      </c>
      <c r="K83" s="44">
        <v>140000</v>
      </c>
      <c r="L83" s="44">
        <v>140000</v>
      </c>
      <c r="M83" s="44">
        <v>140000</v>
      </c>
    </row>
    <row r="84" spans="1:13" x14ac:dyDescent="0.25">
      <c r="A84" s="17" t="s">
        <v>53</v>
      </c>
      <c r="B84" s="3" t="s">
        <v>473</v>
      </c>
      <c r="C84" s="3" t="s">
        <v>483</v>
      </c>
      <c r="D84" s="3" t="s">
        <v>537</v>
      </c>
      <c r="E84" s="18" t="s">
        <v>164</v>
      </c>
      <c r="F84" s="18" t="s">
        <v>197</v>
      </c>
      <c r="G84" s="44">
        <v>3.6636136999999999E-2</v>
      </c>
      <c r="H84" s="44">
        <f t="shared" si="2"/>
        <v>3.6636136999999999E-2</v>
      </c>
      <c r="I84" s="44">
        <v>3.6636136999999999E-2</v>
      </c>
      <c r="J84" s="44">
        <v>3.6636136999999999E-2</v>
      </c>
      <c r="K84" s="44">
        <v>3.6636136999999999E-2</v>
      </c>
      <c r="L84" s="44">
        <v>3.6636136999999999E-2</v>
      </c>
      <c r="M84" s="44">
        <v>3.6636136999999999E-2</v>
      </c>
    </row>
    <row r="85" spans="1:13" x14ac:dyDescent="0.25">
      <c r="A85" s="17" t="s">
        <v>54</v>
      </c>
      <c r="B85" s="3" t="s">
        <v>473</v>
      </c>
      <c r="C85" s="3" t="s">
        <v>483</v>
      </c>
      <c r="D85" s="3" t="s">
        <v>537</v>
      </c>
      <c r="E85" s="18" t="s">
        <v>165</v>
      </c>
      <c r="F85" s="18" t="s">
        <v>98</v>
      </c>
      <c r="G85" s="44">
        <v>4.4999999999999997E-3</v>
      </c>
      <c r="H85" s="44">
        <f t="shared" si="2"/>
        <v>4.4999999999999997E-3</v>
      </c>
      <c r="I85" s="44">
        <v>4.4999999999999997E-3</v>
      </c>
      <c r="J85" s="44">
        <v>4.4999999999999997E-3</v>
      </c>
      <c r="K85" s="44">
        <v>4.4999999999999997E-3</v>
      </c>
      <c r="L85" s="44">
        <v>4.4999999999999997E-3</v>
      </c>
      <c r="M85" s="44">
        <v>4.4999999999999997E-3</v>
      </c>
    </row>
    <row r="86" spans="1:13" x14ac:dyDescent="0.25">
      <c r="A86" s="17" t="s">
        <v>55</v>
      </c>
      <c r="B86" s="3" t="s">
        <v>473</v>
      </c>
      <c r="C86" s="3" t="s">
        <v>483</v>
      </c>
      <c r="D86" s="3" t="s">
        <v>537</v>
      </c>
      <c r="E86" s="18" t="s">
        <v>166</v>
      </c>
      <c r="F86" s="18" t="s">
        <v>100</v>
      </c>
      <c r="G86" s="44">
        <v>0.05</v>
      </c>
      <c r="H86" s="44">
        <f t="shared" si="2"/>
        <v>0.05</v>
      </c>
      <c r="I86" s="44">
        <v>0.05</v>
      </c>
      <c r="J86" s="44">
        <v>0.05</v>
      </c>
      <c r="K86" s="44">
        <v>0.05</v>
      </c>
      <c r="L86" s="44">
        <v>0.05</v>
      </c>
      <c r="M86" s="44">
        <v>0.05</v>
      </c>
    </row>
    <row r="87" spans="1:13" x14ac:dyDescent="0.25">
      <c r="A87" s="19" t="s">
        <v>213</v>
      </c>
      <c r="B87" s="3" t="s">
        <v>473</v>
      </c>
      <c r="C87" s="3" t="s">
        <v>483</v>
      </c>
      <c r="D87" s="3" t="s">
        <v>537</v>
      </c>
      <c r="E87" s="20" t="s">
        <v>290</v>
      </c>
      <c r="F87" s="20" t="s">
        <v>98</v>
      </c>
      <c r="G87" s="44">
        <v>6.0000000000000002E-6</v>
      </c>
      <c r="H87" s="44">
        <f t="shared" si="2"/>
        <v>6.0000000000000002E-6</v>
      </c>
      <c r="I87" s="44">
        <v>6.0000000000000002E-6</v>
      </c>
      <c r="J87" s="44">
        <v>6.0000000000000002E-6</v>
      </c>
      <c r="K87" s="44">
        <v>6.0000000000000002E-6</v>
      </c>
      <c r="L87" s="44">
        <v>6.0000000000000002E-6</v>
      </c>
      <c r="M87" s="44">
        <v>6.0000000000000002E-6</v>
      </c>
    </row>
    <row r="88" spans="1:13" x14ac:dyDescent="0.25">
      <c r="A88" s="19" t="s">
        <v>214</v>
      </c>
      <c r="B88" s="3" t="s">
        <v>473</v>
      </c>
      <c r="C88" s="3" t="s">
        <v>483</v>
      </c>
      <c r="D88" s="3" t="s">
        <v>537</v>
      </c>
      <c r="E88" s="20" t="s">
        <v>291</v>
      </c>
      <c r="F88" s="20" t="s">
        <v>98</v>
      </c>
      <c r="G88" s="44">
        <v>1E-3</v>
      </c>
      <c r="H88" s="44">
        <f t="shared" si="2"/>
        <v>1E-3</v>
      </c>
      <c r="I88" s="44">
        <v>1E-3</v>
      </c>
      <c r="J88" s="44">
        <v>1E-3</v>
      </c>
      <c r="K88" s="44">
        <v>1E-3</v>
      </c>
      <c r="L88" s="44">
        <v>1E-3</v>
      </c>
      <c r="M88" s="44">
        <v>1E-3</v>
      </c>
    </row>
    <row r="89" spans="1:13" x14ac:dyDescent="0.25">
      <c r="A89" s="19" t="s">
        <v>215</v>
      </c>
      <c r="B89" s="3" t="s">
        <v>473</v>
      </c>
      <c r="C89" s="3" t="s">
        <v>483</v>
      </c>
      <c r="D89" s="3" t="s">
        <v>537</v>
      </c>
      <c r="E89" s="20" t="s">
        <v>295</v>
      </c>
      <c r="F89" s="20" t="s">
        <v>294</v>
      </c>
      <c r="G89" s="44">
        <v>374999999.99999994</v>
      </c>
      <c r="H89" s="44">
        <f t="shared" si="2"/>
        <v>374999999.99999994</v>
      </c>
      <c r="I89" s="44">
        <v>374999999.99999994</v>
      </c>
      <c r="J89" s="44">
        <v>374999999.99999994</v>
      </c>
      <c r="K89" s="44">
        <v>374999999.99999994</v>
      </c>
      <c r="L89" s="44">
        <v>374999999.99999994</v>
      </c>
      <c r="M89" s="44">
        <v>374999999.99999994</v>
      </c>
    </row>
    <row r="90" spans="1:13" x14ac:dyDescent="0.25">
      <c r="A90" s="19" t="s">
        <v>216</v>
      </c>
      <c r="B90" s="3" t="s">
        <v>473</v>
      </c>
      <c r="C90" s="3" t="s">
        <v>483</v>
      </c>
      <c r="D90" s="3" t="s">
        <v>537</v>
      </c>
      <c r="E90" s="20" t="s">
        <v>292</v>
      </c>
      <c r="F90" s="20" t="s">
        <v>297</v>
      </c>
      <c r="G90" s="44">
        <v>3.7037037037037038E-3</v>
      </c>
      <c r="H90" s="44">
        <f t="shared" si="2"/>
        <v>3.7037037037037038E-3</v>
      </c>
      <c r="I90" s="44">
        <v>3.7037037037037038E-3</v>
      </c>
      <c r="J90" s="44">
        <v>3.7037037037037038E-3</v>
      </c>
      <c r="K90" s="44">
        <v>3.7037037037037038E-3</v>
      </c>
      <c r="L90" s="44">
        <v>3.7037037037037038E-3</v>
      </c>
      <c r="M90" s="44">
        <v>3.7037037037037038E-3</v>
      </c>
    </row>
    <row r="91" spans="1:13" x14ac:dyDescent="0.25">
      <c r="A91" s="19" t="s">
        <v>217</v>
      </c>
      <c r="B91" s="3" t="s">
        <v>473</v>
      </c>
      <c r="C91" s="3" t="s">
        <v>483</v>
      </c>
      <c r="D91" s="3" t="s">
        <v>537</v>
      </c>
      <c r="E91" s="20" t="s">
        <v>293</v>
      </c>
      <c r="F91" s="20" t="s">
        <v>296</v>
      </c>
      <c r="G91" s="44">
        <v>165600</v>
      </c>
      <c r="H91" s="44">
        <f t="shared" si="2"/>
        <v>165600</v>
      </c>
      <c r="I91" s="44">
        <v>165600</v>
      </c>
      <c r="J91" s="44">
        <v>165600</v>
      </c>
      <c r="K91" s="44">
        <v>165600</v>
      </c>
      <c r="L91" s="44">
        <v>165600</v>
      </c>
      <c r="M91" s="44">
        <v>165600</v>
      </c>
    </row>
    <row r="92" spans="1:13" x14ac:dyDescent="0.25">
      <c r="A92" s="13" t="s">
        <v>60</v>
      </c>
      <c r="B92" s="3" t="s">
        <v>473</v>
      </c>
      <c r="C92" s="3" t="s">
        <v>483</v>
      </c>
      <c r="D92" s="3" t="s">
        <v>537</v>
      </c>
      <c r="E92" s="14" t="s">
        <v>171</v>
      </c>
      <c r="F92" s="14" t="s">
        <v>109</v>
      </c>
      <c r="G92" s="44">
        <v>20</v>
      </c>
      <c r="H92" s="44">
        <f t="shared" si="2"/>
        <v>20</v>
      </c>
      <c r="I92" s="44">
        <v>20</v>
      </c>
      <c r="J92" s="44">
        <v>20</v>
      </c>
      <c r="K92" s="44">
        <v>20</v>
      </c>
      <c r="L92" s="44">
        <v>20</v>
      </c>
      <c r="M92" s="44">
        <v>20</v>
      </c>
    </row>
    <row r="93" spans="1:13" x14ac:dyDescent="0.25">
      <c r="A93" s="13" t="s">
        <v>208</v>
      </c>
      <c r="B93" s="3" t="s">
        <v>473</v>
      </c>
      <c r="C93" s="3" t="s">
        <v>483</v>
      </c>
      <c r="D93" s="3" t="s">
        <v>537</v>
      </c>
      <c r="E93" s="14" t="s">
        <v>289</v>
      </c>
      <c r="F93" s="14" t="s">
        <v>100</v>
      </c>
      <c r="G93" s="44">
        <v>1</v>
      </c>
      <c r="H93" s="44">
        <f t="shared" si="2"/>
        <v>1</v>
      </c>
      <c r="I93" s="44">
        <v>1</v>
      </c>
      <c r="J93" s="44">
        <v>1</v>
      </c>
      <c r="K93" s="44">
        <v>1</v>
      </c>
      <c r="L93" s="44">
        <v>1</v>
      </c>
      <c r="M93" s="44">
        <v>1</v>
      </c>
    </row>
    <row r="94" spans="1:13" x14ac:dyDescent="0.25">
      <c r="A94" s="13" t="s">
        <v>59</v>
      </c>
      <c r="B94" s="3" t="s">
        <v>473</v>
      </c>
      <c r="C94" s="3" t="s">
        <v>483</v>
      </c>
      <c r="D94" s="3" t="s">
        <v>537</v>
      </c>
      <c r="E94" s="14" t="s">
        <v>170</v>
      </c>
      <c r="F94" s="14" t="s">
        <v>102</v>
      </c>
      <c r="G94" s="44">
        <v>21</v>
      </c>
      <c r="H94" s="44">
        <f t="shared" si="2"/>
        <v>21</v>
      </c>
      <c r="I94" s="44">
        <v>21</v>
      </c>
      <c r="J94" s="44">
        <v>21</v>
      </c>
      <c r="K94" s="44">
        <v>21</v>
      </c>
      <c r="L94" s="44">
        <v>21</v>
      </c>
      <c r="M94" s="44">
        <v>21</v>
      </c>
    </row>
    <row r="95" spans="1:13" x14ac:dyDescent="0.25">
      <c r="A95" s="23" t="s">
        <v>65</v>
      </c>
      <c r="B95" s="3" t="s">
        <v>473</v>
      </c>
      <c r="C95" s="3" t="s">
        <v>483</v>
      </c>
      <c r="D95" s="3" t="s">
        <v>537</v>
      </c>
      <c r="E95" s="24" t="s">
        <v>176</v>
      </c>
      <c r="F95" s="24" t="s">
        <v>182</v>
      </c>
      <c r="G95" s="44">
        <v>0.64</v>
      </c>
      <c r="H95" s="44">
        <f t="shared" si="2"/>
        <v>0.64</v>
      </c>
      <c r="I95" s="44">
        <v>0.64</v>
      </c>
      <c r="J95" s="44">
        <v>0.64</v>
      </c>
      <c r="K95" s="44">
        <v>0.64</v>
      </c>
      <c r="L95" s="44">
        <v>0.64</v>
      </c>
      <c r="M95" s="44">
        <v>0.64</v>
      </c>
    </row>
    <row r="96" spans="1:13" x14ac:dyDescent="0.25">
      <c r="A96" s="23" t="s">
        <v>366</v>
      </c>
      <c r="B96" s="3" t="s">
        <v>473</v>
      </c>
      <c r="C96" s="3" t="s">
        <v>483</v>
      </c>
      <c r="D96" s="3" t="s">
        <v>537</v>
      </c>
      <c r="E96" s="24" t="s">
        <v>369</v>
      </c>
      <c r="F96" s="24" t="s">
        <v>182</v>
      </c>
      <c r="G96" s="44">
        <v>8</v>
      </c>
      <c r="H96" s="44">
        <f t="shared" si="2"/>
        <v>8</v>
      </c>
      <c r="I96" s="44">
        <v>8</v>
      </c>
      <c r="J96" s="44">
        <v>8</v>
      </c>
      <c r="K96" s="44">
        <v>8</v>
      </c>
      <c r="L96" s="44">
        <v>8</v>
      </c>
      <c r="M96" s="44">
        <v>8</v>
      </c>
    </row>
    <row r="97" spans="1:13" x14ac:dyDescent="0.25">
      <c r="A97" s="23" t="s">
        <v>367</v>
      </c>
      <c r="B97" s="3" t="s">
        <v>473</v>
      </c>
      <c r="C97" s="3" t="s">
        <v>483</v>
      </c>
      <c r="D97" s="3" t="s">
        <v>537</v>
      </c>
      <c r="E97" s="24" t="s">
        <v>370</v>
      </c>
      <c r="F97" s="24" t="s">
        <v>182</v>
      </c>
      <c r="G97" s="44">
        <v>10</v>
      </c>
      <c r="H97" s="44">
        <f t="shared" si="2"/>
        <v>10</v>
      </c>
      <c r="I97" s="44">
        <v>10</v>
      </c>
      <c r="J97" s="44">
        <v>10</v>
      </c>
      <c r="K97" s="44">
        <v>10</v>
      </c>
      <c r="L97" s="44">
        <v>10</v>
      </c>
      <c r="M97" s="44">
        <v>10</v>
      </c>
    </row>
    <row r="98" spans="1:13" x14ac:dyDescent="0.25">
      <c r="A98" s="23" t="s">
        <v>368</v>
      </c>
      <c r="B98" s="3" t="s">
        <v>473</v>
      </c>
      <c r="C98" s="3" t="s">
        <v>483</v>
      </c>
      <c r="D98" s="3" t="s">
        <v>537</v>
      </c>
      <c r="E98" s="24" t="s">
        <v>371</v>
      </c>
      <c r="F98" s="24" t="s">
        <v>182</v>
      </c>
      <c r="G98" s="44">
        <v>8</v>
      </c>
      <c r="H98" s="44">
        <f t="shared" si="2"/>
        <v>8</v>
      </c>
      <c r="I98" s="44">
        <v>8</v>
      </c>
      <c r="J98" s="44">
        <v>8</v>
      </c>
      <c r="K98" s="44">
        <v>8</v>
      </c>
      <c r="L98" s="44">
        <v>8</v>
      </c>
      <c r="M98" s="44">
        <v>8</v>
      </c>
    </row>
    <row r="99" spans="1:13" x14ac:dyDescent="0.25">
      <c r="A99" s="23" t="s">
        <v>383</v>
      </c>
      <c r="B99" s="3" t="s">
        <v>473</v>
      </c>
      <c r="C99" s="3" t="s">
        <v>483</v>
      </c>
      <c r="D99" s="3" t="s">
        <v>537</v>
      </c>
      <c r="E99" s="24" t="s">
        <v>384</v>
      </c>
      <c r="F99" s="24" t="s">
        <v>102</v>
      </c>
      <c r="G99" s="44">
        <v>1</v>
      </c>
      <c r="H99" s="44">
        <f t="shared" si="2"/>
        <v>1</v>
      </c>
      <c r="I99" s="44">
        <v>1</v>
      </c>
      <c r="J99" s="44">
        <v>1</v>
      </c>
      <c r="K99" s="44">
        <v>1</v>
      </c>
      <c r="L99" s="44">
        <v>1</v>
      </c>
      <c r="M99" s="44">
        <v>1</v>
      </c>
    </row>
    <row r="100" spans="1:13" x14ac:dyDescent="0.25">
      <c r="A100" s="23" t="s">
        <v>385</v>
      </c>
      <c r="B100" s="3" t="s">
        <v>473</v>
      </c>
      <c r="C100" s="3" t="s">
        <v>483</v>
      </c>
      <c r="D100" s="3" t="s">
        <v>537</v>
      </c>
      <c r="E100" s="24" t="s">
        <v>386</v>
      </c>
      <c r="F100" s="24" t="s">
        <v>399</v>
      </c>
      <c r="G100" s="44">
        <v>0.5</v>
      </c>
      <c r="H100" s="44">
        <f t="shared" si="2"/>
        <v>0.5</v>
      </c>
      <c r="I100" s="44">
        <v>0.5</v>
      </c>
      <c r="J100" s="44">
        <v>0.5</v>
      </c>
      <c r="K100" s="44">
        <v>0.5</v>
      </c>
      <c r="L100" s="44">
        <v>0.5</v>
      </c>
      <c r="M100" s="44">
        <v>0.5</v>
      </c>
    </row>
    <row r="101" spans="1:13" x14ac:dyDescent="0.25">
      <c r="A101" s="23" t="s">
        <v>526</v>
      </c>
      <c r="B101" s="3" t="s">
        <v>473</v>
      </c>
      <c r="C101" s="3" t="s">
        <v>483</v>
      </c>
      <c r="D101" s="3" t="s">
        <v>537</v>
      </c>
      <c r="E101" s="24" t="s">
        <v>527</v>
      </c>
      <c r="F101" s="24" t="s">
        <v>487</v>
      </c>
      <c r="G101" s="44">
        <f t="shared" ref="G101:H101" si="3">G99</f>
        <v>1</v>
      </c>
      <c r="H101" s="44">
        <f t="shared" si="3"/>
        <v>1</v>
      </c>
      <c r="I101" s="44">
        <f t="shared" ref="I101:M101" si="4">10/0.1</f>
        <v>100</v>
      </c>
      <c r="J101" s="44">
        <f t="shared" si="4"/>
        <v>100</v>
      </c>
      <c r="K101" s="44">
        <f t="shared" si="4"/>
        <v>100</v>
      </c>
      <c r="L101" s="44">
        <f t="shared" si="4"/>
        <v>100</v>
      </c>
      <c r="M101" s="44">
        <f t="shared" si="4"/>
        <v>100</v>
      </c>
    </row>
    <row r="102" spans="1:13" x14ac:dyDescent="0.25">
      <c r="A102" s="23" t="s">
        <v>528</v>
      </c>
      <c r="B102" s="3" t="s">
        <v>473</v>
      </c>
      <c r="C102" s="3" t="s">
        <v>483</v>
      </c>
      <c r="D102" s="3" t="s">
        <v>537</v>
      </c>
      <c r="E102" s="24" t="s">
        <v>527</v>
      </c>
      <c r="F102" s="24" t="s">
        <v>487</v>
      </c>
      <c r="G102" s="44">
        <f>3*G99</f>
        <v>3</v>
      </c>
      <c r="H102" s="44">
        <f t="shared" ref="H102" si="5">150*H99</f>
        <v>150</v>
      </c>
      <c r="I102" s="44">
        <f t="shared" ref="I102:M102" si="6">150/0.1</f>
        <v>1500</v>
      </c>
      <c r="J102" s="44">
        <f t="shared" si="6"/>
        <v>1500</v>
      </c>
      <c r="K102" s="44">
        <f t="shared" si="6"/>
        <v>1500</v>
      </c>
      <c r="L102" s="44">
        <f t="shared" si="6"/>
        <v>1500</v>
      </c>
      <c r="M102" s="44">
        <f t="shared" si="6"/>
        <v>1500</v>
      </c>
    </row>
    <row r="103" spans="1:13" x14ac:dyDescent="0.25">
      <c r="A103" s="23" t="s">
        <v>529</v>
      </c>
      <c r="B103" s="3" t="s">
        <v>473</v>
      </c>
      <c r="C103" s="3" t="s">
        <v>483</v>
      </c>
      <c r="D103" s="3" t="s">
        <v>537</v>
      </c>
      <c r="E103" s="24" t="s">
        <v>527</v>
      </c>
      <c r="F103" s="24" t="s">
        <v>487</v>
      </c>
      <c r="G103" s="44">
        <f t="shared" ref="G103:H103" si="7">G94</f>
        <v>21</v>
      </c>
      <c r="H103" s="44">
        <f t="shared" si="7"/>
        <v>21</v>
      </c>
      <c r="I103" s="44">
        <f t="shared" ref="I103:M103" si="8">20/0.1</f>
        <v>200</v>
      </c>
      <c r="J103" s="44">
        <f t="shared" si="8"/>
        <v>200</v>
      </c>
      <c r="K103" s="44">
        <f t="shared" si="8"/>
        <v>200</v>
      </c>
      <c r="L103" s="44">
        <f t="shared" si="8"/>
        <v>200</v>
      </c>
      <c r="M103" s="44">
        <f t="shared" si="8"/>
        <v>200</v>
      </c>
    </row>
    <row r="104" spans="1:13" x14ac:dyDescent="0.25">
      <c r="A104" s="23" t="s">
        <v>530</v>
      </c>
      <c r="B104" s="3" t="s">
        <v>473</v>
      </c>
      <c r="C104" s="3" t="s">
        <v>483</v>
      </c>
      <c r="D104" s="3" t="s">
        <v>537</v>
      </c>
      <c r="E104" s="24" t="s">
        <v>527</v>
      </c>
      <c r="F104" s="24" t="s">
        <v>487</v>
      </c>
      <c r="G104" s="44">
        <f>10*G94</f>
        <v>210</v>
      </c>
      <c r="H104" s="44">
        <f t="shared" ref="H104" si="9">70*H94</f>
        <v>1470</v>
      </c>
      <c r="I104" s="44">
        <f t="shared" ref="I104:M104" si="10">400/0.1</f>
        <v>4000</v>
      </c>
      <c r="J104" s="44">
        <f t="shared" si="10"/>
        <v>4000</v>
      </c>
      <c r="K104" s="44">
        <f t="shared" si="10"/>
        <v>4000</v>
      </c>
      <c r="L104" s="44">
        <f t="shared" si="10"/>
        <v>4000</v>
      </c>
      <c r="M104" s="44">
        <f t="shared" si="10"/>
        <v>4000</v>
      </c>
    </row>
    <row r="105" spans="1:13" x14ac:dyDescent="0.25">
      <c r="A105" s="23" t="s">
        <v>387</v>
      </c>
      <c r="B105" s="3" t="s">
        <v>473</v>
      </c>
      <c r="C105" s="3" t="s">
        <v>483</v>
      </c>
      <c r="D105" s="3" t="s">
        <v>537</v>
      </c>
      <c r="E105" s="24" t="s">
        <v>388</v>
      </c>
      <c r="F105" s="24" t="s">
        <v>106</v>
      </c>
      <c r="G105" s="44">
        <v>0</v>
      </c>
      <c r="H105" s="44">
        <f>H99</f>
        <v>1</v>
      </c>
      <c r="I105" s="44">
        <f t="shared" ref="I105:M105" si="11">10/0.1</f>
        <v>100</v>
      </c>
      <c r="J105" s="44">
        <f t="shared" si="11"/>
        <v>100</v>
      </c>
      <c r="K105" s="44">
        <f t="shared" si="11"/>
        <v>100</v>
      </c>
      <c r="L105" s="44">
        <f t="shared" si="11"/>
        <v>100</v>
      </c>
      <c r="M105" s="44">
        <f t="shared" si="11"/>
        <v>100</v>
      </c>
    </row>
    <row r="106" spans="1:13" x14ac:dyDescent="0.25">
      <c r="A106" s="23" t="s">
        <v>389</v>
      </c>
      <c r="B106" s="3" t="s">
        <v>473</v>
      </c>
      <c r="C106" s="3" t="s">
        <v>483</v>
      </c>
      <c r="D106" s="3" t="s">
        <v>537</v>
      </c>
      <c r="E106" s="24" t="s">
        <v>390</v>
      </c>
      <c r="F106" s="24" t="s">
        <v>106</v>
      </c>
      <c r="G106" s="44">
        <v>1589759.9999999998</v>
      </c>
      <c r="H106" s="44">
        <f>150*H99</f>
        <v>150</v>
      </c>
      <c r="I106" s="44">
        <f t="shared" ref="I106:M106" si="12">150/0.1</f>
        <v>1500</v>
      </c>
      <c r="J106" s="44">
        <f t="shared" si="12"/>
        <v>1500</v>
      </c>
      <c r="K106" s="44">
        <f t="shared" si="12"/>
        <v>1500</v>
      </c>
      <c r="L106" s="44">
        <f t="shared" si="12"/>
        <v>1500</v>
      </c>
      <c r="M106" s="44">
        <f t="shared" si="12"/>
        <v>1500</v>
      </c>
    </row>
    <row r="107" spans="1:13" x14ac:dyDescent="0.25">
      <c r="A107" s="23" t="s">
        <v>391</v>
      </c>
      <c r="B107" s="3" t="s">
        <v>473</v>
      </c>
      <c r="C107" s="3" t="s">
        <v>483</v>
      </c>
      <c r="D107" s="3" t="s">
        <v>537</v>
      </c>
      <c r="E107" s="24" t="s">
        <v>392</v>
      </c>
      <c r="F107" s="24" t="s">
        <v>106</v>
      </c>
      <c r="G107" s="44">
        <v>6171428.5714285718</v>
      </c>
      <c r="H107" s="44">
        <f>H94</f>
        <v>21</v>
      </c>
      <c r="I107" s="44">
        <f t="shared" ref="I107:M107" si="13">20/0.1</f>
        <v>200</v>
      </c>
      <c r="J107" s="44">
        <f t="shared" si="13"/>
        <v>200</v>
      </c>
      <c r="K107" s="44">
        <f t="shared" si="13"/>
        <v>200</v>
      </c>
      <c r="L107" s="44">
        <f t="shared" si="13"/>
        <v>200</v>
      </c>
      <c r="M107" s="44">
        <f t="shared" si="13"/>
        <v>200</v>
      </c>
    </row>
    <row r="108" spans="1:13" x14ac:dyDescent="0.25">
      <c r="A108" s="23" t="s">
        <v>393</v>
      </c>
      <c r="B108" s="3" t="s">
        <v>473</v>
      </c>
      <c r="C108" s="3" t="s">
        <v>483</v>
      </c>
      <c r="D108" s="3" t="s">
        <v>537</v>
      </c>
      <c r="E108" s="24" t="s">
        <v>394</v>
      </c>
      <c r="F108" s="24" t="s">
        <v>106</v>
      </c>
      <c r="G108" s="44">
        <v>6171428.5714285718</v>
      </c>
      <c r="H108" s="44">
        <f>70*H94</f>
        <v>1470</v>
      </c>
      <c r="I108" s="44">
        <f t="shared" ref="I108:M108" si="14">400/0.1</f>
        <v>4000</v>
      </c>
      <c r="J108" s="44">
        <f t="shared" si="14"/>
        <v>4000</v>
      </c>
      <c r="K108" s="44">
        <f t="shared" si="14"/>
        <v>4000</v>
      </c>
      <c r="L108" s="44">
        <f t="shared" si="14"/>
        <v>4000</v>
      </c>
      <c r="M108" s="44">
        <f t="shared" si="14"/>
        <v>4000</v>
      </c>
    </row>
    <row r="109" spans="1:13" x14ac:dyDescent="0.25">
      <c r="A109" s="23" t="s">
        <v>421</v>
      </c>
      <c r="B109" s="3" t="s">
        <v>473</v>
      </c>
      <c r="C109" s="3" t="s">
        <v>483</v>
      </c>
      <c r="D109" s="3" t="s">
        <v>537</v>
      </c>
      <c r="E109" s="24" t="s">
        <v>422</v>
      </c>
      <c r="F109" s="24" t="s">
        <v>433</v>
      </c>
      <c r="G109" s="44">
        <v>100</v>
      </c>
      <c r="H109" s="44">
        <f t="shared" si="2"/>
        <v>100</v>
      </c>
      <c r="I109" s="44">
        <v>100</v>
      </c>
      <c r="J109" s="44">
        <v>100</v>
      </c>
      <c r="K109" s="44">
        <v>100</v>
      </c>
      <c r="L109" s="44">
        <v>100</v>
      </c>
      <c r="M109" s="44">
        <v>100</v>
      </c>
    </row>
    <row r="110" spans="1:13" ht="14.45" customHeight="1" x14ac:dyDescent="0.25">
      <c r="A110" s="23" t="s">
        <v>423</v>
      </c>
      <c r="B110" s="3" t="s">
        <v>473</v>
      </c>
      <c r="C110" s="3" t="s">
        <v>483</v>
      </c>
      <c r="D110" s="3" t="s">
        <v>537</v>
      </c>
      <c r="E110" s="24" t="s">
        <v>424</v>
      </c>
      <c r="F110" s="24" t="s">
        <v>434</v>
      </c>
      <c r="G110" s="44">
        <v>280800</v>
      </c>
      <c r="H110" s="44">
        <f t="shared" si="2"/>
        <v>280800</v>
      </c>
      <c r="I110" s="44">
        <v>280800</v>
      </c>
      <c r="J110" s="44">
        <v>280800</v>
      </c>
      <c r="K110" s="44">
        <v>280800</v>
      </c>
      <c r="L110" s="44">
        <v>280800</v>
      </c>
      <c r="M110" s="44">
        <v>280800</v>
      </c>
    </row>
    <row r="111" spans="1:13" x14ac:dyDescent="0.25">
      <c r="A111" s="23" t="s">
        <v>425</v>
      </c>
      <c r="B111" s="3" t="s">
        <v>473</v>
      </c>
      <c r="C111" s="3" t="s">
        <v>483</v>
      </c>
      <c r="D111" s="3" t="s">
        <v>537</v>
      </c>
      <c r="E111" s="24" t="s">
        <v>426</v>
      </c>
      <c r="F111" s="24" t="s">
        <v>435</v>
      </c>
      <c r="G111" s="44">
        <v>1.2847222222222224E-5</v>
      </c>
      <c r="H111" s="44">
        <f t="shared" si="2"/>
        <v>1.2847222222222224E-5</v>
      </c>
      <c r="I111" s="44">
        <f t="shared" ref="I111:M111" si="15">1.11 / 10</f>
        <v>0.11100000000000002</v>
      </c>
      <c r="J111" s="44">
        <f t="shared" si="15"/>
        <v>0.11100000000000002</v>
      </c>
      <c r="K111" s="44">
        <f t="shared" si="15"/>
        <v>0.11100000000000002</v>
      </c>
      <c r="L111" s="44">
        <f t="shared" si="15"/>
        <v>0.11100000000000002</v>
      </c>
      <c r="M111" s="44">
        <f t="shared" si="15"/>
        <v>0.11100000000000002</v>
      </c>
    </row>
    <row r="112" spans="1:13" x14ac:dyDescent="0.25">
      <c r="A112" s="23" t="s">
        <v>427</v>
      </c>
      <c r="B112" s="3" t="s">
        <v>473</v>
      </c>
      <c r="C112" s="3" t="s">
        <v>483</v>
      </c>
      <c r="D112" s="3" t="s">
        <v>537</v>
      </c>
      <c r="E112" s="24" t="s">
        <v>428</v>
      </c>
      <c r="F112" s="24" t="s">
        <v>433</v>
      </c>
      <c r="G112" s="44">
        <v>100</v>
      </c>
      <c r="H112" s="44">
        <f t="shared" si="2"/>
        <v>100</v>
      </c>
      <c r="I112" s="44">
        <v>100</v>
      </c>
      <c r="J112" s="44">
        <v>100</v>
      </c>
      <c r="K112" s="44">
        <v>100</v>
      </c>
      <c r="L112" s="44">
        <v>100</v>
      </c>
      <c r="M112" s="44">
        <v>100</v>
      </c>
    </row>
    <row r="113" spans="1:13" ht="14.45" customHeight="1" x14ac:dyDescent="0.25">
      <c r="A113" s="23" t="s">
        <v>429</v>
      </c>
      <c r="B113" s="3" t="s">
        <v>473</v>
      </c>
      <c r="C113" s="3" t="s">
        <v>483</v>
      </c>
      <c r="D113" s="3" t="s">
        <v>537</v>
      </c>
      <c r="E113" s="24" t="s">
        <v>430</v>
      </c>
      <c r="F113" s="24" t="s">
        <v>434</v>
      </c>
      <c r="G113" s="44">
        <v>459648</v>
      </c>
      <c r="H113" s="44">
        <f t="shared" si="2"/>
        <v>459648</v>
      </c>
      <c r="I113" s="44">
        <v>459648</v>
      </c>
      <c r="J113" s="44">
        <v>459648</v>
      </c>
      <c r="K113" s="44">
        <v>459648</v>
      </c>
      <c r="L113" s="44">
        <v>459648</v>
      </c>
      <c r="M113" s="44">
        <v>459648</v>
      </c>
    </row>
    <row r="114" spans="1:13" x14ac:dyDescent="0.25">
      <c r="A114" s="23" t="s">
        <v>431</v>
      </c>
      <c r="B114" s="3" t="s">
        <v>473</v>
      </c>
      <c r="C114" s="3" t="s">
        <v>483</v>
      </c>
      <c r="D114" s="3" t="s">
        <v>537</v>
      </c>
      <c r="E114" s="24" t="s">
        <v>432</v>
      </c>
      <c r="F114" s="24" t="s">
        <v>435</v>
      </c>
      <c r="G114" s="44">
        <v>1.2847222222222224E-5</v>
      </c>
      <c r="H114" s="44">
        <f t="shared" si="2"/>
        <v>1.2847222222222224E-5</v>
      </c>
      <c r="I114" s="44">
        <f t="shared" ref="I114:M114" si="16">1.11/8</f>
        <v>0.13875000000000001</v>
      </c>
      <c r="J114" s="44">
        <f t="shared" si="16"/>
        <v>0.13875000000000001</v>
      </c>
      <c r="K114" s="44">
        <f t="shared" si="16"/>
        <v>0.13875000000000001</v>
      </c>
      <c r="L114" s="44">
        <f t="shared" si="16"/>
        <v>0.13875000000000001</v>
      </c>
      <c r="M114" s="44">
        <f t="shared" si="16"/>
        <v>0.13875000000000001</v>
      </c>
    </row>
    <row r="115" spans="1:13" x14ac:dyDescent="0.25">
      <c r="A115" s="23" t="s">
        <v>395</v>
      </c>
      <c r="B115" s="3" t="s">
        <v>473</v>
      </c>
      <c r="C115" s="3" t="s">
        <v>483</v>
      </c>
      <c r="D115" s="3" t="s">
        <v>537</v>
      </c>
      <c r="E115" s="24" t="s">
        <v>396</v>
      </c>
      <c r="F115" s="24" t="s">
        <v>106</v>
      </c>
      <c r="G115" s="44">
        <v>21600</v>
      </c>
      <c r="H115" s="44">
        <f t="shared" si="2"/>
        <v>21600</v>
      </c>
      <c r="I115" s="44">
        <v>21600</v>
      </c>
      <c r="J115" s="44">
        <v>21600</v>
      </c>
      <c r="K115" s="44">
        <v>21600</v>
      </c>
      <c r="L115" s="44">
        <v>21600</v>
      </c>
      <c r="M115" s="44">
        <v>21600</v>
      </c>
    </row>
    <row r="116" spans="1:13" x14ac:dyDescent="0.25">
      <c r="A116" s="23" t="s">
        <v>397</v>
      </c>
      <c r="B116" s="3" t="s">
        <v>473</v>
      </c>
      <c r="C116" s="3" t="s">
        <v>483</v>
      </c>
      <c r="D116" s="3" t="s">
        <v>537</v>
      </c>
      <c r="E116" s="24" t="s">
        <v>398</v>
      </c>
      <c r="F116" s="24" t="s">
        <v>106</v>
      </c>
      <c r="G116" s="44">
        <v>172800</v>
      </c>
      <c r="H116" s="44">
        <f t="shared" si="2"/>
        <v>172800</v>
      </c>
      <c r="I116" s="44">
        <v>43200</v>
      </c>
      <c r="J116" s="44">
        <v>43200</v>
      </c>
      <c r="K116" s="44">
        <v>43200</v>
      </c>
      <c r="L116" s="44">
        <v>43200</v>
      </c>
      <c r="M116" s="44">
        <v>43200</v>
      </c>
    </row>
    <row r="117" spans="1:13" x14ac:dyDescent="0.25">
      <c r="A117" s="13" t="s">
        <v>61</v>
      </c>
      <c r="B117" s="3" t="s">
        <v>473</v>
      </c>
      <c r="C117" s="3" t="s">
        <v>483</v>
      </c>
      <c r="D117" s="3" t="s">
        <v>537</v>
      </c>
      <c r="E117" s="14" t="s">
        <v>172</v>
      </c>
      <c r="F117" s="14" t="s">
        <v>111</v>
      </c>
      <c r="G117" s="44">
        <v>0.8</v>
      </c>
      <c r="H117" s="44">
        <f t="shared" si="2"/>
        <v>0.8</v>
      </c>
      <c r="I117" s="44">
        <v>0.8</v>
      </c>
      <c r="J117" s="44">
        <v>0.8</v>
      </c>
      <c r="K117" s="44">
        <v>0.8</v>
      </c>
      <c r="L117" s="44">
        <v>0.8</v>
      </c>
      <c r="M117" s="44">
        <v>0.8</v>
      </c>
    </row>
    <row r="118" spans="1:13" x14ac:dyDescent="0.25">
      <c r="A118" s="13" t="s">
        <v>62</v>
      </c>
      <c r="B118" s="3" t="s">
        <v>473</v>
      </c>
      <c r="C118" s="3" t="s">
        <v>483</v>
      </c>
      <c r="D118" s="3" t="s">
        <v>537</v>
      </c>
      <c r="E118" s="14" t="s">
        <v>173</v>
      </c>
      <c r="F118" s="14" t="s">
        <v>198</v>
      </c>
      <c r="G118" s="44">
        <v>2.0833333333333335E-4</v>
      </c>
      <c r="H118" s="44">
        <f t="shared" si="2"/>
        <v>2.0833333333333335E-4</v>
      </c>
      <c r="I118" s="44">
        <v>2.0833333333333335E-4</v>
      </c>
      <c r="J118" s="44">
        <v>2.0833333333333335E-4</v>
      </c>
      <c r="K118" s="44">
        <v>2.0833333333333335E-4</v>
      </c>
      <c r="L118" s="44">
        <v>2.0833333333333335E-4</v>
      </c>
      <c r="M118" s="44">
        <v>2.0833333333333335E-4</v>
      </c>
    </row>
    <row r="119" spans="1:13" x14ac:dyDescent="0.25">
      <c r="A119" s="13" t="s">
        <v>63</v>
      </c>
      <c r="B119" s="3" t="s">
        <v>473</v>
      </c>
      <c r="C119" s="3" t="s">
        <v>483</v>
      </c>
      <c r="D119" s="3" t="s">
        <v>537</v>
      </c>
      <c r="E119" s="14" t="s">
        <v>174</v>
      </c>
      <c r="F119" s="14" t="s">
        <v>110</v>
      </c>
      <c r="G119" s="44">
        <v>5.7899999999999998E-7</v>
      </c>
      <c r="H119" s="44">
        <f t="shared" si="2"/>
        <v>5.7899999999999998E-7</v>
      </c>
      <c r="I119" s="44">
        <v>5.7899999999999998E-7</v>
      </c>
      <c r="J119" s="44">
        <v>5.7899999999999998E-7</v>
      </c>
      <c r="K119" s="44">
        <v>5.7899999999999998E-7</v>
      </c>
      <c r="L119" s="44">
        <v>5.7899999999999998E-7</v>
      </c>
      <c r="M119" s="44">
        <v>5.7899999999999998E-7</v>
      </c>
    </row>
    <row r="120" spans="1:13" x14ac:dyDescent="0.25">
      <c r="A120" s="13" t="s">
        <v>64</v>
      </c>
      <c r="B120" s="3" t="s">
        <v>473</v>
      </c>
      <c r="C120" s="3" t="s">
        <v>483</v>
      </c>
      <c r="D120" s="3" t="s">
        <v>537</v>
      </c>
      <c r="E120" s="14" t="s">
        <v>175</v>
      </c>
      <c r="F120" s="14" t="s">
        <v>198</v>
      </c>
      <c r="G120" s="44">
        <v>2.0833333333333335E-4</v>
      </c>
      <c r="H120" s="44">
        <f t="shared" si="2"/>
        <v>2.0833333333333335E-4</v>
      </c>
      <c r="I120" s="44">
        <v>2.0833333333333335E-4</v>
      </c>
      <c r="J120" s="44">
        <v>2.0833333333333335E-4</v>
      </c>
      <c r="K120" s="44">
        <v>2.0833333333333335E-4</v>
      </c>
      <c r="L120" s="44">
        <v>2.0833333333333335E-4</v>
      </c>
      <c r="M120" s="44">
        <v>2.0833333333333335E-4</v>
      </c>
    </row>
    <row r="121" spans="1:13" x14ac:dyDescent="0.25">
      <c r="A121" s="13" t="s">
        <v>452</v>
      </c>
      <c r="B121" s="3" t="s">
        <v>473</v>
      </c>
      <c r="C121" s="3" t="s">
        <v>483</v>
      </c>
      <c r="D121" s="3" t="s">
        <v>537</v>
      </c>
      <c r="E121" s="14" t="s">
        <v>453</v>
      </c>
      <c r="F121" s="14" t="s">
        <v>198</v>
      </c>
      <c r="G121" s="44">
        <v>1.0000000000000001E-5</v>
      </c>
      <c r="H121" s="44">
        <f t="shared" si="2"/>
        <v>1.0000000000000001E-5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</row>
    <row r="122" spans="1:13" x14ac:dyDescent="0.25">
      <c r="A122" s="13" t="s">
        <v>454</v>
      </c>
      <c r="B122" s="3" t="s">
        <v>473</v>
      </c>
      <c r="C122" s="3" t="s">
        <v>483</v>
      </c>
      <c r="D122" s="3" t="s">
        <v>537</v>
      </c>
      <c r="E122" s="14" t="s">
        <v>455</v>
      </c>
      <c r="F122" s="14" t="s">
        <v>198</v>
      </c>
      <c r="G122" s="44">
        <v>1.0000000000000001E-5</v>
      </c>
      <c r="H122" s="44">
        <f t="shared" si="2"/>
        <v>1.0000000000000001E-5</v>
      </c>
      <c r="I122" s="44">
        <v>0</v>
      </c>
      <c r="J122" s="44">
        <v>0</v>
      </c>
      <c r="K122" s="44">
        <v>0</v>
      </c>
      <c r="L122" s="44">
        <v>0</v>
      </c>
      <c r="M122" s="44">
        <v>0</v>
      </c>
    </row>
    <row r="123" spans="1:13" x14ac:dyDescent="0.25">
      <c r="A123" s="38" t="s">
        <v>444</v>
      </c>
      <c r="B123" s="3" t="s">
        <v>473</v>
      </c>
      <c r="C123" s="3" t="s">
        <v>483</v>
      </c>
      <c r="D123" s="3" t="s">
        <v>537</v>
      </c>
      <c r="E123" s="39" t="s">
        <v>178</v>
      </c>
      <c r="F123" s="39" t="s">
        <v>179</v>
      </c>
      <c r="G123" s="44">
        <v>1.9999999999999999E-7</v>
      </c>
      <c r="H123" s="44">
        <f t="shared" si="2"/>
        <v>1.9999999999999999E-7</v>
      </c>
      <c r="I123" s="44">
        <v>1.9999999999999999E-7</v>
      </c>
      <c r="J123" s="44">
        <v>4.9999999999999998E-8</v>
      </c>
      <c r="K123" s="44">
        <v>9.9999999999999995E-8</v>
      </c>
      <c r="L123" s="44">
        <v>4.9999999999999998E-8</v>
      </c>
      <c r="M123" s="44">
        <v>9.9999999999999995E-8</v>
      </c>
    </row>
    <row r="124" spans="1:13" x14ac:dyDescent="0.25">
      <c r="A124" s="38" t="s">
        <v>67</v>
      </c>
      <c r="B124" s="3" t="s">
        <v>473</v>
      </c>
      <c r="C124" s="3" t="s">
        <v>483</v>
      </c>
      <c r="D124" s="3" t="s">
        <v>537</v>
      </c>
      <c r="E124" s="39" t="s">
        <v>445</v>
      </c>
      <c r="F124" s="39" t="s">
        <v>446</v>
      </c>
      <c r="G124" s="44">
        <f>1000 * 0.000001 / 12</f>
        <v>8.3333333333333331E-5</v>
      </c>
      <c r="H124" s="44">
        <f t="shared" si="2"/>
        <v>8.3333333333333331E-5</v>
      </c>
      <c r="I124" s="44">
        <f t="shared" ref="I124:M124" si="17">1000 * 0.000001 / 12</f>
        <v>8.3333333333333331E-5</v>
      </c>
      <c r="J124" s="44">
        <f t="shared" si="17"/>
        <v>8.3333333333333331E-5</v>
      </c>
      <c r="K124" s="44">
        <f t="shared" si="17"/>
        <v>8.3333333333333331E-5</v>
      </c>
      <c r="L124" s="44">
        <f t="shared" si="17"/>
        <v>8.3333333333333331E-5</v>
      </c>
      <c r="M124" s="44">
        <f t="shared" si="17"/>
        <v>8.3333333333333331E-5</v>
      </c>
    </row>
    <row r="125" spans="1:13" x14ac:dyDescent="0.25">
      <c r="A125" s="38" t="s">
        <v>448</v>
      </c>
      <c r="B125" s="3" t="s">
        <v>473</v>
      </c>
      <c r="C125" s="3" t="s">
        <v>483</v>
      </c>
      <c r="D125" s="3" t="s">
        <v>537</v>
      </c>
      <c r="E125" s="39" t="s">
        <v>449</v>
      </c>
      <c r="F125" s="39" t="s">
        <v>94</v>
      </c>
      <c r="G125" s="44" t="s">
        <v>87</v>
      </c>
      <c r="H125" s="44" t="str">
        <f t="shared" si="2"/>
        <v>False</v>
      </c>
      <c r="I125" s="44" t="b">
        <v>1</v>
      </c>
      <c r="J125" s="44" t="b">
        <v>1</v>
      </c>
      <c r="K125" s="44" t="b">
        <v>1</v>
      </c>
      <c r="L125" s="44" t="b">
        <v>1</v>
      </c>
      <c r="M125" s="44" t="b">
        <v>1</v>
      </c>
    </row>
    <row r="126" spans="1:13" x14ac:dyDescent="0.25">
      <c r="A126" s="21" t="s">
        <v>66</v>
      </c>
      <c r="B126" s="3" t="s">
        <v>473</v>
      </c>
      <c r="C126" s="3" t="s">
        <v>483</v>
      </c>
      <c r="D126" s="3" t="s">
        <v>537</v>
      </c>
      <c r="E126" s="22" t="s">
        <v>177</v>
      </c>
      <c r="F126" s="22" t="s">
        <v>199</v>
      </c>
      <c r="G126" s="44">
        <v>5.0000000000000001E-4</v>
      </c>
      <c r="H126" s="44">
        <v>5.0000000000000001E-4</v>
      </c>
      <c r="I126" s="44">
        <v>5.0000000000000001E-4</v>
      </c>
      <c r="J126" s="44">
        <v>1E-3</v>
      </c>
      <c r="K126" s="44">
        <v>5.0000000000000001E-4</v>
      </c>
      <c r="L126" s="44">
        <v>2E-3</v>
      </c>
      <c r="M126" s="44">
        <v>5.0000000000000001E-4</v>
      </c>
    </row>
    <row r="127" spans="1:13" x14ac:dyDescent="0.25">
      <c r="A127" s="21" t="s">
        <v>441</v>
      </c>
      <c r="B127" s="3" t="s">
        <v>473</v>
      </c>
      <c r="C127" s="3" t="s">
        <v>483</v>
      </c>
      <c r="D127" s="3" t="s">
        <v>537</v>
      </c>
      <c r="E127" s="22" t="s">
        <v>442</v>
      </c>
      <c r="F127" s="22" t="s">
        <v>443</v>
      </c>
      <c r="G127" s="44">
        <v>1.0000000000000001E-9</v>
      </c>
      <c r="H127" s="44">
        <f t="shared" si="2"/>
        <v>1.0000000000000001E-9</v>
      </c>
      <c r="I127" s="44">
        <v>4.9999999999999999E-13</v>
      </c>
      <c r="J127" s="44">
        <v>4.9999999999999999E-13</v>
      </c>
      <c r="K127" s="44">
        <v>4.9999999999999999E-13</v>
      </c>
      <c r="L127" s="44">
        <v>4.9999999999999999E-13</v>
      </c>
      <c r="M127" s="44">
        <v>4.9999999999999999E-13</v>
      </c>
    </row>
    <row r="128" spans="1:13" x14ac:dyDescent="0.25">
      <c r="A128" s="21" t="s">
        <v>228</v>
      </c>
      <c r="B128" s="3" t="s">
        <v>473</v>
      </c>
      <c r="C128" s="3" t="s">
        <v>483</v>
      </c>
      <c r="D128" s="3" t="s">
        <v>537</v>
      </c>
      <c r="E128" s="22" t="s">
        <v>311</v>
      </c>
      <c r="F128" s="22" t="s">
        <v>109</v>
      </c>
      <c r="G128" s="44">
        <v>10</v>
      </c>
      <c r="H128" s="44">
        <f t="shared" si="2"/>
        <v>10</v>
      </c>
      <c r="I128" s="44">
        <v>10</v>
      </c>
      <c r="J128" s="44">
        <v>10</v>
      </c>
      <c r="K128" s="44">
        <v>10</v>
      </c>
      <c r="L128" s="44">
        <v>10</v>
      </c>
      <c r="M128" s="44">
        <v>10</v>
      </c>
    </row>
    <row r="129" spans="1:13" x14ac:dyDescent="0.25">
      <c r="A129" s="21" t="s">
        <v>229</v>
      </c>
      <c r="B129" s="3" t="s">
        <v>473</v>
      </c>
      <c r="C129" s="3" t="s">
        <v>483</v>
      </c>
      <c r="D129" s="3" t="s">
        <v>537</v>
      </c>
      <c r="E129" s="22" t="s">
        <v>312</v>
      </c>
      <c r="F129" s="22" t="s">
        <v>301</v>
      </c>
      <c r="G129" s="44">
        <v>-0.04</v>
      </c>
      <c r="H129" s="44">
        <f t="shared" si="2"/>
        <v>-0.04</v>
      </c>
      <c r="I129" s="44">
        <v>-0.04</v>
      </c>
      <c r="J129" s="44">
        <v>-0.04</v>
      </c>
      <c r="K129" s="44">
        <v>-0.04</v>
      </c>
      <c r="L129" s="44">
        <v>-0.04</v>
      </c>
      <c r="M129" s="44">
        <v>-0.04</v>
      </c>
    </row>
    <row r="130" spans="1:13" x14ac:dyDescent="0.25">
      <c r="A130" s="21" t="s">
        <v>230</v>
      </c>
      <c r="B130" s="3" t="s">
        <v>473</v>
      </c>
      <c r="C130" s="3" t="s">
        <v>483</v>
      </c>
      <c r="D130" s="3" t="s">
        <v>537</v>
      </c>
      <c r="E130" s="22" t="s">
        <v>313</v>
      </c>
      <c r="F130" s="22" t="s">
        <v>100</v>
      </c>
      <c r="G130" s="44">
        <v>2.9</v>
      </c>
      <c r="H130" s="44">
        <f t="shared" si="2"/>
        <v>2.9</v>
      </c>
      <c r="I130" s="44">
        <v>2.9</v>
      </c>
      <c r="J130" s="44">
        <v>2.9</v>
      </c>
      <c r="K130" s="44">
        <v>2.9</v>
      </c>
      <c r="L130" s="44">
        <v>2.9</v>
      </c>
      <c r="M130" s="44">
        <v>2.9</v>
      </c>
    </row>
    <row r="131" spans="1:13" x14ac:dyDescent="0.25">
      <c r="A131" s="21" t="s">
        <v>231</v>
      </c>
      <c r="B131" s="3" t="s">
        <v>473</v>
      </c>
      <c r="C131" s="3" t="s">
        <v>483</v>
      </c>
      <c r="D131" s="3" t="s">
        <v>537</v>
      </c>
      <c r="E131" s="22" t="s">
        <v>314</v>
      </c>
      <c r="F131" s="22" t="s">
        <v>95</v>
      </c>
      <c r="G131" s="44">
        <v>1</v>
      </c>
      <c r="H131" s="44">
        <f t="shared" si="2"/>
        <v>1</v>
      </c>
      <c r="I131" s="44">
        <v>1</v>
      </c>
      <c r="J131" s="44">
        <v>1</v>
      </c>
      <c r="K131" s="44">
        <v>1</v>
      </c>
      <c r="L131" s="44">
        <v>1</v>
      </c>
      <c r="M131" s="44">
        <v>1</v>
      </c>
    </row>
    <row r="132" spans="1:13" x14ac:dyDescent="0.25">
      <c r="A132" s="21" t="s">
        <v>68</v>
      </c>
      <c r="B132" s="3" t="s">
        <v>473</v>
      </c>
      <c r="C132" s="3" t="s">
        <v>483</v>
      </c>
      <c r="D132" s="3" t="s">
        <v>537</v>
      </c>
      <c r="E132" s="22" t="s">
        <v>178</v>
      </c>
      <c r="F132" s="22" t="s">
        <v>179</v>
      </c>
      <c r="G132" s="44">
        <v>6.0000000000000002E-5</v>
      </c>
      <c r="H132" s="44">
        <f t="shared" si="2"/>
        <v>6.0000000000000002E-5</v>
      </c>
      <c r="I132" s="44">
        <v>1.9999999999999999E-7</v>
      </c>
      <c r="J132" s="44">
        <v>1.9999999999999999E-7</v>
      </c>
      <c r="K132" s="44">
        <v>1.9999999999999999E-7</v>
      </c>
      <c r="L132" s="44">
        <v>1.9999999999999999E-7</v>
      </c>
      <c r="M132" s="44">
        <v>1.9999999999999999E-7</v>
      </c>
    </row>
    <row r="133" spans="1:13" x14ac:dyDescent="0.25">
      <c r="A133" s="21" t="s">
        <v>538</v>
      </c>
      <c r="B133" s="3" t="s">
        <v>473</v>
      </c>
      <c r="C133" s="3" t="s">
        <v>483</v>
      </c>
      <c r="D133" s="3" t="s">
        <v>537</v>
      </c>
      <c r="E133" s="22" t="s">
        <v>315</v>
      </c>
      <c r="F133" s="22" t="s">
        <v>109</v>
      </c>
      <c r="G133" s="44">
        <v>1.9999999999999999E-7</v>
      </c>
      <c r="H133" s="44">
        <f t="shared" ref="H133" si="18">G133</f>
        <v>1.9999999999999999E-7</v>
      </c>
      <c r="I133" s="44">
        <v>1.9999999999999999E-7</v>
      </c>
      <c r="J133" s="44">
        <v>1.9999999999999999E-7</v>
      </c>
      <c r="K133" s="44">
        <v>1.9999999999999999E-7</v>
      </c>
      <c r="L133" s="44">
        <v>1.9999999999999999E-7</v>
      </c>
      <c r="M133" s="44">
        <v>1.9999999999999999E-7</v>
      </c>
    </row>
    <row r="134" spans="1:13" x14ac:dyDescent="0.25">
      <c r="A134" s="21" t="s">
        <v>232</v>
      </c>
      <c r="B134" s="3" t="s">
        <v>473</v>
      </c>
      <c r="C134" s="3" t="s">
        <v>483</v>
      </c>
      <c r="D134" s="3" t="s">
        <v>537</v>
      </c>
      <c r="E134" s="22" t="s">
        <v>315</v>
      </c>
      <c r="F134" s="22" t="s">
        <v>109</v>
      </c>
      <c r="G134" s="44">
        <v>10</v>
      </c>
      <c r="H134" s="44">
        <f t="shared" ref="H134:H197" si="19">G134</f>
        <v>10</v>
      </c>
      <c r="I134" s="44">
        <v>10</v>
      </c>
      <c r="J134" s="44">
        <v>10</v>
      </c>
      <c r="K134" s="44">
        <v>10</v>
      </c>
      <c r="L134" s="44">
        <v>10</v>
      </c>
      <c r="M134" s="44">
        <v>10</v>
      </c>
    </row>
    <row r="135" spans="1:13" x14ac:dyDescent="0.25">
      <c r="A135" s="21" t="s">
        <v>233</v>
      </c>
      <c r="B135" s="3" t="s">
        <v>473</v>
      </c>
      <c r="C135" s="3" t="s">
        <v>483</v>
      </c>
      <c r="D135" s="3" t="s">
        <v>537</v>
      </c>
      <c r="E135" s="22" t="s">
        <v>316</v>
      </c>
      <c r="F135" s="22" t="s">
        <v>301</v>
      </c>
      <c r="G135" s="44">
        <v>-0.04</v>
      </c>
      <c r="H135" s="44">
        <f t="shared" si="19"/>
        <v>-0.04</v>
      </c>
      <c r="I135" s="44">
        <v>-0.04</v>
      </c>
      <c r="J135" s="44">
        <v>-0.04</v>
      </c>
      <c r="K135" s="44">
        <v>-0.04</v>
      </c>
      <c r="L135" s="44">
        <v>-0.04</v>
      </c>
      <c r="M135" s="44">
        <v>-0.04</v>
      </c>
    </row>
    <row r="136" spans="1:13" x14ac:dyDescent="0.25">
      <c r="A136" s="21" t="s">
        <v>234</v>
      </c>
      <c r="B136" s="3" t="s">
        <v>473</v>
      </c>
      <c r="C136" s="3" t="s">
        <v>483</v>
      </c>
      <c r="D136" s="3" t="s">
        <v>537</v>
      </c>
      <c r="E136" s="22" t="s">
        <v>317</v>
      </c>
      <c r="F136" s="22" t="s">
        <v>100</v>
      </c>
      <c r="G136" s="44">
        <v>2.9</v>
      </c>
      <c r="H136" s="44">
        <f t="shared" si="19"/>
        <v>2.9</v>
      </c>
      <c r="I136" s="44">
        <v>2.9</v>
      </c>
      <c r="J136" s="44">
        <v>2.9</v>
      </c>
      <c r="K136" s="44">
        <v>2.9</v>
      </c>
      <c r="L136" s="44">
        <v>2.9</v>
      </c>
      <c r="M136" s="44">
        <v>2.9</v>
      </c>
    </row>
    <row r="137" spans="1:13" x14ac:dyDescent="0.25">
      <c r="A137" s="21" t="s">
        <v>235</v>
      </c>
      <c r="B137" s="3" t="s">
        <v>473</v>
      </c>
      <c r="C137" s="3" t="s">
        <v>483</v>
      </c>
      <c r="D137" s="3" t="s">
        <v>537</v>
      </c>
      <c r="E137" s="22" t="s">
        <v>318</v>
      </c>
      <c r="F137" s="22" t="s">
        <v>95</v>
      </c>
      <c r="G137" s="44">
        <v>1</v>
      </c>
      <c r="H137" s="44">
        <f t="shared" si="19"/>
        <v>1</v>
      </c>
      <c r="I137" s="44">
        <v>1</v>
      </c>
      <c r="J137" s="44">
        <v>1</v>
      </c>
      <c r="K137" s="44">
        <v>1</v>
      </c>
      <c r="L137" s="44">
        <v>1</v>
      </c>
      <c r="M137" s="44">
        <v>1</v>
      </c>
    </row>
    <row r="138" spans="1:13" x14ac:dyDescent="0.25">
      <c r="A138" s="21" t="s">
        <v>69</v>
      </c>
      <c r="B138" s="3" t="s">
        <v>473</v>
      </c>
      <c r="C138" s="3" t="s">
        <v>483</v>
      </c>
      <c r="D138" s="3" t="s">
        <v>537</v>
      </c>
      <c r="E138" s="22" t="s">
        <v>180</v>
      </c>
      <c r="F138" s="22" t="s">
        <v>100</v>
      </c>
      <c r="G138" s="44">
        <v>0</v>
      </c>
      <c r="H138" s="44">
        <f t="shared" si="19"/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</row>
    <row r="139" spans="1:13" x14ac:dyDescent="0.25">
      <c r="A139" s="40" t="s">
        <v>70</v>
      </c>
      <c r="B139" s="3" t="s">
        <v>473</v>
      </c>
      <c r="C139" s="3" t="s">
        <v>483</v>
      </c>
      <c r="D139" s="3" t="s">
        <v>537</v>
      </c>
      <c r="E139" s="41" t="s">
        <v>181</v>
      </c>
      <c r="F139" s="41" t="s">
        <v>198</v>
      </c>
      <c r="G139" s="44">
        <v>1.6666666666666666E-4</v>
      </c>
      <c r="H139" s="44">
        <f t="shared" si="19"/>
        <v>1.6666666666666666E-4</v>
      </c>
      <c r="I139" s="44">
        <v>5.0000000000000004E-6</v>
      </c>
      <c r="J139" s="44">
        <v>5.0000000000000004E-6</v>
      </c>
      <c r="K139" s="44">
        <v>5.0000000000000004E-6</v>
      </c>
      <c r="L139" s="44">
        <v>5.0000000000000004E-6</v>
      </c>
      <c r="M139" s="44">
        <v>5.0000000000000004E-6</v>
      </c>
    </row>
    <row r="140" spans="1:13" x14ac:dyDescent="0.25">
      <c r="A140" s="23" t="s">
        <v>56</v>
      </c>
      <c r="B140" s="3" t="s">
        <v>473</v>
      </c>
      <c r="C140" s="3" t="s">
        <v>483</v>
      </c>
      <c r="D140" s="3" t="s">
        <v>537</v>
      </c>
      <c r="E140" s="24" t="s">
        <v>167</v>
      </c>
      <c r="F140" s="24" t="s">
        <v>198</v>
      </c>
      <c r="G140" s="44">
        <v>0</v>
      </c>
      <c r="H140" s="44">
        <f t="shared" si="19"/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</row>
    <row r="141" spans="1:13" x14ac:dyDescent="0.25">
      <c r="A141" s="23" t="s">
        <v>57</v>
      </c>
      <c r="B141" s="3" t="s">
        <v>473</v>
      </c>
      <c r="C141" s="3" t="s">
        <v>483</v>
      </c>
      <c r="D141" s="3" t="s">
        <v>537</v>
      </c>
      <c r="E141" s="24" t="s">
        <v>168</v>
      </c>
      <c r="F141" s="24" t="s">
        <v>198</v>
      </c>
      <c r="G141" s="44">
        <v>2E-3</v>
      </c>
      <c r="H141" s="44">
        <f t="shared" si="19"/>
        <v>2E-3</v>
      </c>
      <c r="I141" s="44">
        <v>2E-3</v>
      </c>
      <c r="J141" s="44">
        <v>2E-3</v>
      </c>
      <c r="K141" s="44">
        <v>2E-3</v>
      </c>
      <c r="L141" s="44">
        <v>2E-3</v>
      </c>
      <c r="M141" s="44">
        <v>2E-3</v>
      </c>
    </row>
    <row r="142" spans="1:13" x14ac:dyDescent="0.25">
      <c r="A142" s="23" t="s">
        <v>58</v>
      </c>
      <c r="B142" s="3" t="s">
        <v>473</v>
      </c>
      <c r="C142" s="3" t="s">
        <v>483</v>
      </c>
      <c r="D142" s="3" t="s">
        <v>537</v>
      </c>
      <c r="E142" s="24" t="s">
        <v>169</v>
      </c>
      <c r="F142" s="24" t="s">
        <v>198</v>
      </c>
      <c r="G142" s="44">
        <v>3.9999999999999998E-6</v>
      </c>
      <c r="H142" s="44">
        <f t="shared" si="19"/>
        <v>3.9999999999999998E-6</v>
      </c>
      <c r="I142" s="44">
        <v>3.9999999999999998E-6</v>
      </c>
      <c r="J142" s="44">
        <v>3.9999999999999998E-6</v>
      </c>
      <c r="K142" s="44">
        <v>3.9999999999999998E-6</v>
      </c>
      <c r="L142" s="44">
        <v>3.9999999999999998E-6</v>
      </c>
      <c r="M142" s="44">
        <v>3.9999999999999998E-6</v>
      </c>
    </row>
    <row r="143" spans="1:13" x14ac:dyDescent="0.25">
      <c r="A143" s="23" t="s">
        <v>71</v>
      </c>
      <c r="B143" s="3" t="s">
        <v>473</v>
      </c>
      <c r="C143" s="3" t="s">
        <v>483</v>
      </c>
      <c r="D143" s="3" t="s">
        <v>537</v>
      </c>
      <c r="E143" s="24" t="s">
        <v>183</v>
      </c>
      <c r="F143" s="24" t="s">
        <v>200</v>
      </c>
      <c r="G143" s="44">
        <v>3.7699999999999999E-10</v>
      </c>
      <c r="H143" s="44">
        <f t="shared" si="19"/>
        <v>3.7699999999999999E-10</v>
      </c>
      <c r="I143" s="44">
        <v>3.7699999999999999E-10</v>
      </c>
      <c r="J143" s="44">
        <v>3.7699999999999999E-10</v>
      </c>
      <c r="K143" s="44">
        <v>3.7699999999999999E-10</v>
      </c>
      <c r="L143" s="44">
        <v>3.7699999999999999E-10</v>
      </c>
      <c r="M143" s="44">
        <v>3.7699999999999999E-10</v>
      </c>
    </row>
    <row r="144" spans="1:13" x14ac:dyDescent="0.25">
      <c r="A144" s="23" t="s">
        <v>236</v>
      </c>
      <c r="B144" s="3" t="s">
        <v>473</v>
      </c>
      <c r="C144" s="3" t="s">
        <v>483</v>
      </c>
      <c r="D144" s="3" t="s">
        <v>537</v>
      </c>
      <c r="E144" s="24" t="s">
        <v>303</v>
      </c>
      <c r="F144" s="24" t="s">
        <v>109</v>
      </c>
      <c r="G144" s="44">
        <v>20</v>
      </c>
      <c r="H144" s="44">
        <f t="shared" si="19"/>
        <v>20</v>
      </c>
      <c r="I144" s="44">
        <v>20</v>
      </c>
      <c r="J144" s="44">
        <v>20</v>
      </c>
      <c r="K144" s="44">
        <v>20</v>
      </c>
      <c r="L144" s="44">
        <v>20</v>
      </c>
      <c r="M144" s="44">
        <v>20</v>
      </c>
    </row>
    <row r="145" spans="1:13" x14ac:dyDescent="0.25">
      <c r="A145" s="23" t="s">
        <v>237</v>
      </c>
      <c r="B145" s="3" t="s">
        <v>473</v>
      </c>
      <c r="C145" s="3" t="s">
        <v>483</v>
      </c>
      <c r="D145" s="3" t="s">
        <v>537</v>
      </c>
      <c r="E145" s="24" t="s">
        <v>304</v>
      </c>
      <c r="F145" s="24" t="s">
        <v>301</v>
      </c>
      <c r="G145" s="44">
        <v>-0.06</v>
      </c>
      <c r="H145" s="44">
        <f t="shared" si="19"/>
        <v>-0.06</v>
      </c>
      <c r="I145" s="44">
        <v>-0.06</v>
      </c>
      <c r="J145" s="44">
        <v>-0.06</v>
      </c>
      <c r="K145" s="44">
        <v>-0.06</v>
      </c>
      <c r="L145" s="44">
        <v>-0.06</v>
      </c>
      <c r="M145" s="44">
        <v>-0.06</v>
      </c>
    </row>
    <row r="146" spans="1:13" x14ac:dyDescent="0.25">
      <c r="A146" s="23" t="s">
        <v>238</v>
      </c>
      <c r="B146" s="3" t="s">
        <v>473</v>
      </c>
      <c r="C146" s="3" t="s">
        <v>483</v>
      </c>
      <c r="D146" s="3" t="s">
        <v>537</v>
      </c>
      <c r="E146" s="24" t="s">
        <v>305</v>
      </c>
      <c r="F146" s="24" t="s">
        <v>100</v>
      </c>
      <c r="G146" s="44">
        <v>0.89100000000000001</v>
      </c>
      <c r="H146" s="44">
        <f t="shared" si="19"/>
        <v>0.89100000000000001</v>
      </c>
      <c r="I146" s="44">
        <v>0.89100000000000001</v>
      </c>
      <c r="J146" s="44">
        <v>0.89100000000000001</v>
      </c>
      <c r="K146" s="44">
        <v>0.89100000000000001</v>
      </c>
      <c r="L146" s="44">
        <v>0.89100000000000001</v>
      </c>
      <c r="M146" s="44">
        <v>0.89100000000000001</v>
      </c>
    </row>
    <row r="147" spans="1:13" x14ac:dyDescent="0.25">
      <c r="A147" s="23" t="s">
        <v>239</v>
      </c>
      <c r="B147" s="3" t="s">
        <v>473</v>
      </c>
      <c r="C147" s="3" t="s">
        <v>483</v>
      </c>
      <c r="D147" s="3" t="s">
        <v>537</v>
      </c>
      <c r="E147" s="24" t="s">
        <v>306</v>
      </c>
      <c r="F147" s="24" t="s">
        <v>95</v>
      </c>
      <c r="G147" s="44">
        <v>1</v>
      </c>
      <c r="H147" s="44">
        <f t="shared" si="19"/>
        <v>1</v>
      </c>
      <c r="I147" s="44">
        <v>1</v>
      </c>
      <c r="J147" s="44">
        <v>1</v>
      </c>
      <c r="K147" s="44">
        <v>1</v>
      </c>
      <c r="L147" s="44">
        <v>1</v>
      </c>
      <c r="M147" s="44">
        <v>1</v>
      </c>
    </row>
    <row r="148" spans="1:13" x14ac:dyDescent="0.25">
      <c r="A148" s="23" t="s">
        <v>72</v>
      </c>
      <c r="B148" s="3" t="s">
        <v>473</v>
      </c>
      <c r="C148" s="3" t="s">
        <v>483</v>
      </c>
      <c r="D148" s="3" t="s">
        <v>537</v>
      </c>
      <c r="E148" s="24" t="s">
        <v>184</v>
      </c>
      <c r="F148" s="24" t="s">
        <v>198</v>
      </c>
      <c r="G148" s="44">
        <v>4.0000000000000003E-5</v>
      </c>
      <c r="H148" s="44">
        <f t="shared" si="19"/>
        <v>4.0000000000000003E-5</v>
      </c>
      <c r="I148" s="44">
        <v>4.0000000000000003E-5</v>
      </c>
      <c r="J148" s="44">
        <v>4.0000000000000003E-5</v>
      </c>
      <c r="K148" s="44">
        <v>4.0000000000000003E-5</v>
      </c>
      <c r="L148" s="44">
        <v>4.0000000000000003E-5</v>
      </c>
      <c r="M148" s="44">
        <v>4.0000000000000003E-5</v>
      </c>
    </row>
    <row r="149" spans="1:13" x14ac:dyDescent="0.25">
      <c r="A149" s="13" t="s">
        <v>73</v>
      </c>
      <c r="B149" s="3" t="s">
        <v>473</v>
      </c>
      <c r="C149" s="3" t="s">
        <v>483</v>
      </c>
      <c r="D149" s="3" t="s">
        <v>537</v>
      </c>
      <c r="E149" s="14" t="s">
        <v>186</v>
      </c>
      <c r="F149" s="14" t="s">
        <v>200</v>
      </c>
      <c r="G149" s="44">
        <v>5.8333333333333335E-9</v>
      </c>
      <c r="H149" s="44">
        <f t="shared" si="19"/>
        <v>5.8333333333333335E-9</v>
      </c>
      <c r="I149" s="44">
        <v>5.8333333333333335E-9</v>
      </c>
      <c r="J149" s="44">
        <v>5.8333333333333335E-9</v>
      </c>
      <c r="K149" s="44">
        <v>5.8333333333333335E-9</v>
      </c>
      <c r="L149" s="44">
        <v>5.8333333333333335E-9</v>
      </c>
      <c r="M149" s="44">
        <v>5.8333333333333335E-9</v>
      </c>
    </row>
    <row r="150" spans="1:13" x14ac:dyDescent="0.25">
      <c r="A150" s="13" t="s">
        <v>240</v>
      </c>
      <c r="B150" s="3" t="s">
        <v>473</v>
      </c>
      <c r="C150" s="3" t="s">
        <v>483</v>
      </c>
      <c r="D150" s="3" t="s">
        <v>537</v>
      </c>
      <c r="E150" s="14" t="s">
        <v>307</v>
      </c>
      <c r="F150" s="14" t="s">
        <v>109</v>
      </c>
      <c r="G150" s="44">
        <v>20</v>
      </c>
      <c r="H150" s="44">
        <f t="shared" si="19"/>
        <v>20</v>
      </c>
      <c r="I150" s="44">
        <v>20</v>
      </c>
      <c r="J150" s="44">
        <v>20</v>
      </c>
      <c r="K150" s="44">
        <v>20</v>
      </c>
      <c r="L150" s="44">
        <v>20</v>
      </c>
      <c r="M150" s="44">
        <v>20</v>
      </c>
    </row>
    <row r="151" spans="1:13" x14ac:dyDescent="0.25">
      <c r="A151" s="13" t="s">
        <v>241</v>
      </c>
      <c r="B151" s="3" t="s">
        <v>473</v>
      </c>
      <c r="C151" s="3" t="s">
        <v>483</v>
      </c>
      <c r="D151" s="3" t="s">
        <v>537</v>
      </c>
      <c r="E151" s="14" t="s">
        <v>308</v>
      </c>
      <c r="F151" s="14" t="s">
        <v>301</v>
      </c>
      <c r="G151" s="44">
        <v>-0.06</v>
      </c>
      <c r="H151" s="44">
        <f t="shared" si="19"/>
        <v>-0.06</v>
      </c>
      <c r="I151" s="44">
        <v>-0.06</v>
      </c>
      <c r="J151" s="44">
        <v>-0.06</v>
      </c>
      <c r="K151" s="44">
        <v>-0.06</v>
      </c>
      <c r="L151" s="44">
        <v>-0.06</v>
      </c>
      <c r="M151" s="44">
        <v>-0.06</v>
      </c>
    </row>
    <row r="152" spans="1:13" x14ac:dyDescent="0.25">
      <c r="A152" s="13" t="s">
        <v>242</v>
      </c>
      <c r="B152" s="3" t="s">
        <v>473</v>
      </c>
      <c r="C152" s="3" t="s">
        <v>483</v>
      </c>
      <c r="D152" s="3" t="s">
        <v>537</v>
      </c>
      <c r="E152" s="14" t="s">
        <v>309</v>
      </c>
      <c r="F152" s="14" t="s">
        <v>100</v>
      </c>
      <c r="G152" s="44">
        <v>0.89100000000000001</v>
      </c>
      <c r="H152" s="44">
        <f t="shared" si="19"/>
        <v>0.89100000000000001</v>
      </c>
      <c r="I152" s="44">
        <v>0.89100000000000001</v>
      </c>
      <c r="J152" s="44">
        <v>0.89100000000000001</v>
      </c>
      <c r="K152" s="44">
        <v>0.89100000000000001</v>
      </c>
      <c r="L152" s="44">
        <v>0.89100000000000001</v>
      </c>
      <c r="M152" s="44">
        <v>0.89100000000000001</v>
      </c>
    </row>
    <row r="153" spans="1:13" x14ac:dyDescent="0.25">
      <c r="A153" s="13" t="s">
        <v>243</v>
      </c>
      <c r="B153" s="3" t="s">
        <v>473</v>
      </c>
      <c r="C153" s="3" t="s">
        <v>483</v>
      </c>
      <c r="D153" s="3" t="s">
        <v>537</v>
      </c>
      <c r="E153" s="14" t="s">
        <v>310</v>
      </c>
      <c r="F153" s="14" t="s">
        <v>95</v>
      </c>
      <c r="G153" s="44">
        <v>1</v>
      </c>
      <c r="H153" s="44">
        <f t="shared" si="19"/>
        <v>1</v>
      </c>
      <c r="I153" s="44">
        <v>1</v>
      </c>
      <c r="J153" s="44">
        <v>1</v>
      </c>
      <c r="K153" s="44">
        <v>1</v>
      </c>
      <c r="L153" s="44">
        <v>1</v>
      </c>
      <c r="M153" s="44">
        <v>1</v>
      </c>
    </row>
    <row r="154" spans="1:13" x14ac:dyDescent="0.25">
      <c r="A154" s="13" t="s">
        <v>74</v>
      </c>
      <c r="B154" s="3" t="s">
        <v>473</v>
      </c>
      <c r="C154" s="3" t="s">
        <v>483</v>
      </c>
      <c r="D154" s="3" t="s">
        <v>537</v>
      </c>
      <c r="E154" s="14" t="s">
        <v>185</v>
      </c>
      <c r="F154" s="14" t="s">
        <v>198</v>
      </c>
      <c r="G154" s="44">
        <v>4.0000000000000003E-5</v>
      </c>
      <c r="H154" s="44">
        <f t="shared" si="19"/>
        <v>4.0000000000000003E-5</v>
      </c>
      <c r="I154" s="44">
        <v>4.0000000000000003E-5</v>
      </c>
      <c r="J154" s="44">
        <v>4.0000000000000003E-5</v>
      </c>
      <c r="K154" s="44">
        <v>4.0000000000000003E-5</v>
      </c>
      <c r="L154" s="44">
        <v>4.0000000000000003E-5</v>
      </c>
      <c r="M154" s="44">
        <v>4.0000000000000003E-5</v>
      </c>
    </row>
    <row r="155" spans="1:13" x14ac:dyDescent="0.25">
      <c r="A155" s="9" t="s">
        <v>75</v>
      </c>
      <c r="B155" s="3" t="s">
        <v>473</v>
      </c>
      <c r="C155" s="3" t="s">
        <v>483</v>
      </c>
      <c r="D155" s="3" t="s">
        <v>537</v>
      </c>
      <c r="E155" s="10" t="s">
        <v>187</v>
      </c>
      <c r="F155" s="10" t="s">
        <v>200</v>
      </c>
      <c r="G155" s="44">
        <v>4.9999999999999998E-8</v>
      </c>
      <c r="H155" s="44">
        <f t="shared" si="19"/>
        <v>4.9999999999999998E-8</v>
      </c>
      <c r="I155" s="44">
        <v>4.0000000000000001E-8</v>
      </c>
      <c r="J155" s="44">
        <v>4.0000000000000001E-8</v>
      </c>
      <c r="K155" s="44">
        <v>4.0000000000000001E-8</v>
      </c>
      <c r="L155" s="44">
        <v>4.0000000000000001E-8</v>
      </c>
      <c r="M155" s="44">
        <v>4.0000000000000001E-8</v>
      </c>
    </row>
    <row r="156" spans="1:13" x14ac:dyDescent="0.25">
      <c r="A156" s="9" t="s">
        <v>218</v>
      </c>
      <c r="B156" s="3" t="s">
        <v>473</v>
      </c>
      <c r="C156" s="3" t="s">
        <v>483</v>
      </c>
      <c r="D156" s="3" t="s">
        <v>537</v>
      </c>
      <c r="E156" s="10" t="s">
        <v>298</v>
      </c>
      <c r="F156" s="10" t="s">
        <v>109</v>
      </c>
      <c r="G156" s="44">
        <v>20</v>
      </c>
      <c r="H156" s="44">
        <f t="shared" si="19"/>
        <v>20</v>
      </c>
      <c r="I156" s="44">
        <v>20</v>
      </c>
      <c r="J156" s="44">
        <v>20</v>
      </c>
      <c r="K156" s="44">
        <v>20</v>
      </c>
      <c r="L156" s="44">
        <v>20</v>
      </c>
      <c r="M156" s="44">
        <v>20</v>
      </c>
    </row>
    <row r="157" spans="1:13" x14ac:dyDescent="0.25">
      <c r="A157" s="9" t="s">
        <v>219</v>
      </c>
      <c r="B157" s="3" t="s">
        <v>473</v>
      </c>
      <c r="C157" s="3" t="s">
        <v>483</v>
      </c>
      <c r="D157" s="3" t="s">
        <v>537</v>
      </c>
      <c r="E157" s="10" t="s">
        <v>299</v>
      </c>
      <c r="F157" s="10" t="s">
        <v>301</v>
      </c>
      <c r="G157" s="44">
        <v>-4.4200000000000003E-2</v>
      </c>
      <c r="H157" s="44">
        <f t="shared" si="19"/>
        <v>-4.4200000000000003E-2</v>
      </c>
      <c r="I157" s="44">
        <v>-4.4200000000000003E-2</v>
      </c>
      <c r="J157" s="44">
        <v>-4.4200000000000003E-2</v>
      </c>
      <c r="K157" s="44">
        <v>-4.4200000000000003E-2</v>
      </c>
      <c r="L157" s="44">
        <v>-4.4200000000000003E-2</v>
      </c>
      <c r="M157" s="44">
        <v>-4.4200000000000003E-2</v>
      </c>
    </row>
    <row r="158" spans="1:13" x14ac:dyDescent="0.25">
      <c r="A158" s="9" t="s">
        <v>220</v>
      </c>
      <c r="B158" s="3" t="s">
        <v>473</v>
      </c>
      <c r="C158" s="3" t="s">
        <v>483</v>
      </c>
      <c r="D158" s="3" t="s">
        <v>537</v>
      </c>
      <c r="E158" s="10" t="s">
        <v>300</v>
      </c>
      <c r="F158" s="10" t="s">
        <v>100</v>
      </c>
      <c r="G158" s="44">
        <v>1.55</v>
      </c>
      <c r="H158" s="44">
        <f t="shared" si="19"/>
        <v>1.55</v>
      </c>
      <c r="I158" s="44">
        <v>1.55</v>
      </c>
      <c r="J158" s="44">
        <v>1.55</v>
      </c>
      <c r="K158" s="44">
        <v>1.55</v>
      </c>
      <c r="L158" s="44">
        <v>1.55</v>
      </c>
      <c r="M158" s="44">
        <v>1.55</v>
      </c>
    </row>
    <row r="159" spans="1:13" x14ac:dyDescent="0.25">
      <c r="A159" s="9" t="s">
        <v>221</v>
      </c>
      <c r="B159" s="3" t="s">
        <v>473</v>
      </c>
      <c r="C159" s="3" t="s">
        <v>483</v>
      </c>
      <c r="D159" s="3" t="s">
        <v>537</v>
      </c>
      <c r="E159" s="10" t="s">
        <v>302</v>
      </c>
      <c r="F159" s="10" t="s">
        <v>95</v>
      </c>
      <c r="G159" s="44">
        <v>1</v>
      </c>
      <c r="H159" s="44">
        <f t="shared" si="19"/>
        <v>1</v>
      </c>
      <c r="I159" s="44">
        <v>1</v>
      </c>
      <c r="J159" s="44">
        <v>1</v>
      </c>
      <c r="K159" s="44">
        <v>1</v>
      </c>
      <c r="L159" s="44">
        <v>1</v>
      </c>
      <c r="M159" s="44">
        <v>1</v>
      </c>
    </row>
    <row r="160" spans="1:13" x14ac:dyDescent="0.25">
      <c r="A160" s="9" t="s">
        <v>76</v>
      </c>
      <c r="B160" s="3" t="s">
        <v>473</v>
      </c>
      <c r="C160" s="3" t="s">
        <v>483</v>
      </c>
      <c r="D160" s="3" t="s">
        <v>537</v>
      </c>
      <c r="E160" s="10" t="s">
        <v>188</v>
      </c>
      <c r="F160" s="10" t="s">
        <v>198</v>
      </c>
      <c r="G160" s="44">
        <v>2.7799999999999998E-4</v>
      </c>
      <c r="H160" s="44">
        <f t="shared" si="19"/>
        <v>2.7799999999999998E-4</v>
      </c>
      <c r="I160" s="44">
        <v>2.7799999999999998E-4</v>
      </c>
      <c r="J160" s="44">
        <v>2.7799999999999998E-4</v>
      </c>
      <c r="K160" s="44">
        <v>2.7799999999999998E-4</v>
      </c>
      <c r="L160" s="44">
        <v>2.7799999999999998E-4</v>
      </c>
      <c r="M160" s="44">
        <v>2.7799999999999998E-4</v>
      </c>
    </row>
    <row r="161" spans="1:13" x14ac:dyDescent="0.25">
      <c r="A161" s="25" t="s">
        <v>78</v>
      </c>
      <c r="B161" s="3" t="s">
        <v>473</v>
      </c>
      <c r="C161" s="3" t="s">
        <v>483</v>
      </c>
      <c r="D161" s="3" t="s">
        <v>537</v>
      </c>
      <c r="E161" s="26" t="s">
        <v>189</v>
      </c>
      <c r="F161" s="26" t="s">
        <v>201</v>
      </c>
      <c r="G161" s="44">
        <v>4.7300000000000001E-7</v>
      </c>
      <c r="H161" s="44">
        <v>4.7300000000000001E-7</v>
      </c>
      <c r="I161" s="44">
        <v>2.4999999999999998E-12</v>
      </c>
      <c r="J161" s="44">
        <v>2.4999999999999998E-12</v>
      </c>
      <c r="K161" s="44">
        <v>2.4999999999999998E-12</v>
      </c>
      <c r="L161" s="44">
        <v>2.4999999999999998E-12</v>
      </c>
      <c r="M161" s="44">
        <v>2.4999999999999998E-12</v>
      </c>
    </row>
    <row r="162" spans="1:13" x14ac:dyDescent="0.25">
      <c r="A162" s="25" t="s">
        <v>245</v>
      </c>
      <c r="B162" s="3" t="s">
        <v>473</v>
      </c>
      <c r="C162" s="3" t="s">
        <v>483</v>
      </c>
      <c r="D162" s="3" t="s">
        <v>537</v>
      </c>
      <c r="E162" s="26" t="s">
        <v>319</v>
      </c>
      <c r="F162" s="26" t="s">
        <v>109</v>
      </c>
      <c r="G162" s="44">
        <v>20</v>
      </c>
      <c r="H162" s="44">
        <f t="shared" si="19"/>
        <v>20</v>
      </c>
      <c r="I162" s="44">
        <v>20</v>
      </c>
      <c r="J162" s="44">
        <v>20</v>
      </c>
      <c r="K162" s="44">
        <v>20</v>
      </c>
      <c r="L162" s="44">
        <v>20</v>
      </c>
      <c r="M162" s="44">
        <v>20</v>
      </c>
    </row>
    <row r="163" spans="1:13" x14ac:dyDescent="0.25">
      <c r="A163" s="25" t="s">
        <v>246</v>
      </c>
      <c r="B163" s="3" t="s">
        <v>473</v>
      </c>
      <c r="C163" s="3" t="s">
        <v>483</v>
      </c>
      <c r="D163" s="3" t="s">
        <v>537</v>
      </c>
      <c r="E163" s="26" t="s">
        <v>320</v>
      </c>
      <c r="F163" s="26" t="s">
        <v>301</v>
      </c>
      <c r="G163" s="44">
        <v>0</v>
      </c>
      <c r="H163" s="44">
        <f t="shared" si="19"/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</row>
    <row r="164" spans="1:13" x14ac:dyDescent="0.25">
      <c r="A164" s="25" t="s">
        <v>247</v>
      </c>
      <c r="B164" s="3" t="s">
        <v>473</v>
      </c>
      <c r="C164" s="3" t="s">
        <v>483</v>
      </c>
      <c r="D164" s="3" t="s">
        <v>537</v>
      </c>
      <c r="E164" s="26" t="s">
        <v>321</v>
      </c>
      <c r="F164" s="26" t="s">
        <v>100</v>
      </c>
      <c r="G164" s="44">
        <v>1</v>
      </c>
      <c r="H164" s="44">
        <f t="shared" si="19"/>
        <v>1</v>
      </c>
      <c r="I164" s="44">
        <v>1</v>
      </c>
      <c r="J164" s="44">
        <v>1</v>
      </c>
      <c r="K164" s="44">
        <v>1</v>
      </c>
      <c r="L164" s="44">
        <v>1</v>
      </c>
      <c r="M164" s="44">
        <v>1</v>
      </c>
    </row>
    <row r="165" spans="1:13" x14ac:dyDescent="0.25">
      <c r="A165" s="25" t="s">
        <v>248</v>
      </c>
      <c r="B165" s="3" t="s">
        <v>473</v>
      </c>
      <c r="C165" s="3" t="s">
        <v>483</v>
      </c>
      <c r="D165" s="3" t="s">
        <v>537</v>
      </c>
      <c r="E165" s="26" t="s">
        <v>322</v>
      </c>
      <c r="F165" s="26" t="s">
        <v>95</v>
      </c>
      <c r="G165" s="44">
        <v>0</v>
      </c>
      <c r="H165" s="44">
        <f t="shared" si="19"/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</row>
    <row r="166" spans="1:13" x14ac:dyDescent="0.25">
      <c r="A166" s="25" t="s">
        <v>79</v>
      </c>
      <c r="B166" s="3" t="s">
        <v>473</v>
      </c>
      <c r="C166" s="3" t="s">
        <v>483</v>
      </c>
      <c r="D166" s="3" t="s">
        <v>537</v>
      </c>
      <c r="E166" s="26" t="s">
        <v>190</v>
      </c>
      <c r="F166" s="26" t="s">
        <v>100</v>
      </c>
      <c r="G166" s="44">
        <v>0.4</v>
      </c>
      <c r="H166" s="44">
        <f t="shared" si="19"/>
        <v>0.4</v>
      </c>
      <c r="I166" s="44">
        <v>0.4</v>
      </c>
      <c r="J166" s="44">
        <v>0.4</v>
      </c>
      <c r="K166" s="44">
        <v>0.4</v>
      </c>
      <c r="L166" s="44">
        <v>0.4</v>
      </c>
      <c r="M166" s="44">
        <v>0.4</v>
      </c>
    </row>
    <row r="167" spans="1:13" x14ac:dyDescent="0.25">
      <c r="A167" s="31" t="s">
        <v>80</v>
      </c>
      <c r="B167" s="3" t="s">
        <v>473</v>
      </c>
      <c r="C167" s="3" t="s">
        <v>483</v>
      </c>
      <c r="D167" s="3" t="s">
        <v>537</v>
      </c>
      <c r="E167" s="32" t="s">
        <v>191</v>
      </c>
      <c r="F167" s="32" t="s">
        <v>200</v>
      </c>
      <c r="G167" s="44">
        <v>3.2100000000000002E-6</v>
      </c>
      <c r="H167" s="44">
        <f t="shared" si="19"/>
        <v>3.2100000000000002E-6</v>
      </c>
      <c r="I167" s="44">
        <v>2.0000000000000001E-9</v>
      </c>
      <c r="J167" s="44">
        <v>2.0000000000000001E-9</v>
      </c>
      <c r="K167" s="44">
        <v>2.0000000000000001E-9</v>
      </c>
      <c r="L167" s="44">
        <v>2.0000000000000001E-9</v>
      </c>
      <c r="M167" s="44">
        <v>2.0000000000000001E-9</v>
      </c>
    </row>
    <row r="168" spans="1:13" x14ac:dyDescent="0.25">
      <c r="A168" s="31" t="s">
        <v>249</v>
      </c>
      <c r="B168" s="3" t="s">
        <v>473</v>
      </c>
      <c r="C168" s="3" t="s">
        <v>483</v>
      </c>
      <c r="D168" s="3" t="s">
        <v>537</v>
      </c>
      <c r="E168" s="32" t="s">
        <v>323</v>
      </c>
      <c r="F168" s="32" t="s">
        <v>109</v>
      </c>
      <c r="G168" s="44">
        <v>25</v>
      </c>
      <c r="H168" s="44">
        <f t="shared" si="19"/>
        <v>25</v>
      </c>
      <c r="I168" s="44">
        <v>25</v>
      </c>
      <c r="J168" s="44">
        <v>25</v>
      </c>
      <c r="K168" s="44">
        <v>25</v>
      </c>
      <c r="L168" s="44">
        <v>25</v>
      </c>
      <c r="M168" s="44">
        <v>25</v>
      </c>
    </row>
    <row r="169" spans="1:13" x14ac:dyDescent="0.25">
      <c r="A169" s="31" t="s">
        <v>250</v>
      </c>
      <c r="B169" s="3" t="s">
        <v>473</v>
      </c>
      <c r="C169" s="3" t="s">
        <v>483</v>
      </c>
      <c r="D169" s="3" t="s">
        <v>537</v>
      </c>
      <c r="E169" s="32" t="s">
        <v>324</v>
      </c>
      <c r="F169" s="32" t="s">
        <v>301</v>
      </c>
      <c r="G169" s="44">
        <v>0</v>
      </c>
      <c r="H169" s="44">
        <f t="shared" si="19"/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</row>
    <row r="170" spans="1:13" x14ac:dyDescent="0.25">
      <c r="A170" s="31" t="s">
        <v>251</v>
      </c>
      <c r="B170" s="3" t="s">
        <v>473</v>
      </c>
      <c r="C170" s="3" t="s">
        <v>483</v>
      </c>
      <c r="D170" s="3" t="s">
        <v>537</v>
      </c>
      <c r="E170" s="32" t="s">
        <v>325</v>
      </c>
      <c r="F170" s="32" t="s">
        <v>100</v>
      </c>
      <c r="G170" s="44">
        <v>3.98</v>
      </c>
      <c r="H170" s="44">
        <f t="shared" si="19"/>
        <v>3.98</v>
      </c>
      <c r="I170" s="44">
        <v>3.98</v>
      </c>
      <c r="J170" s="44">
        <v>3.98</v>
      </c>
      <c r="K170" s="44">
        <v>3.98</v>
      </c>
      <c r="L170" s="44">
        <v>3.98</v>
      </c>
      <c r="M170" s="44">
        <v>3.98</v>
      </c>
    </row>
    <row r="171" spans="1:13" x14ac:dyDescent="0.25">
      <c r="A171" s="31" t="s">
        <v>252</v>
      </c>
      <c r="B171" s="3" t="s">
        <v>473</v>
      </c>
      <c r="C171" s="3" t="s">
        <v>483</v>
      </c>
      <c r="D171" s="3" t="s">
        <v>537</v>
      </c>
      <c r="E171" s="32" t="s">
        <v>326</v>
      </c>
      <c r="F171" s="32" t="s">
        <v>95</v>
      </c>
      <c r="G171" s="44">
        <v>1</v>
      </c>
      <c r="H171" s="44">
        <f t="shared" si="19"/>
        <v>1</v>
      </c>
      <c r="I171" s="44">
        <v>1</v>
      </c>
      <c r="J171" s="44">
        <v>1</v>
      </c>
      <c r="K171" s="44">
        <v>1</v>
      </c>
      <c r="L171" s="44">
        <v>1</v>
      </c>
      <c r="M171" s="44">
        <v>1</v>
      </c>
    </row>
    <row r="172" spans="1:13" x14ac:dyDescent="0.25">
      <c r="A172" s="31" t="s">
        <v>81</v>
      </c>
      <c r="B172" s="3" t="s">
        <v>473</v>
      </c>
      <c r="C172" s="3" t="s">
        <v>483</v>
      </c>
      <c r="D172" s="3" t="s">
        <v>537</v>
      </c>
      <c r="E172" s="32" t="s">
        <v>192</v>
      </c>
      <c r="F172" s="32" t="s">
        <v>198</v>
      </c>
      <c r="G172" s="44">
        <v>1.6666666666666666E-4</v>
      </c>
      <c r="H172" s="44">
        <f t="shared" si="19"/>
        <v>1.6666666666666666E-4</v>
      </c>
      <c r="I172" s="44">
        <v>1.6666666666666666E-4</v>
      </c>
      <c r="J172" s="44">
        <v>1.6666666666666666E-4</v>
      </c>
      <c r="K172" s="44">
        <v>1.6666666666666666E-4</v>
      </c>
      <c r="L172" s="44">
        <v>1.6666666666666666E-4</v>
      </c>
      <c r="M172" s="44">
        <v>1.6666666666666666E-4</v>
      </c>
    </row>
    <row r="173" spans="1:13" x14ac:dyDescent="0.25">
      <c r="A173" s="11" t="s">
        <v>253</v>
      </c>
      <c r="B173" s="3" t="s">
        <v>473</v>
      </c>
      <c r="C173" s="3" t="s">
        <v>483</v>
      </c>
      <c r="D173" s="3" t="s">
        <v>537</v>
      </c>
      <c r="E173" s="12" t="s">
        <v>327</v>
      </c>
      <c r="F173" s="12" t="s">
        <v>328</v>
      </c>
      <c r="G173" s="44">
        <v>1E-8</v>
      </c>
      <c r="H173" s="44">
        <f t="shared" si="19"/>
        <v>1E-8</v>
      </c>
      <c r="I173" s="44">
        <v>1E-8</v>
      </c>
      <c r="J173" s="44">
        <v>1E-8</v>
      </c>
      <c r="K173" s="44">
        <v>1E-8</v>
      </c>
      <c r="L173" s="44">
        <v>1E-8</v>
      </c>
      <c r="M173" s="44">
        <v>1E-8</v>
      </c>
    </row>
    <row r="174" spans="1:13" x14ac:dyDescent="0.25">
      <c r="A174" s="11" t="s">
        <v>254</v>
      </c>
      <c r="B174" s="3" t="s">
        <v>473</v>
      </c>
      <c r="C174" s="3" t="s">
        <v>483</v>
      </c>
      <c r="D174" s="3" t="s">
        <v>537</v>
      </c>
      <c r="E174" s="12" t="s">
        <v>329</v>
      </c>
      <c r="F174" s="12" t="s">
        <v>109</v>
      </c>
      <c r="G174" s="44">
        <v>20</v>
      </c>
      <c r="H174" s="44">
        <f t="shared" si="19"/>
        <v>20</v>
      </c>
      <c r="I174" s="44">
        <v>20</v>
      </c>
      <c r="J174" s="44">
        <v>20</v>
      </c>
      <c r="K174" s="44">
        <v>20</v>
      </c>
      <c r="L174" s="44">
        <v>20</v>
      </c>
      <c r="M174" s="44">
        <v>20</v>
      </c>
    </row>
    <row r="175" spans="1:13" x14ac:dyDescent="0.25">
      <c r="A175" s="11" t="s">
        <v>255</v>
      </c>
      <c r="B175" s="3" t="s">
        <v>473</v>
      </c>
      <c r="C175" s="3" t="s">
        <v>483</v>
      </c>
      <c r="D175" s="3" t="s">
        <v>537</v>
      </c>
      <c r="E175" s="12" t="s">
        <v>330</v>
      </c>
      <c r="F175" s="12" t="s">
        <v>301</v>
      </c>
      <c r="G175" s="44">
        <v>0</v>
      </c>
      <c r="H175" s="44">
        <f t="shared" si="19"/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</row>
    <row r="176" spans="1:13" x14ac:dyDescent="0.25">
      <c r="A176" s="11" t="s">
        <v>256</v>
      </c>
      <c r="B176" s="3" t="s">
        <v>473</v>
      </c>
      <c r="C176" s="3" t="s">
        <v>483</v>
      </c>
      <c r="D176" s="3" t="s">
        <v>537</v>
      </c>
      <c r="E176" s="12" t="s">
        <v>331</v>
      </c>
      <c r="F176" s="12" t="s">
        <v>100</v>
      </c>
      <c r="G176" s="44">
        <v>2</v>
      </c>
      <c r="H176" s="44">
        <f t="shared" si="19"/>
        <v>2</v>
      </c>
      <c r="I176" s="44">
        <v>2</v>
      </c>
      <c r="J176" s="44">
        <v>2</v>
      </c>
      <c r="K176" s="44">
        <v>2</v>
      </c>
      <c r="L176" s="44">
        <v>2</v>
      </c>
      <c r="M176" s="44">
        <v>2</v>
      </c>
    </row>
    <row r="177" spans="1:13" x14ac:dyDescent="0.25">
      <c r="A177" s="11" t="s">
        <v>257</v>
      </c>
      <c r="B177" s="3" t="s">
        <v>473</v>
      </c>
      <c r="C177" s="3" t="s">
        <v>483</v>
      </c>
      <c r="D177" s="3" t="s">
        <v>537</v>
      </c>
      <c r="E177" s="12" t="s">
        <v>332</v>
      </c>
      <c r="F177" s="12" t="s">
        <v>95</v>
      </c>
      <c r="G177" s="44">
        <v>1</v>
      </c>
      <c r="H177" s="44">
        <f t="shared" si="19"/>
        <v>1</v>
      </c>
      <c r="I177" s="44">
        <v>1</v>
      </c>
      <c r="J177" s="44">
        <v>1</v>
      </c>
      <c r="K177" s="44">
        <v>1</v>
      </c>
      <c r="L177" s="44">
        <v>1</v>
      </c>
      <c r="M177" s="44">
        <v>1</v>
      </c>
    </row>
    <row r="178" spans="1:13" x14ac:dyDescent="0.25">
      <c r="A178" s="11" t="s">
        <v>258</v>
      </c>
      <c r="B178" s="3" t="s">
        <v>473</v>
      </c>
      <c r="C178" s="3" t="s">
        <v>483</v>
      </c>
      <c r="D178" s="3" t="s">
        <v>537</v>
      </c>
      <c r="E178" s="12" t="s">
        <v>349</v>
      </c>
      <c r="F178" s="12" t="s">
        <v>198</v>
      </c>
      <c r="G178" s="44">
        <v>8.3333333333333331E-5</v>
      </c>
      <c r="H178" s="44">
        <f t="shared" si="19"/>
        <v>8.3333333333333331E-5</v>
      </c>
      <c r="I178" s="44">
        <v>8.3333333333333331E-5</v>
      </c>
      <c r="J178" s="44">
        <v>8.3333333333333331E-5</v>
      </c>
      <c r="K178" s="44">
        <v>8.3333333333333331E-5</v>
      </c>
      <c r="L178" s="44">
        <v>8.3333333333333331E-5</v>
      </c>
      <c r="M178" s="44">
        <v>8.3333333333333331E-5</v>
      </c>
    </row>
    <row r="179" spans="1:13" x14ac:dyDescent="0.25">
      <c r="A179" s="11" t="s">
        <v>259</v>
      </c>
      <c r="B179" s="3" t="s">
        <v>473</v>
      </c>
      <c r="C179" s="3" t="s">
        <v>483</v>
      </c>
      <c r="D179" s="3" t="s">
        <v>537</v>
      </c>
      <c r="E179" s="12" t="s">
        <v>350</v>
      </c>
      <c r="F179" s="12" t="s">
        <v>100</v>
      </c>
      <c r="G179" s="44">
        <v>1</v>
      </c>
      <c r="H179" s="44">
        <f t="shared" si="19"/>
        <v>1</v>
      </c>
      <c r="I179" s="44">
        <v>1</v>
      </c>
      <c r="J179" s="44">
        <v>1</v>
      </c>
      <c r="K179" s="44">
        <v>1</v>
      </c>
      <c r="L179" s="44">
        <v>1</v>
      </c>
      <c r="M179" s="44">
        <v>1</v>
      </c>
    </row>
    <row r="180" spans="1:13" x14ac:dyDescent="0.25">
      <c r="A180" s="27" t="s">
        <v>260</v>
      </c>
      <c r="B180" s="3" t="s">
        <v>473</v>
      </c>
      <c r="C180" s="3" t="s">
        <v>483</v>
      </c>
      <c r="D180" s="3" t="s">
        <v>537</v>
      </c>
      <c r="E180" s="28" t="s">
        <v>351</v>
      </c>
      <c r="F180" s="28" t="s">
        <v>352</v>
      </c>
      <c r="G180" s="44">
        <v>2.3533050791148895E-8</v>
      </c>
      <c r="H180" s="44">
        <f t="shared" si="19"/>
        <v>2.3533050791148895E-8</v>
      </c>
      <c r="I180" s="44">
        <v>2.3533050791148899E-8</v>
      </c>
      <c r="J180" s="44">
        <v>2.3533050791148899E-8</v>
      </c>
      <c r="K180" s="44">
        <v>2.3533050791148899E-8</v>
      </c>
      <c r="L180" s="44">
        <v>2.3533050791148899E-8</v>
      </c>
      <c r="M180" s="44">
        <v>2.3533050791148899E-8</v>
      </c>
    </row>
    <row r="181" spans="1:13" x14ac:dyDescent="0.25">
      <c r="A181" s="27" t="s">
        <v>261</v>
      </c>
      <c r="B181" s="3" t="s">
        <v>473</v>
      </c>
      <c r="C181" s="3" t="s">
        <v>483</v>
      </c>
      <c r="D181" s="3" t="s">
        <v>537</v>
      </c>
      <c r="E181" s="28" t="s">
        <v>333</v>
      </c>
      <c r="F181" s="28" t="s">
        <v>109</v>
      </c>
      <c r="G181" s="44">
        <v>20</v>
      </c>
      <c r="H181" s="44">
        <f t="shared" si="19"/>
        <v>20</v>
      </c>
      <c r="I181" s="44">
        <v>20</v>
      </c>
      <c r="J181" s="44">
        <v>20</v>
      </c>
      <c r="K181" s="44">
        <v>20</v>
      </c>
      <c r="L181" s="44">
        <v>20</v>
      </c>
      <c r="M181" s="44">
        <v>20</v>
      </c>
    </row>
    <row r="182" spans="1:13" x14ac:dyDescent="0.25">
      <c r="A182" s="27" t="s">
        <v>262</v>
      </c>
      <c r="B182" s="3" t="s">
        <v>473</v>
      </c>
      <c r="C182" s="3" t="s">
        <v>483</v>
      </c>
      <c r="D182" s="3" t="s">
        <v>537</v>
      </c>
      <c r="E182" s="28" t="s">
        <v>334</v>
      </c>
      <c r="F182" s="28" t="s">
        <v>301</v>
      </c>
      <c r="G182" s="44">
        <v>-0.187</v>
      </c>
      <c r="H182" s="44">
        <f t="shared" si="19"/>
        <v>-0.187</v>
      </c>
      <c r="I182" s="44">
        <v>-0.187</v>
      </c>
      <c r="J182" s="44">
        <v>-0.187</v>
      </c>
      <c r="K182" s="44">
        <v>-0.187</v>
      </c>
      <c r="L182" s="44">
        <v>-0.187</v>
      </c>
      <c r="M182" s="44">
        <v>-0.187</v>
      </c>
    </row>
    <row r="183" spans="1:13" x14ac:dyDescent="0.25">
      <c r="A183" s="27" t="s">
        <v>263</v>
      </c>
      <c r="B183" s="3" t="s">
        <v>473</v>
      </c>
      <c r="C183" s="3" t="s">
        <v>483</v>
      </c>
      <c r="D183" s="3" t="s">
        <v>537</v>
      </c>
      <c r="E183" s="28" t="s">
        <v>335</v>
      </c>
      <c r="F183" s="28" t="s">
        <v>100</v>
      </c>
      <c r="G183" s="44">
        <v>2.48</v>
      </c>
      <c r="H183" s="44">
        <f t="shared" si="19"/>
        <v>2.48</v>
      </c>
      <c r="I183" s="44">
        <v>2.48</v>
      </c>
      <c r="J183" s="44">
        <v>2.48</v>
      </c>
      <c r="K183" s="44">
        <v>2.48</v>
      </c>
      <c r="L183" s="44">
        <v>2.48</v>
      </c>
      <c r="M183" s="44">
        <v>2.48</v>
      </c>
    </row>
    <row r="184" spans="1:13" x14ac:dyDescent="0.25">
      <c r="A184" s="27" t="s">
        <v>264</v>
      </c>
      <c r="B184" s="3" t="s">
        <v>473</v>
      </c>
      <c r="C184" s="3" t="s">
        <v>483</v>
      </c>
      <c r="D184" s="3" t="s">
        <v>537</v>
      </c>
      <c r="E184" s="28" t="s">
        <v>336</v>
      </c>
      <c r="F184" s="28" t="s">
        <v>95</v>
      </c>
      <c r="G184" s="44">
        <v>1</v>
      </c>
      <c r="H184" s="44">
        <f t="shared" si="19"/>
        <v>1</v>
      </c>
      <c r="I184" s="44">
        <v>1</v>
      </c>
      <c r="J184" s="44">
        <v>1</v>
      </c>
      <c r="K184" s="44">
        <v>1</v>
      </c>
      <c r="L184" s="44">
        <v>1</v>
      </c>
      <c r="M184" s="44">
        <v>1</v>
      </c>
    </row>
    <row r="185" spans="1:13" x14ac:dyDescent="0.25">
      <c r="A185" s="27" t="s">
        <v>265</v>
      </c>
      <c r="B185" s="3" t="s">
        <v>473</v>
      </c>
      <c r="C185" s="3" t="s">
        <v>483</v>
      </c>
      <c r="D185" s="3" t="s">
        <v>537</v>
      </c>
      <c r="E185" s="28" t="s">
        <v>353</v>
      </c>
      <c r="F185" s="28" t="s">
        <v>354</v>
      </c>
      <c r="G185" s="44">
        <v>6.1060227588121015E-4</v>
      </c>
      <c r="H185" s="44">
        <f t="shared" si="19"/>
        <v>6.1060227588121015E-4</v>
      </c>
      <c r="I185" s="44">
        <v>6.1060227588121015E-4</v>
      </c>
      <c r="J185" s="44">
        <v>6.1060227588121015E-4</v>
      </c>
      <c r="K185" s="44">
        <v>6.1060227588121015E-4</v>
      </c>
      <c r="L185" s="44">
        <v>6.1060227588121015E-4</v>
      </c>
      <c r="M185" s="44">
        <v>6.1060227588121015E-4</v>
      </c>
    </row>
    <row r="186" spans="1:13" x14ac:dyDescent="0.25">
      <c r="A186" s="23" t="s">
        <v>266</v>
      </c>
      <c r="B186" s="3" t="s">
        <v>473</v>
      </c>
      <c r="C186" s="3" t="s">
        <v>483</v>
      </c>
      <c r="D186" s="3" t="s">
        <v>537</v>
      </c>
      <c r="E186" s="24" t="s">
        <v>193</v>
      </c>
      <c r="F186" s="24" t="s">
        <v>200</v>
      </c>
      <c r="G186" s="44">
        <v>6.41E-9</v>
      </c>
      <c r="H186" s="44">
        <f t="shared" si="19"/>
        <v>6.41E-9</v>
      </c>
      <c r="I186" s="44">
        <v>3.9999999999999998E-7</v>
      </c>
      <c r="J186" s="44">
        <v>3.9999999999999998E-7</v>
      </c>
      <c r="K186" s="44">
        <v>3.9999999999999998E-7</v>
      </c>
      <c r="L186" s="44">
        <v>3.9999999999999998E-7</v>
      </c>
      <c r="M186" s="44">
        <v>3.9999999999999998E-7</v>
      </c>
    </row>
    <row r="187" spans="1:13" x14ac:dyDescent="0.25">
      <c r="A187" s="23" t="s">
        <v>267</v>
      </c>
      <c r="B187" s="3" t="s">
        <v>473</v>
      </c>
      <c r="C187" s="3" t="s">
        <v>483</v>
      </c>
      <c r="D187" s="3" t="s">
        <v>537</v>
      </c>
      <c r="E187" s="24" t="s">
        <v>337</v>
      </c>
      <c r="F187" s="24" t="s">
        <v>109</v>
      </c>
      <c r="G187" s="44">
        <v>25</v>
      </c>
      <c r="H187" s="44">
        <f t="shared" si="19"/>
        <v>25</v>
      </c>
      <c r="I187" s="44">
        <v>25</v>
      </c>
      <c r="J187" s="44">
        <v>25</v>
      </c>
      <c r="K187" s="44">
        <v>25</v>
      </c>
      <c r="L187" s="44">
        <v>25</v>
      </c>
      <c r="M187" s="44">
        <v>25</v>
      </c>
    </row>
    <row r="188" spans="1:13" x14ac:dyDescent="0.25">
      <c r="A188" s="23" t="s">
        <v>268</v>
      </c>
      <c r="B188" s="3" t="s">
        <v>473</v>
      </c>
      <c r="C188" s="3" t="s">
        <v>483</v>
      </c>
      <c r="D188" s="3" t="s">
        <v>537</v>
      </c>
      <c r="E188" s="24" t="s">
        <v>338</v>
      </c>
      <c r="F188" s="24" t="s">
        <v>301</v>
      </c>
      <c r="G188" s="44">
        <v>0</v>
      </c>
      <c r="H188" s="44">
        <f t="shared" si="19"/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</row>
    <row r="189" spans="1:13" x14ac:dyDescent="0.25">
      <c r="A189" s="23" t="s">
        <v>269</v>
      </c>
      <c r="B189" s="3" t="s">
        <v>473</v>
      </c>
      <c r="C189" s="3" t="s">
        <v>483</v>
      </c>
      <c r="D189" s="3" t="s">
        <v>537</v>
      </c>
      <c r="E189" s="24" t="s">
        <v>339</v>
      </c>
      <c r="F189" s="24" t="s">
        <v>100</v>
      </c>
      <c r="G189" s="44">
        <v>3.98</v>
      </c>
      <c r="H189" s="44">
        <f t="shared" si="19"/>
        <v>3.98</v>
      </c>
      <c r="I189" s="44">
        <v>3.98</v>
      </c>
      <c r="J189" s="44">
        <v>3.98</v>
      </c>
      <c r="K189" s="44">
        <v>3.98</v>
      </c>
      <c r="L189" s="44">
        <v>3.98</v>
      </c>
      <c r="M189" s="44">
        <v>3.98</v>
      </c>
    </row>
    <row r="190" spans="1:13" x14ac:dyDescent="0.25">
      <c r="A190" s="23" t="s">
        <v>270</v>
      </c>
      <c r="B190" s="3" t="s">
        <v>473</v>
      </c>
      <c r="C190" s="3" t="s">
        <v>483</v>
      </c>
      <c r="D190" s="3" t="s">
        <v>537</v>
      </c>
      <c r="E190" s="24" t="s">
        <v>340</v>
      </c>
      <c r="F190" s="24" t="s">
        <v>95</v>
      </c>
      <c r="G190" s="44">
        <v>1</v>
      </c>
      <c r="H190" s="44">
        <f t="shared" si="19"/>
        <v>1</v>
      </c>
      <c r="I190" s="44">
        <v>1</v>
      </c>
      <c r="J190" s="44">
        <v>1</v>
      </c>
      <c r="K190" s="44">
        <v>1</v>
      </c>
      <c r="L190" s="44">
        <v>1</v>
      </c>
      <c r="M190" s="44">
        <v>1</v>
      </c>
    </row>
    <row r="191" spans="1:13" x14ac:dyDescent="0.25">
      <c r="A191" s="23" t="s">
        <v>271</v>
      </c>
      <c r="B191" s="3" t="s">
        <v>473</v>
      </c>
      <c r="C191" s="3" t="s">
        <v>483</v>
      </c>
      <c r="D191" s="3" t="s">
        <v>537</v>
      </c>
      <c r="E191" s="24" t="s">
        <v>194</v>
      </c>
      <c r="F191" s="24" t="s">
        <v>198</v>
      </c>
      <c r="G191" s="44">
        <v>8.3333333333333331E-5</v>
      </c>
      <c r="H191" s="44">
        <f t="shared" si="19"/>
        <v>8.3333333333333331E-5</v>
      </c>
      <c r="I191" s="44">
        <v>8.3333333333333331E-5</v>
      </c>
      <c r="J191" s="44">
        <v>8.3333333333333331E-5</v>
      </c>
      <c r="K191" s="44">
        <v>8.3333333333333331E-5</v>
      </c>
      <c r="L191" s="44">
        <v>8.3333333333333331E-5</v>
      </c>
      <c r="M191" s="44">
        <v>8.3333333333333331E-5</v>
      </c>
    </row>
    <row r="192" spans="1:13" x14ac:dyDescent="0.25">
      <c r="A192" s="7" t="s">
        <v>272</v>
      </c>
      <c r="B192" s="3" t="s">
        <v>473</v>
      </c>
      <c r="C192" s="3" t="s">
        <v>483</v>
      </c>
      <c r="D192" s="3" t="s">
        <v>537</v>
      </c>
      <c r="E192" s="8" t="s">
        <v>355</v>
      </c>
      <c r="F192" s="8" t="s">
        <v>200</v>
      </c>
      <c r="G192" s="44">
        <v>6.41E-9</v>
      </c>
      <c r="H192" s="44">
        <f t="shared" si="19"/>
        <v>6.41E-9</v>
      </c>
      <c r="I192" s="44">
        <v>3.9999999999999998E-7</v>
      </c>
      <c r="J192" s="44">
        <v>3.9999999999999998E-7</v>
      </c>
      <c r="K192" s="44">
        <v>3.9999999999999998E-7</v>
      </c>
      <c r="L192" s="44">
        <v>3.9999999999999998E-7</v>
      </c>
      <c r="M192" s="44">
        <v>3.9999999999999998E-7</v>
      </c>
    </row>
    <row r="193" spans="1:21" x14ac:dyDescent="0.25">
      <c r="A193" s="7" t="s">
        <v>273</v>
      </c>
      <c r="B193" s="3" t="s">
        <v>473</v>
      </c>
      <c r="C193" s="3" t="s">
        <v>483</v>
      </c>
      <c r="D193" s="3" t="s">
        <v>537</v>
      </c>
      <c r="E193" s="8" t="s">
        <v>341</v>
      </c>
      <c r="F193" s="8" t="s">
        <v>109</v>
      </c>
      <c r="G193" s="44">
        <v>25</v>
      </c>
      <c r="H193" s="44">
        <f t="shared" si="19"/>
        <v>25</v>
      </c>
      <c r="I193" s="44">
        <v>25</v>
      </c>
      <c r="J193" s="44">
        <v>25</v>
      </c>
      <c r="K193" s="44">
        <v>25</v>
      </c>
      <c r="L193" s="44">
        <v>25</v>
      </c>
      <c r="M193" s="44">
        <v>25</v>
      </c>
    </row>
    <row r="194" spans="1:21" x14ac:dyDescent="0.25">
      <c r="A194" s="7" t="s">
        <v>274</v>
      </c>
      <c r="B194" s="3" t="s">
        <v>473</v>
      </c>
      <c r="C194" s="3" t="s">
        <v>483</v>
      </c>
      <c r="D194" s="3" t="s">
        <v>537</v>
      </c>
      <c r="E194" s="8" t="s">
        <v>342</v>
      </c>
      <c r="F194" s="8" t="s">
        <v>301</v>
      </c>
      <c r="G194" s="44">
        <v>0</v>
      </c>
      <c r="H194" s="44">
        <f t="shared" si="19"/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</row>
    <row r="195" spans="1:21" x14ac:dyDescent="0.25">
      <c r="A195" s="7" t="s">
        <v>275</v>
      </c>
      <c r="B195" s="3" t="s">
        <v>473</v>
      </c>
      <c r="C195" s="3" t="s">
        <v>483</v>
      </c>
      <c r="D195" s="3" t="s">
        <v>537</v>
      </c>
      <c r="E195" s="8" t="s">
        <v>343</v>
      </c>
      <c r="F195" s="8" t="s">
        <v>100</v>
      </c>
      <c r="G195" s="44">
        <v>3.98</v>
      </c>
      <c r="H195" s="44">
        <f t="shared" si="19"/>
        <v>3.98</v>
      </c>
      <c r="I195" s="44">
        <v>3.98</v>
      </c>
      <c r="J195" s="44">
        <v>3.98</v>
      </c>
      <c r="K195" s="44">
        <v>3.98</v>
      </c>
      <c r="L195" s="44">
        <v>3.98</v>
      </c>
      <c r="M195" s="44">
        <v>3.98</v>
      </c>
    </row>
    <row r="196" spans="1:21" x14ac:dyDescent="0.25">
      <c r="A196" s="7" t="s">
        <v>276</v>
      </c>
      <c r="B196" s="3" t="s">
        <v>473</v>
      </c>
      <c r="C196" s="3" t="s">
        <v>483</v>
      </c>
      <c r="D196" s="3" t="s">
        <v>537</v>
      </c>
      <c r="E196" s="8" t="s">
        <v>344</v>
      </c>
      <c r="F196" s="8" t="s">
        <v>95</v>
      </c>
      <c r="G196" s="44">
        <v>1</v>
      </c>
      <c r="H196" s="44">
        <f t="shared" si="19"/>
        <v>1</v>
      </c>
      <c r="I196" s="44">
        <v>1</v>
      </c>
      <c r="J196" s="44">
        <v>1</v>
      </c>
      <c r="K196" s="44">
        <v>1</v>
      </c>
      <c r="L196" s="44">
        <v>1</v>
      </c>
      <c r="M196" s="44">
        <v>1</v>
      </c>
    </row>
    <row r="197" spans="1:21" x14ac:dyDescent="0.25">
      <c r="A197" s="7" t="s">
        <v>277</v>
      </c>
      <c r="B197" s="3" t="s">
        <v>473</v>
      </c>
      <c r="C197" s="3" t="s">
        <v>483</v>
      </c>
      <c r="D197" s="3" t="s">
        <v>537</v>
      </c>
      <c r="E197" s="8" t="s">
        <v>358</v>
      </c>
      <c r="F197" s="8" t="s">
        <v>198</v>
      </c>
      <c r="G197" s="44">
        <v>8.3333333333333331E-5</v>
      </c>
      <c r="H197" s="44">
        <f t="shared" si="19"/>
        <v>8.3333333333333331E-5</v>
      </c>
      <c r="I197" s="44">
        <v>8.3333333333333331E-5</v>
      </c>
      <c r="J197" s="44">
        <v>8.3333333333333331E-5</v>
      </c>
      <c r="K197" s="44">
        <v>8.3333333333333331E-5</v>
      </c>
      <c r="L197" s="44">
        <v>8.3333333333333331E-5</v>
      </c>
      <c r="M197" s="44">
        <v>8.3333333333333331E-5</v>
      </c>
    </row>
    <row r="198" spans="1:21" x14ac:dyDescent="0.25">
      <c r="A198" s="29" t="s">
        <v>278</v>
      </c>
      <c r="B198" s="3" t="s">
        <v>473</v>
      </c>
      <c r="C198" s="3" t="s">
        <v>483</v>
      </c>
      <c r="D198" s="3" t="s">
        <v>537</v>
      </c>
      <c r="E198" s="30" t="s">
        <v>356</v>
      </c>
      <c r="F198" s="30" t="s">
        <v>357</v>
      </c>
      <c r="G198" s="44">
        <v>3.205E-9</v>
      </c>
      <c r="H198" s="44">
        <f t="shared" ref="H198:H204" si="20">G198</f>
        <v>3.205E-9</v>
      </c>
      <c r="I198" s="44">
        <v>1.9999999999999999E-7</v>
      </c>
      <c r="J198" s="44">
        <v>1.9999999999999999E-7</v>
      </c>
      <c r="K198" s="44">
        <v>1.9999999999999999E-7</v>
      </c>
      <c r="L198" s="44">
        <v>1.9999999999999999E-7</v>
      </c>
      <c r="M198" s="44">
        <v>1.9999999999999999E-7</v>
      </c>
    </row>
    <row r="199" spans="1:21" x14ac:dyDescent="0.25">
      <c r="A199" s="29" t="s">
        <v>279</v>
      </c>
      <c r="B199" s="3" t="s">
        <v>473</v>
      </c>
      <c r="C199" s="3" t="s">
        <v>483</v>
      </c>
      <c r="D199" s="3" t="s">
        <v>537</v>
      </c>
      <c r="E199" s="30" t="s">
        <v>345</v>
      </c>
      <c r="F199" s="30" t="s">
        <v>109</v>
      </c>
      <c r="G199" s="44">
        <v>25</v>
      </c>
      <c r="H199" s="44">
        <f t="shared" si="20"/>
        <v>25</v>
      </c>
      <c r="I199" s="44">
        <v>25</v>
      </c>
      <c r="J199" s="44">
        <v>25</v>
      </c>
      <c r="K199" s="44">
        <v>25</v>
      </c>
      <c r="L199" s="44">
        <v>25</v>
      </c>
      <c r="M199" s="44">
        <v>25</v>
      </c>
    </row>
    <row r="200" spans="1:21" x14ac:dyDescent="0.25">
      <c r="A200" s="29" t="s">
        <v>280</v>
      </c>
      <c r="B200" s="3" t="s">
        <v>473</v>
      </c>
      <c r="C200" s="3" t="s">
        <v>483</v>
      </c>
      <c r="D200" s="3" t="s">
        <v>537</v>
      </c>
      <c r="E200" s="30" t="s">
        <v>346</v>
      </c>
      <c r="F200" s="30" t="s">
        <v>301</v>
      </c>
      <c r="G200" s="44">
        <v>0</v>
      </c>
      <c r="H200" s="44">
        <f t="shared" si="20"/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</row>
    <row r="201" spans="1:21" x14ac:dyDescent="0.25">
      <c r="A201" s="29" t="s">
        <v>281</v>
      </c>
      <c r="B201" s="3" t="s">
        <v>473</v>
      </c>
      <c r="C201" s="3" t="s">
        <v>483</v>
      </c>
      <c r="D201" s="3" t="s">
        <v>537</v>
      </c>
      <c r="E201" s="30" t="s">
        <v>347</v>
      </c>
      <c r="F201" s="30" t="s">
        <v>100</v>
      </c>
      <c r="G201" s="44">
        <v>3.98</v>
      </c>
      <c r="H201" s="44">
        <f t="shared" si="20"/>
        <v>3.98</v>
      </c>
      <c r="I201" s="44">
        <v>3.98</v>
      </c>
      <c r="J201" s="44">
        <v>3.98</v>
      </c>
      <c r="K201" s="44">
        <v>3.98</v>
      </c>
      <c r="L201" s="44">
        <v>3.98</v>
      </c>
      <c r="M201" s="44">
        <v>3.98</v>
      </c>
    </row>
    <row r="202" spans="1:21" x14ac:dyDescent="0.25">
      <c r="A202" s="29" t="s">
        <v>282</v>
      </c>
      <c r="B202" s="3" t="s">
        <v>473</v>
      </c>
      <c r="C202" s="3" t="s">
        <v>483</v>
      </c>
      <c r="D202" s="3" t="s">
        <v>537</v>
      </c>
      <c r="E202" s="30" t="s">
        <v>348</v>
      </c>
      <c r="F202" s="30" t="s">
        <v>95</v>
      </c>
      <c r="G202" s="44">
        <v>1</v>
      </c>
      <c r="H202" s="44">
        <f t="shared" si="20"/>
        <v>1</v>
      </c>
      <c r="I202" s="44">
        <v>1</v>
      </c>
      <c r="J202" s="44">
        <v>1</v>
      </c>
      <c r="K202" s="44">
        <v>1</v>
      </c>
      <c r="L202" s="44">
        <v>1</v>
      </c>
      <c r="M202" s="44">
        <v>1</v>
      </c>
    </row>
    <row r="203" spans="1:21" x14ac:dyDescent="0.25">
      <c r="A203" s="29" t="s">
        <v>283</v>
      </c>
      <c r="B203" s="3" t="s">
        <v>473</v>
      </c>
      <c r="C203" s="3" t="s">
        <v>483</v>
      </c>
      <c r="D203" s="3" t="s">
        <v>537</v>
      </c>
      <c r="E203" s="30" t="s">
        <v>360</v>
      </c>
      <c r="F203" s="30" t="s">
        <v>359</v>
      </c>
      <c r="G203" s="44">
        <v>8.3333333333333331E-5</v>
      </c>
      <c r="H203" s="44">
        <f t="shared" si="20"/>
        <v>8.3333333333333331E-5</v>
      </c>
      <c r="I203" s="44">
        <v>8.3333333333333331E-5</v>
      </c>
      <c r="J203" s="44">
        <v>8.3333333333333331E-5</v>
      </c>
      <c r="K203" s="44">
        <v>8.3333333333333331E-5</v>
      </c>
      <c r="L203" s="44">
        <v>8.3333333333333331E-5</v>
      </c>
      <c r="M203" s="44">
        <v>8.3333333333333331E-5</v>
      </c>
    </row>
    <row r="204" spans="1:21" x14ac:dyDescent="0.25">
      <c r="A204" s="47" t="s">
        <v>361</v>
      </c>
      <c r="B204" s="48" t="s">
        <v>473</v>
      </c>
      <c r="C204" s="48" t="s">
        <v>483</v>
      </c>
      <c r="D204" s="3" t="s">
        <v>537</v>
      </c>
      <c r="E204" s="49" t="s">
        <v>203</v>
      </c>
      <c r="F204" s="49" t="s">
        <v>91</v>
      </c>
      <c r="G204" s="44" t="s">
        <v>89</v>
      </c>
      <c r="H204" s="44" t="str">
        <f t="shared" si="20"/>
        <v>WHEAT</v>
      </c>
      <c r="I204" s="44" t="s">
        <v>89</v>
      </c>
      <c r="J204" s="44" t="s">
        <v>89</v>
      </c>
      <c r="K204" s="44" t="s">
        <v>89</v>
      </c>
      <c r="L204" s="44" t="s">
        <v>89</v>
      </c>
      <c r="M204" s="44" t="s">
        <v>89</v>
      </c>
    </row>
    <row r="205" spans="1:21" x14ac:dyDescent="0.25">
      <c r="A205" s="2" t="s">
        <v>550</v>
      </c>
      <c r="B205" s="3" t="s">
        <v>473</v>
      </c>
      <c r="C205" s="3" t="s">
        <v>483</v>
      </c>
      <c r="D205" s="3" t="s">
        <v>537</v>
      </c>
      <c r="E205" s="30" t="s">
        <v>553</v>
      </c>
      <c r="F205" s="30" t="s">
        <v>552</v>
      </c>
      <c r="G205" s="44">
        <f>0.00002</f>
        <v>2.0000000000000002E-5</v>
      </c>
      <c r="H205" s="44">
        <f t="shared" ref="H205:M205" si="21">0.00002</f>
        <v>2.0000000000000002E-5</v>
      </c>
      <c r="I205" s="44">
        <f t="shared" si="21"/>
        <v>2.0000000000000002E-5</v>
      </c>
      <c r="J205" s="44">
        <f t="shared" si="21"/>
        <v>2.0000000000000002E-5</v>
      </c>
      <c r="K205" s="44">
        <f t="shared" si="21"/>
        <v>2.0000000000000002E-5</v>
      </c>
      <c r="L205" s="44">
        <f t="shared" si="21"/>
        <v>2.0000000000000002E-5</v>
      </c>
      <c r="M205" s="44">
        <f t="shared" si="21"/>
        <v>2.0000000000000002E-5</v>
      </c>
      <c r="N205" s="1"/>
      <c r="O205" s="1"/>
      <c r="P205" s="1"/>
      <c r="Q205" s="1"/>
      <c r="R205" s="1"/>
      <c r="S205" s="1"/>
      <c r="T205" s="1"/>
      <c r="U205" s="1"/>
    </row>
    <row r="206" spans="1:21" x14ac:dyDescent="0.25">
      <c r="A206" s="2" t="s">
        <v>549</v>
      </c>
      <c r="B206" s="3" t="s">
        <v>473</v>
      </c>
      <c r="C206" s="3" t="s">
        <v>483</v>
      </c>
      <c r="D206" s="3" t="s">
        <v>537</v>
      </c>
      <c r="E206" s="30" t="s">
        <v>554</v>
      </c>
      <c r="F206" s="30" t="s">
        <v>555</v>
      </c>
      <c r="G206" s="44">
        <v>0.3</v>
      </c>
      <c r="H206" s="44">
        <v>0.3</v>
      </c>
      <c r="I206" s="44">
        <v>0.3</v>
      </c>
      <c r="J206" s="44">
        <v>0.3</v>
      </c>
      <c r="K206" s="44">
        <v>0.3</v>
      </c>
      <c r="L206" s="44">
        <v>0.3</v>
      </c>
      <c r="M206" s="44">
        <v>0.3</v>
      </c>
      <c r="N206" s="51"/>
      <c r="O206" s="51"/>
      <c r="P206" s="51"/>
      <c r="Q206" s="51"/>
      <c r="R206" s="51"/>
      <c r="S206" s="51"/>
      <c r="T206" s="51"/>
      <c r="U206" s="51"/>
    </row>
    <row r="207" spans="1:21" x14ac:dyDescent="0.25">
      <c r="A207" s="2" t="s">
        <v>490</v>
      </c>
      <c r="B207" s="3" t="s">
        <v>473</v>
      </c>
      <c r="C207" s="3" t="s">
        <v>483</v>
      </c>
      <c r="D207" s="3" t="s">
        <v>537</v>
      </c>
      <c r="E207" s="30" t="s">
        <v>491</v>
      </c>
      <c r="F207" s="30" t="s">
        <v>489</v>
      </c>
      <c r="G207" s="44">
        <v>-100000</v>
      </c>
      <c r="H207" s="44">
        <f t="shared" ref="H207" si="22">H206</f>
        <v>0.3</v>
      </c>
      <c r="I207" s="44">
        <v>-100000</v>
      </c>
      <c r="J207" s="44">
        <v>-100000</v>
      </c>
      <c r="K207" s="44">
        <v>-100000</v>
      </c>
      <c r="L207" s="44">
        <v>-100000</v>
      </c>
      <c r="M207" s="44">
        <v>-100000</v>
      </c>
      <c r="N207" s="51"/>
      <c r="O207" s="51"/>
      <c r="P207" s="51"/>
      <c r="Q207" s="51"/>
      <c r="R207" s="51"/>
      <c r="S207" s="51"/>
      <c r="T207" s="51"/>
      <c r="U207" s="51"/>
    </row>
    <row r="208" spans="1:21" x14ac:dyDescent="0.25">
      <c r="A208" s="2" t="s">
        <v>551</v>
      </c>
      <c r="B208" s="3" t="s">
        <v>473</v>
      </c>
      <c r="C208" s="3" t="s">
        <v>483</v>
      </c>
      <c r="D208" s="3" t="s">
        <v>537</v>
      </c>
      <c r="E208" s="50" t="s">
        <v>492</v>
      </c>
      <c r="F208" s="50" t="s">
        <v>488</v>
      </c>
      <c r="G208" s="44">
        <f t="shared" ref="G208:M208" si="23">0.00002 / 14</f>
        <v>1.4285714285714286E-6</v>
      </c>
      <c r="H208" s="44">
        <f t="shared" si="23"/>
        <v>1.4285714285714286E-6</v>
      </c>
      <c r="I208" s="44">
        <f t="shared" si="23"/>
        <v>1.4285714285714286E-6</v>
      </c>
      <c r="J208" s="44">
        <f t="shared" si="23"/>
        <v>1.4285714285714286E-6</v>
      </c>
      <c r="K208" s="44">
        <f t="shared" si="23"/>
        <v>1.4285714285714286E-6</v>
      </c>
      <c r="L208" s="44">
        <f t="shared" si="23"/>
        <v>1.4285714285714286E-6</v>
      </c>
      <c r="M208" s="44">
        <f t="shared" si="23"/>
        <v>1.4285714285714286E-6</v>
      </c>
      <c r="N208" s="37"/>
      <c r="O208" s="37"/>
      <c r="P208" s="37"/>
      <c r="Q208" s="37"/>
      <c r="R208" s="37"/>
      <c r="S208" s="37"/>
      <c r="T208" s="37"/>
      <c r="U208" s="37"/>
    </row>
    <row r="209" spans="1:36" x14ac:dyDescent="0.25">
      <c r="A209" s="2" t="s">
        <v>493</v>
      </c>
      <c r="B209" s="3" t="s">
        <v>473</v>
      </c>
      <c r="C209" s="3" t="s">
        <v>483</v>
      </c>
      <c r="D209" s="3" t="s">
        <v>537</v>
      </c>
      <c r="E209" s="50" t="s">
        <v>494</v>
      </c>
      <c r="F209" s="50" t="s">
        <v>495</v>
      </c>
      <c r="G209" s="44" t="s">
        <v>485</v>
      </c>
      <c r="H209" s="44" t="s">
        <v>485</v>
      </c>
      <c r="I209" s="44" t="s">
        <v>485</v>
      </c>
      <c r="J209" s="44" t="s">
        <v>485</v>
      </c>
      <c r="K209" s="44" t="s">
        <v>485</v>
      </c>
      <c r="L209" s="44" t="s">
        <v>485</v>
      </c>
      <c r="M209" s="44" t="s">
        <v>485</v>
      </c>
      <c r="N209" s="37"/>
      <c r="O209" s="37"/>
      <c r="P209" s="37"/>
      <c r="Q209" s="37"/>
      <c r="R209" s="37"/>
      <c r="S209" s="37"/>
      <c r="T209" s="37"/>
      <c r="U209" s="37"/>
    </row>
    <row r="210" spans="1:36" x14ac:dyDescent="0.25">
      <c r="A210" s="2" t="s">
        <v>496</v>
      </c>
      <c r="B210" s="3" t="s">
        <v>473</v>
      </c>
      <c r="C210" s="3" t="s">
        <v>483</v>
      </c>
      <c r="D210" s="3" t="s">
        <v>537</v>
      </c>
      <c r="E210" s="50" t="s">
        <v>497</v>
      </c>
      <c r="F210" s="50" t="s">
        <v>495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</v>
      </c>
      <c r="N210" s="37"/>
      <c r="O210" s="37"/>
      <c r="P210" s="37"/>
      <c r="Q210" s="37"/>
      <c r="R210" s="37"/>
      <c r="S210" s="37"/>
      <c r="T210" s="37"/>
      <c r="U210" s="37"/>
    </row>
    <row r="211" spans="1:36" x14ac:dyDescent="0.25">
      <c r="A211" s="2" t="s">
        <v>498</v>
      </c>
      <c r="B211" s="3" t="s">
        <v>473</v>
      </c>
      <c r="C211" s="3" t="s">
        <v>483</v>
      </c>
      <c r="D211" s="3" t="s">
        <v>537</v>
      </c>
      <c r="E211" s="50" t="s">
        <v>499</v>
      </c>
      <c r="F211" s="50" t="s">
        <v>495</v>
      </c>
      <c r="G211" s="44">
        <v>1E-3</v>
      </c>
      <c r="H211" s="44">
        <v>1E-3</v>
      </c>
      <c r="I211" s="44">
        <v>1E-3</v>
      </c>
      <c r="J211" s="44">
        <v>1E-3</v>
      </c>
      <c r="K211" s="44">
        <v>1E-3</v>
      </c>
      <c r="L211" s="44">
        <v>1E-3</v>
      </c>
      <c r="M211" s="44">
        <v>1E-3</v>
      </c>
      <c r="N211" s="37"/>
      <c r="O211" s="37"/>
      <c r="P211" s="37"/>
      <c r="Q211" s="37"/>
      <c r="R211" s="37"/>
      <c r="S211" s="37"/>
      <c r="T211" s="37"/>
      <c r="U211" s="37"/>
    </row>
    <row r="212" spans="1:36" x14ac:dyDescent="0.25">
      <c r="A212" s="2" t="s">
        <v>500</v>
      </c>
      <c r="B212" s="3" t="s">
        <v>473</v>
      </c>
      <c r="C212" s="3" t="s">
        <v>483</v>
      </c>
      <c r="D212" s="3" t="s">
        <v>537</v>
      </c>
      <c r="E212" s="50" t="s">
        <v>501</v>
      </c>
      <c r="F212" s="50" t="s">
        <v>487</v>
      </c>
      <c r="G212" s="44">
        <v>29</v>
      </c>
      <c r="H212" s="44">
        <v>29</v>
      </c>
      <c r="I212" s="44">
        <v>29</v>
      </c>
      <c r="J212" s="44">
        <v>29</v>
      </c>
      <c r="K212" s="44">
        <v>29</v>
      </c>
      <c r="L212" s="44">
        <v>29</v>
      </c>
      <c r="M212" s="44">
        <v>29</v>
      </c>
      <c r="N212" s="1"/>
      <c r="O212" s="1"/>
      <c r="P212" s="1"/>
      <c r="Q212" s="1"/>
      <c r="R212" s="1"/>
      <c r="S212" s="1"/>
      <c r="T212" s="1"/>
      <c r="U212" s="1"/>
    </row>
    <row r="213" spans="1:36" x14ac:dyDescent="0.25">
      <c r="A213" s="2" t="s">
        <v>502</v>
      </c>
      <c r="B213" s="3" t="s">
        <v>473</v>
      </c>
      <c r="C213" s="3" t="s">
        <v>483</v>
      </c>
      <c r="D213" s="3" t="s">
        <v>537</v>
      </c>
      <c r="E213" s="50" t="s">
        <v>503</v>
      </c>
      <c r="F213" s="50" t="s">
        <v>504</v>
      </c>
      <c r="G213" s="44">
        <f>1.25*0.000001</f>
        <v>1.2499999999999999E-6</v>
      </c>
      <c r="H213" s="44">
        <f t="shared" ref="H213:M213" si="24">1250*0.000001/5</f>
        <v>2.5000000000000001E-4</v>
      </c>
      <c r="I213" s="44">
        <f t="shared" si="24"/>
        <v>2.5000000000000001E-4</v>
      </c>
      <c r="J213" s="44">
        <f t="shared" si="24"/>
        <v>2.5000000000000001E-4</v>
      </c>
      <c r="K213" s="44">
        <f t="shared" si="24"/>
        <v>2.5000000000000001E-4</v>
      </c>
      <c r="L213" s="44">
        <f t="shared" si="24"/>
        <v>2.5000000000000001E-4</v>
      </c>
      <c r="M213" s="44">
        <f t="shared" si="24"/>
        <v>2.5000000000000001E-4</v>
      </c>
      <c r="N213" s="51"/>
      <c r="O213" s="51"/>
      <c r="P213" s="51"/>
      <c r="Q213" s="51"/>
      <c r="R213" s="51"/>
      <c r="S213" s="51"/>
      <c r="T213" s="51"/>
      <c r="U213" s="51"/>
    </row>
    <row r="214" spans="1:36" x14ac:dyDescent="0.25">
      <c r="A214" s="2" t="s">
        <v>505</v>
      </c>
      <c r="B214" s="3" t="s">
        <v>473</v>
      </c>
      <c r="C214" s="3" t="s">
        <v>483</v>
      </c>
      <c r="D214" s="3" t="s">
        <v>537</v>
      </c>
      <c r="E214" s="50" t="s">
        <v>506</v>
      </c>
      <c r="F214" s="50" t="s">
        <v>507</v>
      </c>
      <c r="G214" s="44">
        <v>2.0000000000000001E-4</v>
      </c>
      <c r="H214" s="44">
        <v>2.0000000000000001E-4</v>
      </c>
      <c r="I214" s="44">
        <v>2.0000000000000001E-4</v>
      </c>
      <c r="J214" s="44">
        <v>2.0000000000000001E-4</v>
      </c>
      <c r="K214" s="44">
        <v>2.0000000000000001E-4</v>
      </c>
      <c r="L214" s="44">
        <v>2.0000000000000001E-4</v>
      </c>
      <c r="M214" s="44">
        <v>2.0000000000000001E-4</v>
      </c>
      <c r="N214" s="51"/>
      <c r="O214" s="51"/>
      <c r="P214" s="51"/>
      <c r="Q214" s="51"/>
      <c r="R214" s="51"/>
      <c r="S214" s="51"/>
      <c r="T214" s="51"/>
      <c r="U214" s="51"/>
    </row>
    <row r="215" spans="1:36" x14ac:dyDescent="0.25">
      <c r="A215" s="2" t="s">
        <v>508</v>
      </c>
      <c r="B215" s="3" t="s">
        <v>473</v>
      </c>
      <c r="C215" s="3" t="s">
        <v>483</v>
      </c>
      <c r="D215" s="3" t="s">
        <v>537</v>
      </c>
      <c r="E215" s="50" t="s">
        <v>509</v>
      </c>
      <c r="F215" s="50" t="s">
        <v>510</v>
      </c>
      <c r="G215" s="44">
        <v>2.4999999999999998E-12</v>
      </c>
      <c r="H215" s="44">
        <v>2.4999999999999998E-12</v>
      </c>
      <c r="I215" s="44">
        <v>2.4999999999999999E-13</v>
      </c>
      <c r="J215" s="44">
        <v>2.4999999999999999E-13</v>
      </c>
      <c r="K215" s="44">
        <v>2.4999999999999999E-13</v>
      </c>
      <c r="L215" s="44">
        <v>2.4999999999999999E-13</v>
      </c>
      <c r="M215" s="44">
        <v>2.4999999999999999E-13</v>
      </c>
      <c r="N215" s="51"/>
      <c r="O215" s="51"/>
      <c r="P215" s="51"/>
      <c r="Q215" s="51"/>
      <c r="R215" s="51"/>
      <c r="S215" s="51"/>
      <c r="T215" s="51"/>
      <c r="U215" s="51"/>
    </row>
    <row r="216" spans="1:36" x14ac:dyDescent="0.25">
      <c r="A216" s="2" t="s">
        <v>511</v>
      </c>
      <c r="B216" s="3" t="s">
        <v>473</v>
      </c>
      <c r="C216" s="3" t="s">
        <v>483</v>
      </c>
      <c r="D216" s="3" t="s">
        <v>537</v>
      </c>
      <c r="E216" s="50" t="s">
        <v>512</v>
      </c>
      <c r="F216" s="50" t="s">
        <v>510</v>
      </c>
      <c r="G216" s="44">
        <v>1.2E-8</v>
      </c>
      <c r="H216" s="44">
        <v>1.2E-8</v>
      </c>
      <c r="I216" s="44">
        <f>0.00000012*100</f>
        <v>1.1999999999999999E-5</v>
      </c>
      <c r="J216" s="44">
        <f>0.00000012*100</f>
        <v>1.1999999999999999E-5</v>
      </c>
      <c r="K216" s="44">
        <f>0.00000012*100</f>
        <v>1.1999999999999999E-5</v>
      </c>
      <c r="L216" s="44">
        <f>0.00000012*100</f>
        <v>1.1999999999999999E-5</v>
      </c>
      <c r="M216" s="44">
        <f>0.00000012*100</f>
        <v>1.1999999999999999E-5</v>
      </c>
      <c r="N216" s="51"/>
      <c r="O216" s="51"/>
      <c r="P216" s="51"/>
      <c r="Q216" s="51"/>
      <c r="R216" s="51"/>
      <c r="S216" s="51"/>
      <c r="T216" s="51"/>
      <c r="U216" s="51"/>
    </row>
    <row r="217" spans="1:36" x14ac:dyDescent="0.25">
      <c r="A217" s="2" t="s">
        <v>513</v>
      </c>
      <c r="B217" s="3" t="s">
        <v>473</v>
      </c>
      <c r="C217" s="3" t="s">
        <v>483</v>
      </c>
      <c r="D217" s="3" t="s">
        <v>537</v>
      </c>
      <c r="E217" s="50" t="s">
        <v>514</v>
      </c>
      <c r="F217" s="50" t="s">
        <v>515</v>
      </c>
      <c r="G217" s="44">
        <v>9.9999999999999995E-8</v>
      </c>
      <c r="H217" s="44">
        <v>9.9999999999999995E-8</v>
      </c>
      <c r="I217" s="44">
        <v>9.9999999999999995E-7</v>
      </c>
      <c r="J217" s="44">
        <v>9.9999999999999995E-7</v>
      </c>
      <c r="K217" s="44">
        <v>9.9999999999999995E-7</v>
      </c>
      <c r="L217" s="44">
        <v>9.9999999999999995E-7</v>
      </c>
      <c r="M217" s="44">
        <v>9.9999999999999995E-7</v>
      </c>
      <c r="N217" s="51"/>
      <c r="O217" s="51"/>
      <c r="P217" s="51"/>
      <c r="Q217" s="51"/>
      <c r="R217" s="51"/>
      <c r="S217" s="51"/>
      <c r="T217" s="51"/>
      <c r="U217" s="51"/>
    </row>
    <row r="218" spans="1:36" x14ac:dyDescent="0.25">
      <c r="A218" s="2" t="s">
        <v>516</v>
      </c>
      <c r="B218" s="3" t="s">
        <v>473</v>
      </c>
      <c r="C218" s="3" t="s">
        <v>483</v>
      </c>
      <c r="D218" s="3" t="s">
        <v>537</v>
      </c>
      <c r="E218" s="50" t="s">
        <v>517</v>
      </c>
      <c r="F218" s="50" t="s">
        <v>518</v>
      </c>
      <c r="G218" s="44">
        <f>2*0.00001</f>
        <v>2.0000000000000002E-5</v>
      </c>
      <c r="H218" s="44">
        <f>2*0.00001</f>
        <v>2.0000000000000002E-5</v>
      </c>
      <c r="I218" s="44">
        <v>5.0000000000000002E-5</v>
      </c>
      <c r="J218" s="44">
        <v>5.0000000000000002E-5</v>
      </c>
      <c r="K218" s="44">
        <v>5.0000000000000002E-5</v>
      </c>
      <c r="L218" s="44">
        <v>5.0000000000000002E-5</v>
      </c>
      <c r="M218" s="44">
        <v>5.0000000000000002E-5</v>
      </c>
      <c r="N218" s="51"/>
      <c r="O218" s="51"/>
      <c r="P218" s="51"/>
      <c r="Q218" s="51"/>
      <c r="R218" s="51"/>
      <c r="S218" s="51"/>
      <c r="T218" s="51"/>
      <c r="U218" s="51"/>
    </row>
    <row r="219" spans="1:36" x14ac:dyDescent="0.25">
      <c r="A219" s="2" t="s">
        <v>519</v>
      </c>
      <c r="B219" s="3" t="s">
        <v>473</v>
      </c>
      <c r="C219" s="3" t="s">
        <v>483</v>
      </c>
      <c r="D219" s="3" t="s">
        <v>537</v>
      </c>
      <c r="E219" s="50" t="s">
        <v>520</v>
      </c>
      <c r="F219" s="50" t="s">
        <v>521</v>
      </c>
      <c r="G219" s="44">
        <f>0.00000000000001 * 1000</f>
        <v>9.9999999999999994E-12</v>
      </c>
      <c r="H219" s="44">
        <f>0.00000000000001 * 1000</f>
        <v>9.9999999999999994E-12</v>
      </c>
      <c r="I219" s="44">
        <f t="shared" ref="I219:M219" si="25">0.00000000000001*10000*8</f>
        <v>8.0000000000000003E-10</v>
      </c>
      <c r="J219" s="44">
        <f t="shared" si="25"/>
        <v>8.0000000000000003E-10</v>
      </c>
      <c r="K219" s="44">
        <f t="shared" si="25"/>
        <v>8.0000000000000003E-10</v>
      </c>
      <c r="L219" s="44">
        <f t="shared" si="25"/>
        <v>8.0000000000000003E-10</v>
      </c>
      <c r="M219" s="44">
        <f t="shared" si="25"/>
        <v>8.0000000000000003E-10</v>
      </c>
      <c r="N219" s="51"/>
      <c r="O219" s="51"/>
      <c r="P219" s="51"/>
      <c r="Q219" s="51"/>
      <c r="R219" s="51"/>
      <c r="S219" s="51"/>
      <c r="T219" s="51"/>
      <c r="U219" s="51"/>
    </row>
    <row r="220" spans="1:36" x14ac:dyDescent="0.25">
      <c r="A220" s="2" t="s">
        <v>522</v>
      </c>
      <c r="B220" s="3" t="s">
        <v>473</v>
      </c>
      <c r="C220" s="3" t="s">
        <v>483</v>
      </c>
      <c r="D220" s="3" t="s">
        <v>537</v>
      </c>
      <c r="E220" s="50" t="s">
        <v>523</v>
      </c>
      <c r="F220" s="50" t="s">
        <v>524</v>
      </c>
      <c r="G220" s="44">
        <f>0.00000000000001 * 10000</f>
        <v>1E-10</v>
      </c>
      <c r="H220" s="44">
        <f>0.00000000000001 * 10000</f>
        <v>1E-10</v>
      </c>
      <c r="I220" s="44">
        <f t="shared" ref="I220" si="26">I219*10</f>
        <v>8.0000000000000005E-9</v>
      </c>
      <c r="J220" s="44">
        <f t="shared" ref="J220:K220" si="27">J219*10</f>
        <v>8.0000000000000005E-9</v>
      </c>
      <c r="K220" s="44">
        <f t="shared" si="27"/>
        <v>8.0000000000000005E-9</v>
      </c>
      <c r="L220" s="44">
        <f t="shared" ref="L220:M220" si="28">L219*10</f>
        <v>8.0000000000000005E-9</v>
      </c>
      <c r="M220" s="44">
        <f t="shared" si="28"/>
        <v>8.0000000000000005E-9</v>
      </c>
      <c r="N220" s="51"/>
      <c r="O220" s="51"/>
      <c r="P220" s="51"/>
      <c r="Q220" s="51"/>
      <c r="R220" s="51"/>
      <c r="S220" s="51"/>
      <c r="T220" s="51"/>
      <c r="U220" s="51"/>
    </row>
    <row r="221" spans="1:36" x14ac:dyDescent="0.25">
      <c r="A221" s="2" t="s">
        <v>486</v>
      </c>
      <c r="B221" s="3" t="s">
        <v>473</v>
      </c>
      <c r="C221" s="3" t="s">
        <v>483</v>
      </c>
      <c r="D221" s="3" t="s">
        <v>537</v>
      </c>
      <c r="E221" s="50" t="s">
        <v>525</v>
      </c>
      <c r="F221" s="50" t="s">
        <v>487</v>
      </c>
      <c r="G221" s="44">
        <f t="shared" ref="G221:M221" si="29">0.84*(0.36^2)</f>
        <v>0.10886399999999999</v>
      </c>
      <c r="H221" s="44">
        <f t="shared" si="29"/>
        <v>0.10886399999999999</v>
      </c>
      <c r="I221" s="44">
        <f t="shared" si="29"/>
        <v>0.10886399999999999</v>
      </c>
      <c r="J221" s="44">
        <f t="shared" si="29"/>
        <v>0.10886399999999999</v>
      </c>
      <c r="K221" s="44">
        <f t="shared" si="29"/>
        <v>0.10886399999999999</v>
      </c>
      <c r="L221" s="44">
        <f t="shared" si="29"/>
        <v>0.10886399999999999</v>
      </c>
      <c r="M221" s="44">
        <f t="shared" si="29"/>
        <v>0.10886399999999999</v>
      </c>
      <c r="N221" s="51"/>
      <c r="O221" s="51"/>
      <c r="P221" s="51"/>
      <c r="Q221" s="51"/>
      <c r="R221" s="51"/>
      <c r="S221" s="51"/>
      <c r="T221" s="51"/>
      <c r="U221" s="51"/>
    </row>
    <row r="222" spans="1:36" x14ac:dyDescent="0.25">
      <c r="A222" s="2" t="s">
        <v>533</v>
      </c>
      <c r="B222" s="3" t="s">
        <v>473</v>
      </c>
      <c r="C222" s="3" t="s">
        <v>534</v>
      </c>
      <c r="D222" s="3" t="s">
        <v>537</v>
      </c>
      <c r="E222" s="50" t="s">
        <v>535</v>
      </c>
      <c r="F222" s="50" t="s">
        <v>536</v>
      </c>
      <c r="G222" s="44">
        <v>9.9999999999999995E-8</v>
      </c>
      <c r="H222" s="44">
        <f>G222</f>
        <v>9.9999999999999995E-8</v>
      </c>
      <c r="I222" s="44">
        <v>9.9999999999999995E-8</v>
      </c>
      <c r="J222" s="44">
        <v>9.9999999999999995E-8</v>
      </c>
      <c r="K222" s="44">
        <v>9.9999999999999995E-8</v>
      </c>
      <c r="L222" s="44">
        <v>9.9999999999999995E-8</v>
      </c>
      <c r="M222" s="44">
        <v>9.9999999999999995E-8</v>
      </c>
    </row>
    <row r="223" spans="1:36" x14ac:dyDescent="0.25">
      <c r="A223" s="2" t="s">
        <v>539</v>
      </c>
      <c r="B223" s="3" t="s">
        <v>473</v>
      </c>
      <c r="C223" s="3" t="s">
        <v>483</v>
      </c>
      <c r="D223" s="3" t="s">
        <v>537</v>
      </c>
      <c r="E223" s="50" t="s">
        <v>540</v>
      </c>
      <c r="F223" s="50" t="s">
        <v>488</v>
      </c>
      <c r="G223" s="44">
        <v>0.2</v>
      </c>
      <c r="H223" s="44">
        <v>0.2</v>
      </c>
      <c r="I223" s="44">
        <v>0.2</v>
      </c>
      <c r="J223" s="44">
        <v>0.2</v>
      </c>
      <c r="K223" s="44">
        <v>0.2</v>
      </c>
      <c r="L223" s="44">
        <v>0.2</v>
      </c>
      <c r="M223" s="44">
        <v>0.2</v>
      </c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</row>
    <row r="224" spans="1:36" x14ac:dyDescent="0.25">
      <c r="A224" s="2" t="s">
        <v>541</v>
      </c>
      <c r="B224" s="3" t="s">
        <v>473</v>
      </c>
      <c r="C224" s="3" t="s">
        <v>483</v>
      </c>
      <c r="D224" s="3" t="s">
        <v>537</v>
      </c>
      <c r="E224" s="50" t="s">
        <v>542</v>
      </c>
      <c r="F224" s="50" t="s">
        <v>495</v>
      </c>
      <c r="G224" s="44" t="s">
        <v>485</v>
      </c>
      <c r="H224" s="44" t="s">
        <v>485</v>
      </c>
      <c r="I224" s="44" t="s">
        <v>485</v>
      </c>
      <c r="J224" s="44" t="s">
        <v>485</v>
      </c>
      <c r="K224" s="44" t="s">
        <v>485</v>
      </c>
      <c r="L224" s="44" t="s">
        <v>485</v>
      </c>
      <c r="M224" s="44" t="s">
        <v>485</v>
      </c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</row>
    <row r="225" spans="1:36" x14ac:dyDescent="0.25">
      <c r="A225" s="2" t="s">
        <v>543</v>
      </c>
      <c r="B225" s="3" t="s">
        <v>473</v>
      </c>
      <c r="C225" s="3" t="s">
        <v>483</v>
      </c>
      <c r="D225" s="3" t="s">
        <v>537</v>
      </c>
      <c r="E225" s="50" t="s">
        <v>544</v>
      </c>
      <c r="F225" s="50" t="s">
        <v>495</v>
      </c>
      <c r="G225" s="44">
        <f t="shared" ref="G225:M225" si="30">2*0.1</f>
        <v>0.2</v>
      </c>
      <c r="H225" s="44">
        <f t="shared" si="30"/>
        <v>0.2</v>
      </c>
      <c r="I225" s="44">
        <f t="shared" si="30"/>
        <v>0.2</v>
      </c>
      <c r="J225" s="44">
        <f t="shared" si="30"/>
        <v>0.2</v>
      </c>
      <c r="K225" s="44">
        <f t="shared" si="30"/>
        <v>0.2</v>
      </c>
      <c r="L225" s="44">
        <f t="shared" si="30"/>
        <v>0.2</v>
      </c>
      <c r="M225" s="44">
        <f t="shared" si="30"/>
        <v>0.2</v>
      </c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</row>
    <row r="226" spans="1:36" x14ac:dyDescent="0.25">
      <c r="A226" s="2" t="s">
        <v>545</v>
      </c>
      <c r="B226" s="3" t="s">
        <v>473</v>
      </c>
      <c r="C226" s="3" t="s">
        <v>483</v>
      </c>
      <c r="D226" s="3" t="s">
        <v>537</v>
      </c>
      <c r="E226" s="50" t="s">
        <v>546</v>
      </c>
      <c r="F226" s="50" t="s">
        <v>495</v>
      </c>
      <c r="G226" s="44">
        <v>1E-3</v>
      </c>
      <c r="H226" s="44">
        <v>1E-3</v>
      </c>
      <c r="I226" s="44">
        <v>1E-3</v>
      </c>
      <c r="J226" s="44">
        <v>1E-3</v>
      </c>
      <c r="K226" s="44">
        <v>1E-3</v>
      </c>
      <c r="L226" s="44">
        <v>1E-3</v>
      </c>
      <c r="M226" s="44">
        <v>1E-3</v>
      </c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</row>
    <row r="227" spans="1:36" x14ac:dyDescent="0.25">
      <c r="A227" s="2" t="s">
        <v>547</v>
      </c>
      <c r="B227" s="3" t="s">
        <v>473</v>
      </c>
      <c r="C227" s="3" t="s">
        <v>483</v>
      </c>
      <c r="D227" s="3" t="s">
        <v>537</v>
      </c>
      <c r="E227" s="50" t="s">
        <v>548</v>
      </c>
      <c r="F227" s="50" t="s">
        <v>495</v>
      </c>
      <c r="G227" s="44">
        <v>1.0000000000000001E-5</v>
      </c>
      <c r="H227" s="44">
        <v>1.0000000000000001E-5</v>
      </c>
      <c r="I227" s="44">
        <v>1.0000000000000001E-5</v>
      </c>
      <c r="J227" s="44">
        <v>1.0000000000000001E-5</v>
      </c>
      <c r="K227" s="44">
        <v>1.0000000000000001E-5</v>
      </c>
      <c r="L227" s="44">
        <v>1.0000000000000001E-5</v>
      </c>
      <c r="M227" s="44">
        <v>1.0000000000000001E-5</v>
      </c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1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</row>
    <row r="228" spans="1:36" x14ac:dyDescent="0.25">
      <c r="A228" s="2" t="s">
        <v>556</v>
      </c>
      <c r="B228" s="3" t="s">
        <v>473</v>
      </c>
      <c r="C228" s="3" t="s">
        <v>483</v>
      </c>
      <c r="D228" s="3" t="s">
        <v>537</v>
      </c>
      <c r="E228" s="30" t="s">
        <v>553</v>
      </c>
      <c r="F228" s="30" t="s">
        <v>552</v>
      </c>
      <c r="G228" s="44">
        <f t="shared" ref="G228:M229" si="31">0.00002 / 14 / 5</f>
        <v>2.8571428571428575E-7</v>
      </c>
      <c r="H228" s="44">
        <f t="shared" si="31"/>
        <v>2.8571428571428575E-7</v>
      </c>
      <c r="I228" s="44">
        <f t="shared" si="31"/>
        <v>2.8571428571428575E-7</v>
      </c>
      <c r="J228" s="44">
        <f t="shared" si="31"/>
        <v>2.8571428571428575E-7</v>
      </c>
      <c r="K228" s="44">
        <f t="shared" si="31"/>
        <v>2.8571428571428575E-7</v>
      </c>
      <c r="L228" s="44">
        <f t="shared" si="31"/>
        <v>2.8571428571428575E-7</v>
      </c>
      <c r="M228" s="44">
        <f t="shared" si="31"/>
        <v>2.8571428571428575E-7</v>
      </c>
      <c r="N228" s="1"/>
      <c r="O228" s="1"/>
      <c r="P228" s="1"/>
      <c r="Q228" s="1"/>
      <c r="R228" s="1"/>
      <c r="S228" s="1"/>
      <c r="T228" s="1"/>
      <c r="U228" s="1"/>
    </row>
    <row r="229" spans="1:36" x14ac:dyDescent="0.25">
      <c r="A229" s="2" t="s">
        <v>557</v>
      </c>
      <c r="B229" s="3" t="s">
        <v>473</v>
      </c>
      <c r="C229" s="3" t="s">
        <v>483</v>
      </c>
      <c r="D229" s="3" t="s">
        <v>537</v>
      </c>
      <c r="E229" s="30" t="s">
        <v>553</v>
      </c>
      <c r="F229" s="30" t="s">
        <v>552</v>
      </c>
      <c r="G229" s="44">
        <f t="shared" si="31"/>
        <v>2.8571428571428575E-7</v>
      </c>
      <c r="H229" s="44">
        <f t="shared" si="31"/>
        <v>2.8571428571428575E-7</v>
      </c>
      <c r="I229" s="44">
        <f t="shared" si="31"/>
        <v>2.8571428571428575E-7</v>
      </c>
      <c r="J229" s="44">
        <f t="shared" si="31"/>
        <v>2.8571428571428575E-7</v>
      </c>
      <c r="K229" s="44">
        <f t="shared" si="31"/>
        <v>2.8571428571428575E-7</v>
      </c>
      <c r="L229" s="44">
        <f t="shared" si="31"/>
        <v>2.8571428571428575E-7</v>
      </c>
      <c r="M229" s="44">
        <f t="shared" si="31"/>
        <v>2.8571428571428575E-7</v>
      </c>
      <c r="N229" s="1"/>
      <c r="O229" s="1"/>
      <c r="P229" s="1"/>
      <c r="Q229" s="1"/>
      <c r="R229" s="1"/>
      <c r="S229" s="1"/>
      <c r="T229" s="1"/>
      <c r="U229" s="1"/>
    </row>
  </sheetData>
  <phoneticPr fontId="19" type="noConversion"/>
  <conditionalFormatting sqref="G2:M2">
    <cfRule type="colorScale" priority="13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M3">
    <cfRule type="colorScale" priority="13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M4">
    <cfRule type="colorScale" priority="13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M5">
    <cfRule type="colorScale" priority="13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M6">
    <cfRule type="colorScale" priority="13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M7">
    <cfRule type="colorScale" priority="13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M8">
    <cfRule type="colorScale" priority="13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M9">
    <cfRule type="colorScale" priority="13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M10">
    <cfRule type="colorScale" priority="13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M11">
    <cfRule type="colorScale" priority="13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M12">
    <cfRule type="colorScale" priority="13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M13">
    <cfRule type="colorScale" priority="13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M14">
    <cfRule type="colorScale" priority="13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M15">
    <cfRule type="colorScale" priority="13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M16">
    <cfRule type="colorScale" priority="13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:M17">
    <cfRule type="colorScale" priority="13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M18">
    <cfRule type="colorScale" priority="13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:M19">
    <cfRule type="colorScale" priority="13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:M20">
    <cfRule type="colorScale" priority="13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M21">
    <cfRule type="colorScale" priority="13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M23">
    <cfRule type="colorScale" priority="13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M24">
    <cfRule type="colorScale" priority="13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M25">
    <cfRule type="colorScale" priority="13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M26">
    <cfRule type="colorScale" priority="13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M27">
    <cfRule type="colorScale" priority="13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M28">
    <cfRule type="colorScale" priority="13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:M29">
    <cfRule type="colorScale" priority="13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M30">
    <cfRule type="colorScale" priority="13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M31">
    <cfRule type="colorScale" priority="13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M32">
    <cfRule type="colorScale" priority="13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M33">
    <cfRule type="colorScale" priority="13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M34">
    <cfRule type="colorScale" priority="13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M35">
    <cfRule type="colorScale" priority="14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M36">
    <cfRule type="colorScale" priority="14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:M37">
    <cfRule type="colorScale" priority="14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M38">
    <cfRule type="colorScale" priority="14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M39">
    <cfRule type="colorScale" priority="14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:M40">
    <cfRule type="colorScale" priority="14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M41">
    <cfRule type="colorScale" priority="14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M42">
    <cfRule type="colorScale" priority="14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M43">
    <cfRule type="colorScale" priority="14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:M44">
    <cfRule type="colorScale" priority="14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5:M45">
    <cfRule type="colorScale" priority="14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M46">
    <cfRule type="colorScale" priority="14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:M47">
    <cfRule type="colorScale" priority="14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M48">
    <cfRule type="colorScale" priority="14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:M49">
    <cfRule type="colorScale" priority="14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:M50">
    <cfRule type="colorScale" priority="14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M51">
    <cfRule type="colorScale" priority="14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:M52">
    <cfRule type="colorScale" priority="14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M53">
    <cfRule type="colorScale" priority="14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4:M54">
    <cfRule type="colorScale" priority="14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5:M55">
    <cfRule type="colorScale" priority="14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M56">
    <cfRule type="colorScale" priority="14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7:M57">
    <cfRule type="colorScale" priority="14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M58">
    <cfRule type="colorScale" priority="14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9:M59">
    <cfRule type="colorScale" priority="14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0:M60">
    <cfRule type="colorScale" priority="14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M61">
    <cfRule type="colorScale" priority="14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2:M62">
    <cfRule type="colorScale" priority="14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M63">
    <cfRule type="colorScale" priority="14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4:M64">
    <cfRule type="colorScale" priority="14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5:M65">
    <cfRule type="colorScale" priority="14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M66">
    <cfRule type="colorScale" priority="14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7:M67">
    <cfRule type="colorScale" priority="14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M68">
    <cfRule type="colorScale" priority="14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9:M69">
    <cfRule type="colorScale" priority="14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0:M70">
    <cfRule type="colorScale" priority="14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1:M71">
    <cfRule type="colorScale" priority="14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2:M72">
    <cfRule type="colorScale" priority="14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3:M73">
    <cfRule type="colorScale" priority="14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4:M74">
    <cfRule type="colorScale" priority="14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5:M75">
    <cfRule type="colorScale" priority="14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6:M76">
    <cfRule type="colorScale" priority="14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7:M77">
    <cfRule type="colorScale" priority="14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8:M78">
    <cfRule type="colorScale" priority="14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9:M79">
    <cfRule type="colorScale" priority="14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0:M80">
    <cfRule type="colorScale" priority="14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1:M81">
    <cfRule type="colorScale" priority="14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2:M82">
    <cfRule type="colorScale" priority="14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3:M83">
    <cfRule type="colorScale" priority="14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4:M84">
    <cfRule type="colorScale" priority="14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5:M85">
    <cfRule type="colorScale" priority="15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6:M86">
    <cfRule type="colorScale" priority="15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7:M87">
    <cfRule type="colorScale" priority="15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8:M88">
    <cfRule type="colorScale" priority="15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9:M89">
    <cfRule type="colorScale" priority="15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0:M90">
    <cfRule type="colorScale" priority="15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1:M91">
    <cfRule type="colorScale" priority="15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2:M92">
    <cfRule type="colorScale" priority="15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3:M93">
    <cfRule type="colorScale" priority="15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:M94">
    <cfRule type="colorScale" priority="15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5:M95">
    <cfRule type="colorScale" priority="15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6:M96">
    <cfRule type="colorScale" priority="15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7:M97">
    <cfRule type="colorScale" priority="15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8:M98">
    <cfRule type="colorScale" priority="15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9:M99">
    <cfRule type="colorScale" priority="15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0:M100">
    <cfRule type="colorScale" priority="15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1:M101">
    <cfRule type="colorScale" priority="15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2:M102">
    <cfRule type="colorScale" priority="15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3:M103">
    <cfRule type="colorScale" priority="15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4:M104">
    <cfRule type="colorScale" priority="15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5:M105">
    <cfRule type="colorScale" priority="15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6:M106">
    <cfRule type="colorScale" priority="15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7:M107">
    <cfRule type="colorScale" priority="15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8:M108">
    <cfRule type="colorScale" priority="15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9:M109">
    <cfRule type="colorScale" priority="15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0:M110">
    <cfRule type="colorScale" priority="15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1:M111">
    <cfRule type="colorScale" priority="15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2:M112">
    <cfRule type="colorScale" priority="15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3:M113">
    <cfRule type="colorScale" priority="15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4:M114">
    <cfRule type="colorScale" priority="15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5:M115">
    <cfRule type="colorScale" priority="15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6:M116">
    <cfRule type="colorScale" priority="15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7:M117">
    <cfRule type="colorScale" priority="15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8:M118">
    <cfRule type="colorScale" priority="15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9:M119">
    <cfRule type="colorScale" priority="15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0:M120">
    <cfRule type="colorScale" priority="15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1:M121">
    <cfRule type="colorScale" priority="15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2:M122">
    <cfRule type="colorScale" priority="15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3:M123">
    <cfRule type="colorScale" priority="15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4:M124">
    <cfRule type="colorScale" priority="15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5:M125">
    <cfRule type="colorScale" priority="15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6:M126">
    <cfRule type="colorScale" priority="15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7:M127">
    <cfRule type="colorScale" priority="15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8:M128">
    <cfRule type="colorScale" priority="15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9:M129">
    <cfRule type="colorScale" priority="15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0:M130">
    <cfRule type="colorScale" priority="15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1:M131">
    <cfRule type="colorScale" priority="15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2:M132">
    <cfRule type="colorScale" priority="15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3:M133">
    <cfRule type="colorScale" priority="15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4:M134">
    <cfRule type="colorScale" priority="15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5:M135">
    <cfRule type="colorScale" priority="16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6:M136">
    <cfRule type="colorScale" priority="16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7:M137">
    <cfRule type="colorScale" priority="16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8:M138">
    <cfRule type="colorScale" priority="16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9:M139">
    <cfRule type="colorScale" priority="16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0:M140">
    <cfRule type="colorScale" priority="16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1:M141">
    <cfRule type="colorScale" priority="16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2:M142">
    <cfRule type="colorScale" priority="16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3:M143">
    <cfRule type="colorScale" priority="16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4:M144">
    <cfRule type="colorScale" priority="16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5:M145">
    <cfRule type="colorScale" priority="16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6:M146">
    <cfRule type="colorScale" priority="16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7:M147">
    <cfRule type="colorScale" priority="16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8:M148">
    <cfRule type="colorScale" priority="16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9:M14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0:M150">
    <cfRule type="colorScale" priority="16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1:M151">
    <cfRule type="colorScale" priority="16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2:M152">
    <cfRule type="colorScale" priority="16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3:M153">
    <cfRule type="colorScale" priority="16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4:M154">
    <cfRule type="colorScale" priority="16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5:M155">
    <cfRule type="colorScale" priority="16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6:M156">
    <cfRule type="colorScale" priority="16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7:M157">
    <cfRule type="colorScale" priority="16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8:M158">
    <cfRule type="colorScale" priority="16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9:M159">
    <cfRule type="colorScale" priority="16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0:M160">
    <cfRule type="colorScale" priority="16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1:M161">
    <cfRule type="colorScale" priority="16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2:M162">
    <cfRule type="colorScale" priority="16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3:M163">
    <cfRule type="colorScale" priority="16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4:M164">
    <cfRule type="colorScale" priority="16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5:M165">
    <cfRule type="colorScale" priority="16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6:M166">
    <cfRule type="colorScale" priority="16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7:M167">
    <cfRule type="colorScale" priority="16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8:M168">
    <cfRule type="colorScale" priority="16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9:M169">
    <cfRule type="colorScale" priority="16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0:M170">
    <cfRule type="colorScale" priority="16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1:M171">
    <cfRule type="colorScale" priority="16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2:M172">
    <cfRule type="colorScale" priority="16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3:M173">
    <cfRule type="colorScale" priority="16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4:M174">
    <cfRule type="colorScale" priority="16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5:M175">
    <cfRule type="colorScale" priority="16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6:M176">
    <cfRule type="colorScale" priority="16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7:M177">
    <cfRule type="colorScale" priority="16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8:M178">
    <cfRule type="colorScale" priority="16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9:M179">
    <cfRule type="colorScale" priority="16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0:M180">
    <cfRule type="colorScale" priority="16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1:M181">
    <cfRule type="colorScale" priority="16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2:M182">
    <cfRule type="colorScale" priority="16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3:M183">
    <cfRule type="colorScale" priority="16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4:M184">
    <cfRule type="colorScale" priority="16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5:M185">
    <cfRule type="colorScale" priority="17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6:M186">
    <cfRule type="colorScale" priority="17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7:M187">
    <cfRule type="colorScale" priority="17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8:M188">
    <cfRule type="colorScale" priority="17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9:M189">
    <cfRule type="colorScale" priority="17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0:M190">
    <cfRule type="colorScale" priority="17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1:M191">
    <cfRule type="colorScale" priority="17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2:M192">
    <cfRule type="colorScale" priority="17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3:M193">
    <cfRule type="colorScale" priority="17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4:M194">
    <cfRule type="colorScale" priority="17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5:M195">
    <cfRule type="colorScale" priority="17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6:M196">
    <cfRule type="colorScale" priority="17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7:M197">
    <cfRule type="colorScale" priority="17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8:M198">
    <cfRule type="colorScale" priority="17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9:M199">
    <cfRule type="colorScale" priority="17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0:M200">
    <cfRule type="colorScale" priority="17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1:M201">
    <cfRule type="colorScale" priority="17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2:M202">
    <cfRule type="colorScale" priority="17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3:M203">
    <cfRule type="colorScale" priority="17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4:M204">
    <cfRule type="colorScale" priority="17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5:M205">
    <cfRule type="colorScale" priority="17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6:M206">
    <cfRule type="colorScale" priority="17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7:M207">
    <cfRule type="colorScale" priority="17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8:M208">
    <cfRule type="colorScale" priority="17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9:M209">
    <cfRule type="colorScale" priority="17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0:M210">
    <cfRule type="colorScale" priority="17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1:M211">
    <cfRule type="colorScale" priority="17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2:M212">
    <cfRule type="colorScale" priority="17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3:M213">
    <cfRule type="colorScale" priority="17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4:M214">
    <cfRule type="colorScale" priority="17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5:M215">
    <cfRule type="colorScale" priority="17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6:M216">
    <cfRule type="colorScale" priority="17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7:M217">
    <cfRule type="colorScale" priority="17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8:M218">
    <cfRule type="colorScale" priority="17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9:M219">
    <cfRule type="colorScale" priority="17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0:M220">
    <cfRule type="colorScale" priority="17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1:M221">
    <cfRule type="colorScale" priority="17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:M222">
    <cfRule type="colorScale" priority="17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M227">
    <cfRule type="colorScale" priority="17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8:M229">
    <cfRule type="colorScale" priority="17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285</v>
      </c>
      <c r="B1" s="1" t="s">
        <v>286</v>
      </c>
      <c r="C1" s="1" t="s">
        <v>287</v>
      </c>
    </row>
    <row r="2" spans="1:3" x14ac:dyDescent="0.25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206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90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207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204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208</v>
      </c>
      <c r="B26" t="s">
        <v>24</v>
      </c>
      <c r="C26" t="str">
        <f t="shared" si="0"/>
        <v/>
      </c>
    </row>
    <row r="27" spans="1:3" x14ac:dyDescent="0.25">
      <c r="A27" t="s">
        <v>209</v>
      </c>
      <c r="B27" t="s">
        <v>25</v>
      </c>
      <c r="C27" t="str">
        <f t="shared" si="0"/>
        <v>root_growth_T_ref</v>
      </c>
    </row>
    <row r="28" spans="1:3" x14ac:dyDescent="0.25">
      <c r="A28" t="s">
        <v>210</v>
      </c>
      <c r="B28" t="s">
        <v>26</v>
      </c>
      <c r="C28" t="str">
        <f t="shared" si="0"/>
        <v>root_growth_A</v>
      </c>
    </row>
    <row r="29" spans="1:3" x14ac:dyDescent="0.25">
      <c r="A29" t="s">
        <v>211</v>
      </c>
      <c r="B29" t="s">
        <v>27</v>
      </c>
      <c r="C29" t="str">
        <f t="shared" si="0"/>
        <v>root_growth_B</v>
      </c>
    </row>
    <row r="30" spans="1:3" x14ac:dyDescent="0.25">
      <c r="A30" t="s">
        <v>212</v>
      </c>
      <c r="B30" t="s">
        <v>28</v>
      </c>
      <c r="C30" t="str">
        <f t="shared" si="0"/>
        <v>root_growth_C</v>
      </c>
    </row>
    <row r="31" spans="1:3" x14ac:dyDescent="0.25">
      <c r="A31" t="s">
        <v>213</v>
      </c>
      <c r="B31" t="s">
        <v>29</v>
      </c>
      <c r="C31" t="str">
        <f t="shared" si="0"/>
        <v/>
      </c>
    </row>
    <row r="32" spans="1:3" x14ac:dyDescent="0.25">
      <c r="A32" t="s">
        <v>214</v>
      </c>
      <c r="B32" t="s">
        <v>30</v>
      </c>
      <c r="C32" t="str">
        <f t="shared" si="0"/>
        <v/>
      </c>
    </row>
    <row r="33" spans="1:3" x14ac:dyDescent="0.25">
      <c r="A33" t="s">
        <v>215</v>
      </c>
      <c r="B33" t="s">
        <v>31</v>
      </c>
      <c r="C33" t="str">
        <f t="shared" si="0"/>
        <v/>
      </c>
    </row>
    <row r="34" spans="1:3" x14ac:dyDescent="0.25">
      <c r="A34" t="s">
        <v>216</v>
      </c>
      <c r="B34" t="s">
        <v>32</v>
      </c>
      <c r="C34" t="str">
        <f t="shared" si="0"/>
        <v/>
      </c>
    </row>
    <row r="35" spans="1:3" x14ac:dyDescent="0.25">
      <c r="A35" t="s">
        <v>217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218</v>
      </c>
      <c r="B38" t="s">
        <v>36</v>
      </c>
      <c r="C38" t="str">
        <f t="shared" si="0"/>
        <v/>
      </c>
    </row>
    <row r="39" spans="1:3" x14ac:dyDescent="0.25">
      <c r="A39" t="s">
        <v>219</v>
      </c>
      <c r="B39" t="s">
        <v>37</v>
      </c>
      <c r="C39" t="str">
        <f t="shared" si="0"/>
        <v/>
      </c>
    </row>
    <row r="40" spans="1:3" x14ac:dyDescent="0.25">
      <c r="A40" t="s">
        <v>220</v>
      </c>
      <c r="B40" t="s">
        <v>38</v>
      </c>
      <c r="C40" t="str">
        <f t="shared" si="0"/>
        <v/>
      </c>
    </row>
    <row r="41" spans="1:3" x14ac:dyDescent="0.25">
      <c r="A41" t="s">
        <v>221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222</v>
      </c>
      <c r="B43" t="s">
        <v>206</v>
      </c>
      <c r="C43" t="str">
        <f t="shared" si="0"/>
        <v>expected_C_sucrose_root</v>
      </c>
    </row>
    <row r="44" spans="1:3" x14ac:dyDescent="0.25">
      <c r="A44" t="s">
        <v>223</v>
      </c>
      <c r="B44" t="s">
        <v>41</v>
      </c>
      <c r="C44" t="str">
        <f t="shared" si="0"/>
        <v>expected_C_hexose_root</v>
      </c>
    </row>
    <row r="45" spans="1:3" x14ac:dyDescent="0.25">
      <c r="A45" t="s">
        <v>224</v>
      </c>
      <c r="B45" t="s">
        <v>90</v>
      </c>
      <c r="C45" t="str">
        <f t="shared" si="0"/>
        <v>expected_C_hexose_soil</v>
      </c>
    </row>
    <row r="46" spans="1:3" x14ac:dyDescent="0.25">
      <c r="A46" t="s">
        <v>225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228</v>
      </c>
      <c r="B52" t="s">
        <v>47</v>
      </c>
      <c r="C52" t="str">
        <f t="shared" si="0"/>
        <v/>
      </c>
    </row>
    <row r="53" spans="1:3" x14ac:dyDescent="0.25">
      <c r="A53" t="s">
        <v>229</v>
      </c>
      <c r="B53" t="s">
        <v>48</v>
      </c>
      <c r="C53" t="str">
        <f t="shared" si="0"/>
        <v/>
      </c>
    </row>
    <row r="54" spans="1:3" x14ac:dyDescent="0.25">
      <c r="A54" t="s">
        <v>230</v>
      </c>
      <c r="B54" t="s">
        <v>49</v>
      </c>
      <c r="C54" t="str">
        <f t="shared" si="0"/>
        <v/>
      </c>
    </row>
    <row r="55" spans="1:3" x14ac:dyDescent="0.25">
      <c r="A55" t="s">
        <v>231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204</v>
      </c>
      <c r="C56" t="str">
        <f t="shared" si="0"/>
        <v/>
      </c>
    </row>
    <row r="57" spans="1:3" x14ac:dyDescent="0.25">
      <c r="A57" t="s">
        <v>232</v>
      </c>
      <c r="B57" t="s">
        <v>51</v>
      </c>
      <c r="C57" t="str">
        <f t="shared" si="0"/>
        <v/>
      </c>
    </row>
    <row r="58" spans="1:3" x14ac:dyDescent="0.25">
      <c r="A58" t="s">
        <v>233</v>
      </c>
      <c r="B58" t="s">
        <v>52</v>
      </c>
      <c r="C58" t="str">
        <f t="shared" si="0"/>
        <v/>
      </c>
    </row>
    <row r="59" spans="1:3" x14ac:dyDescent="0.25">
      <c r="A59" t="s">
        <v>234</v>
      </c>
      <c r="B59" t="s">
        <v>53</v>
      </c>
      <c r="C59" t="str">
        <f t="shared" si="0"/>
        <v/>
      </c>
    </row>
    <row r="60" spans="1:3" x14ac:dyDescent="0.25">
      <c r="A60" t="s">
        <v>235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213</v>
      </c>
      <c r="C62" t="str">
        <f t="shared" si="0"/>
        <v/>
      </c>
    </row>
    <row r="63" spans="1:3" x14ac:dyDescent="0.25">
      <c r="A63" t="s">
        <v>69</v>
      </c>
      <c r="B63" t="s">
        <v>214</v>
      </c>
      <c r="C63" t="str">
        <f t="shared" si="0"/>
        <v/>
      </c>
    </row>
    <row r="64" spans="1:3" x14ac:dyDescent="0.25">
      <c r="A64" t="s">
        <v>57</v>
      </c>
      <c r="B64" t="s">
        <v>215</v>
      </c>
      <c r="C64" t="str">
        <f t="shared" si="0"/>
        <v/>
      </c>
    </row>
    <row r="65" spans="1:3" x14ac:dyDescent="0.25">
      <c r="A65" t="s">
        <v>56</v>
      </c>
      <c r="B65" t="s">
        <v>216</v>
      </c>
      <c r="C65" t="str">
        <f t="shared" si="0"/>
        <v/>
      </c>
    </row>
    <row r="66" spans="1:3" x14ac:dyDescent="0.25">
      <c r="A66" t="s">
        <v>58</v>
      </c>
      <c r="B66" t="s">
        <v>217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236</v>
      </c>
      <c r="B68" t="s">
        <v>83</v>
      </c>
      <c r="C68" t="str">
        <f t="shared" si="1"/>
        <v/>
      </c>
    </row>
    <row r="69" spans="1:3" x14ac:dyDescent="0.25">
      <c r="A69" t="s">
        <v>237</v>
      </c>
      <c r="B69" t="s">
        <v>84</v>
      </c>
      <c r="C69" t="str">
        <f t="shared" si="1"/>
        <v/>
      </c>
    </row>
    <row r="70" spans="1:3" x14ac:dyDescent="0.25">
      <c r="A70" t="s">
        <v>238</v>
      </c>
      <c r="B70" t="s">
        <v>85</v>
      </c>
      <c r="C70" t="str">
        <f t="shared" si="1"/>
        <v/>
      </c>
    </row>
    <row r="71" spans="1:3" x14ac:dyDescent="0.25">
      <c r="A71" t="s">
        <v>239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208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240</v>
      </c>
      <c r="B74" t="s">
        <v>61</v>
      </c>
      <c r="C74" t="str">
        <f t="shared" si="1"/>
        <v/>
      </c>
    </row>
    <row r="75" spans="1:3" x14ac:dyDescent="0.25">
      <c r="A75" t="s">
        <v>241</v>
      </c>
      <c r="B75" t="s">
        <v>62</v>
      </c>
      <c r="C75" t="str">
        <f t="shared" si="1"/>
        <v/>
      </c>
    </row>
    <row r="76" spans="1:3" x14ac:dyDescent="0.25">
      <c r="A76" t="s">
        <v>242</v>
      </c>
      <c r="B76" t="s">
        <v>63</v>
      </c>
      <c r="C76" t="str">
        <f t="shared" si="1"/>
        <v/>
      </c>
    </row>
    <row r="77" spans="1:3" x14ac:dyDescent="0.25">
      <c r="A77" t="s">
        <v>243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244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228</v>
      </c>
      <c r="C80" t="str">
        <f t="shared" si="1"/>
        <v/>
      </c>
    </row>
    <row r="81" spans="1:3" x14ac:dyDescent="0.25">
      <c r="A81" t="s">
        <v>245</v>
      </c>
      <c r="B81" t="s">
        <v>229</v>
      </c>
      <c r="C81" t="str">
        <f t="shared" si="1"/>
        <v/>
      </c>
    </row>
    <row r="82" spans="1:3" x14ac:dyDescent="0.25">
      <c r="A82" t="s">
        <v>246</v>
      </c>
      <c r="B82" t="s">
        <v>230</v>
      </c>
      <c r="C82" t="str">
        <f t="shared" si="1"/>
        <v/>
      </c>
    </row>
    <row r="83" spans="1:3" x14ac:dyDescent="0.25">
      <c r="A83" t="s">
        <v>247</v>
      </c>
      <c r="B83" t="s">
        <v>231</v>
      </c>
      <c r="C83" t="str">
        <f t="shared" si="1"/>
        <v/>
      </c>
    </row>
    <row r="84" spans="1:3" x14ac:dyDescent="0.25">
      <c r="A84" t="s">
        <v>248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232</v>
      </c>
      <c r="C86" t="str">
        <f t="shared" si="1"/>
        <v/>
      </c>
    </row>
    <row r="87" spans="1:3" x14ac:dyDescent="0.25">
      <c r="A87" t="s">
        <v>249</v>
      </c>
      <c r="B87" t="s">
        <v>233</v>
      </c>
      <c r="C87" t="str">
        <f t="shared" si="1"/>
        <v/>
      </c>
    </row>
    <row r="88" spans="1:3" x14ac:dyDescent="0.25">
      <c r="A88" t="s">
        <v>250</v>
      </c>
      <c r="B88" t="s">
        <v>234</v>
      </c>
      <c r="C88" t="str">
        <f t="shared" si="1"/>
        <v/>
      </c>
    </row>
    <row r="89" spans="1:3" x14ac:dyDescent="0.25">
      <c r="A89" t="s">
        <v>251</v>
      </c>
      <c r="B89" t="s">
        <v>235</v>
      </c>
      <c r="C89" t="str">
        <f t="shared" si="1"/>
        <v/>
      </c>
    </row>
    <row r="90" spans="1:3" x14ac:dyDescent="0.25">
      <c r="A90" t="s">
        <v>252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253</v>
      </c>
      <c r="B92" t="s">
        <v>56</v>
      </c>
      <c r="C92" t="str">
        <f t="shared" si="1"/>
        <v/>
      </c>
    </row>
    <row r="93" spans="1:3" x14ac:dyDescent="0.25">
      <c r="A93" t="s">
        <v>254</v>
      </c>
      <c r="B93" t="s">
        <v>57</v>
      </c>
      <c r="C93" t="str">
        <f t="shared" si="1"/>
        <v/>
      </c>
    </row>
    <row r="94" spans="1:3" x14ac:dyDescent="0.25">
      <c r="A94" t="s">
        <v>255</v>
      </c>
      <c r="B94" t="s">
        <v>58</v>
      </c>
      <c r="C94" t="str">
        <f t="shared" si="1"/>
        <v/>
      </c>
    </row>
    <row r="95" spans="1:3" x14ac:dyDescent="0.25">
      <c r="A95" t="s">
        <v>256</v>
      </c>
      <c r="B95" t="s">
        <v>71</v>
      </c>
      <c r="C95" t="str">
        <f t="shared" si="1"/>
        <v/>
      </c>
    </row>
    <row r="96" spans="1:3" x14ac:dyDescent="0.25">
      <c r="A96" t="s">
        <v>257</v>
      </c>
      <c r="B96" t="s">
        <v>236</v>
      </c>
      <c r="C96" t="str">
        <f t="shared" si="1"/>
        <v/>
      </c>
    </row>
    <row r="97" spans="1:3" x14ac:dyDescent="0.25">
      <c r="A97" t="s">
        <v>258</v>
      </c>
      <c r="B97" t="s">
        <v>237</v>
      </c>
      <c r="C97" t="str">
        <f t="shared" si="1"/>
        <v/>
      </c>
    </row>
    <row r="98" spans="1:3" x14ac:dyDescent="0.25">
      <c r="A98" t="s">
        <v>259</v>
      </c>
      <c r="B98" t="s">
        <v>238</v>
      </c>
      <c r="C98" t="str">
        <f t="shared" si="1"/>
        <v/>
      </c>
    </row>
    <row r="99" spans="1:3" x14ac:dyDescent="0.25">
      <c r="A99" t="s">
        <v>260</v>
      </c>
      <c r="B99" t="s">
        <v>239</v>
      </c>
      <c r="C99" t="str">
        <f t="shared" si="1"/>
        <v/>
      </c>
    </row>
    <row r="100" spans="1:3" x14ac:dyDescent="0.25">
      <c r="A100" t="s">
        <v>261</v>
      </c>
      <c r="B100" t="s">
        <v>72</v>
      </c>
      <c r="C100" t="str">
        <f t="shared" si="1"/>
        <v/>
      </c>
    </row>
    <row r="101" spans="1:3" x14ac:dyDescent="0.25">
      <c r="A101" t="s">
        <v>262</v>
      </c>
      <c r="B101" t="s">
        <v>73</v>
      </c>
      <c r="C101" t="str">
        <f t="shared" si="1"/>
        <v/>
      </c>
    </row>
    <row r="102" spans="1:3" x14ac:dyDescent="0.25">
      <c r="A102" t="s">
        <v>263</v>
      </c>
      <c r="B102" t="s">
        <v>240</v>
      </c>
      <c r="C102" t="str">
        <f t="shared" si="1"/>
        <v/>
      </c>
    </row>
    <row r="103" spans="1:3" x14ac:dyDescent="0.25">
      <c r="A103" t="s">
        <v>264</v>
      </c>
      <c r="B103" t="s">
        <v>241</v>
      </c>
      <c r="C103" t="str">
        <f t="shared" si="1"/>
        <v/>
      </c>
    </row>
    <row r="104" spans="1:3" x14ac:dyDescent="0.25">
      <c r="A104" t="s">
        <v>265</v>
      </c>
      <c r="B104" t="s">
        <v>242</v>
      </c>
      <c r="C104" t="str">
        <f t="shared" si="1"/>
        <v/>
      </c>
    </row>
    <row r="105" spans="1:3" x14ac:dyDescent="0.25">
      <c r="A105" t="s">
        <v>266</v>
      </c>
      <c r="B105" t="s">
        <v>243</v>
      </c>
      <c r="C105" t="str">
        <f t="shared" si="1"/>
        <v/>
      </c>
    </row>
    <row r="106" spans="1:3" x14ac:dyDescent="0.25">
      <c r="A106" t="s">
        <v>267</v>
      </c>
      <c r="B106" t="s">
        <v>74</v>
      </c>
      <c r="C106" t="str">
        <f t="shared" si="1"/>
        <v/>
      </c>
    </row>
    <row r="107" spans="1:3" x14ac:dyDescent="0.25">
      <c r="A107" t="s">
        <v>268</v>
      </c>
      <c r="B107" t="s">
        <v>75</v>
      </c>
      <c r="C107" t="str">
        <f t="shared" si="1"/>
        <v/>
      </c>
    </row>
    <row r="108" spans="1:3" x14ac:dyDescent="0.25">
      <c r="A108" t="s">
        <v>269</v>
      </c>
      <c r="B108" t="s">
        <v>218</v>
      </c>
      <c r="C108" t="str">
        <f t="shared" si="1"/>
        <v/>
      </c>
    </row>
    <row r="109" spans="1:3" x14ac:dyDescent="0.25">
      <c r="A109" t="s">
        <v>270</v>
      </c>
      <c r="B109" t="s">
        <v>219</v>
      </c>
      <c r="C109" t="str">
        <f t="shared" si="1"/>
        <v/>
      </c>
    </row>
    <row r="110" spans="1:3" x14ac:dyDescent="0.25">
      <c r="A110" t="s">
        <v>271</v>
      </c>
      <c r="B110" t="s">
        <v>220</v>
      </c>
      <c r="C110" t="str">
        <f t="shared" si="1"/>
        <v/>
      </c>
    </row>
    <row r="111" spans="1:3" x14ac:dyDescent="0.25">
      <c r="A111" t="s">
        <v>272</v>
      </c>
      <c r="B111" t="s">
        <v>221</v>
      </c>
      <c r="C111" t="str">
        <f t="shared" si="1"/>
        <v/>
      </c>
    </row>
    <row r="112" spans="1:3" x14ac:dyDescent="0.25">
      <c r="A112" t="s">
        <v>273</v>
      </c>
      <c r="B112" t="s">
        <v>76</v>
      </c>
      <c r="C112" t="str">
        <f t="shared" si="1"/>
        <v/>
      </c>
    </row>
    <row r="113" spans="1:3" x14ac:dyDescent="0.25">
      <c r="A113" t="s">
        <v>274</v>
      </c>
      <c r="B113" t="s">
        <v>77</v>
      </c>
      <c r="C113" t="str">
        <f t="shared" si="1"/>
        <v/>
      </c>
    </row>
    <row r="114" spans="1:3" x14ac:dyDescent="0.25">
      <c r="A114" t="s">
        <v>275</v>
      </c>
      <c r="B114" t="s">
        <v>78</v>
      </c>
      <c r="C114" t="str">
        <f t="shared" si="1"/>
        <v/>
      </c>
    </row>
    <row r="115" spans="1:3" x14ac:dyDescent="0.25">
      <c r="A115" t="s">
        <v>276</v>
      </c>
      <c r="B115" t="s">
        <v>245</v>
      </c>
      <c r="C115" t="str">
        <f t="shared" si="1"/>
        <v/>
      </c>
    </row>
    <row r="116" spans="1:3" x14ac:dyDescent="0.25">
      <c r="A116" t="s">
        <v>277</v>
      </c>
      <c r="B116" t="s">
        <v>246</v>
      </c>
      <c r="C116" t="str">
        <f t="shared" si="1"/>
        <v/>
      </c>
    </row>
    <row r="117" spans="1:3" x14ac:dyDescent="0.25">
      <c r="A117" t="s">
        <v>278</v>
      </c>
      <c r="B117" t="s">
        <v>247</v>
      </c>
      <c r="C117" t="str">
        <f t="shared" si="1"/>
        <v/>
      </c>
    </row>
    <row r="118" spans="1:3" x14ac:dyDescent="0.25">
      <c r="A118" t="s">
        <v>279</v>
      </c>
      <c r="B118" t="s">
        <v>248</v>
      </c>
      <c r="C118" t="str">
        <f t="shared" si="1"/>
        <v/>
      </c>
    </row>
    <row r="119" spans="1:3" x14ac:dyDescent="0.25">
      <c r="A119" t="s">
        <v>280</v>
      </c>
      <c r="B119" t="s">
        <v>79</v>
      </c>
      <c r="C119" t="str">
        <f t="shared" si="1"/>
        <v/>
      </c>
    </row>
    <row r="120" spans="1:3" x14ac:dyDescent="0.25">
      <c r="A120" t="s">
        <v>281</v>
      </c>
      <c r="B120" t="s">
        <v>80</v>
      </c>
      <c r="C120" t="str">
        <f t="shared" si="1"/>
        <v/>
      </c>
    </row>
    <row r="121" spans="1:3" x14ac:dyDescent="0.25">
      <c r="A121" t="s">
        <v>282</v>
      </c>
      <c r="B121" t="s">
        <v>249</v>
      </c>
      <c r="C121" t="str">
        <f t="shared" si="1"/>
        <v/>
      </c>
    </row>
    <row r="122" spans="1:3" x14ac:dyDescent="0.25">
      <c r="A122" t="s">
        <v>283</v>
      </c>
      <c r="B122" t="s">
        <v>250</v>
      </c>
      <c r="C122" t="str">
        <f t="shared" si="1"/>
        <v/>
      </c>
    </row>
    <row r="123" spans="1:3" x14ac:dyDescent="0.25">
      <c r="A123" t="s">
        <v>59</v>
      </c>
      <c r="B123" t="s">
        <v>251</v>
      </c>
      <c r="C123" t="str">
        <f t="shared" si="1"/>
        <v/>
      </c>
    </row>
    <row r="124" spans="1:3" x14ac:dyDescent="0.25">
      <c r="A124" t="s">
        <v>62</v>
      </c>
      <c r="B124" t="s">
        <v>252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253</v>
      </c>
      <c r="C126" t="str">
        <f t="shared" si="1"/>
        <v/>
      </c>
    </row>
    <row r="127" spans="1:3" x14ac:dyDescent="0.25">
      <c r="A127" t="s">
        <v>82</v>
      </c>
      <c r="B127" t="s">
        <v>254</v>
      </c>
      <c r="C127" t="str">
        <f t="shared" si="1"/>
        <v/>
      </c>
    </row>
    <row r="128" spans="1:3" x14ac:dyDescent="0.25">
      <c r="A128" t="s">
        <v>83</v>
      </c>
      <c r="B128" t="s">
        <v>255</v>
      </c>
      <c r="C128" t="str">
        <f t="shared" si="1"/>
        <v/>
      </c>
    </row>
    <row r="129" spans="1:3" x14ac:dyDescent="0.25">
      <c r="A129" t="s">
        <v>85</v>
      </c>
      <c r="B129" t="s">
        <v>256</v>
      </c>
      <c r="C129" t="str">
        <f t="shared" si="1"/>
        <v/>
      </c>
    </row>
    <row r="130" spans="1:3" x14ac:dyDescent="0.25">
      <c r="A130" t="s">
        <v>84</v>
      </c>
      <c r="B130" t="s">
        <v>257</v>
      </c>
      <c r="C130" t="str">
        <f t="shared" si="1"/>
        <v/>
      </c>
    </row>
    <row r="131" spans="1:3" x14ac:dyDescent="0.25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259</v>
      </c>
      <c r="C132" t="str">
        <f t="shared" si="2"/>
        <v/>
      </c>
    </row>
    <row r="133" spans="1:3" x14ac:dyDescent="0.25">
      <c r="A133" t="s">
        <v>5</v>
      </c>
      <c r="B133" t="s">
        <v>260</v>
      </c>
      <c r="C133" t="str">
        <f t="shared" si="2"/>
        <v/>
      </c>
    </row>
    <row r="134" spans="1:3" x14ac:dyDescent="0.25">
      <c r="A134" t="s">
        <v>20</v>
      </c>
      <c r="B134" t="s">
        <v>261</v>
      </c>
      <c r="C134" t="str">
        <f t="shared" si="2"/>
        <v/>
      </c>
    </row>
    <row r="135" spans="1:3" x14ac:dyDescent="0.25">
      <c r="A135" t="s">
        <v>0</v>
      </c>
      <c r="B135" t="s">
        <v>262</v>
      </c>
      <c r="C135" t="str">
        <f t="shared" si="2"/>
        <v/>
      </c>
    </row>
    <row r="136" spans="1:3" x14ac:dyDescent="0.25">
      <c r="A136" t="s">
        <v>1</v>
      </c>
      <c r="B136" t="s">
        <v>263</v>
      </c>
      <c r="C136" t="str">
        <f t="shared" si="2"/>
        <v/>
      </c>
    </row>
    <row r="137" spans="1:3" x14ac:dyDescent="0.25">
      <c r="A137" t="s">
        <v>6</v>
      </c>
      <c r="B137" t="s">
        <v>264</v>
      </c>
      <c r="C137" t="str">
        <f t="shared" si="2"/>
        <v/>
      </c>
    </row>
    <row r="138" spans="1:3" x14ac:dyDescent="0.25">
      <c r="A138" t="s">
        <v>7</v>
      </c>
      <c r="B138" t="s">
        <v>265</v>
      </c>
      <c r="C138" t="str">
        <f t="shared" si="2"/>
        <v/>
      </c>
    </row>
    <row r="139" spans="1:3" x14ac:dyDescent="0.25">
      <c r="A139" t="s">
        <v>8</v>
      </c>
      <c r="B139" t="s">
        <v>266</v>
      </c>
      <c r="C139" t="str">
        <f t="shared" si="2"/>
        <v/>
      </c>
    </row>
    <row r="140" spans="1:3" x14ac:dyDescent="0.25">
      <c r="A140" t="s">
        <v>9</v>
      </c>
      <c r="B140" t="s">
        <v>267</v>
      </c>
      <c r="C140" t="str">
        <f t="shared" si="2"/>
        <v/>
      </c>
    </row>
    <row r="141" spans="1:3" x14ac:dyDescent="0.25">
      <c r="A141" t="s">
        <v>10</v>
      </c>
      <c r="B141" t="s">
        <v>268</v>
      </c>
      <c r="C141" t="str">
        <f t="shared" si="2"/>
        <v/>
      </c>
    </row>
    <row r="142" spans="1:3" x14ac:dyDescent="0.25">
      <c r="A142" t="s">
        <v>11</v>
      </c>
      <c r="B142" t="s">
        <v>269</v>
      </c>
      <c r="C142" t="str">
        <f t="shared" si="2"/>
        <v/>
      </c>
    </row>
    <row r="143" spans="1:3" x14ac:dyDescent="0.25">
      <c r="A143" t="s">
        <v>12</v>
      </c>
      <c r="B143" t="s">
        <v>270</v>
      </c>
      <c r="C143" t="str">
        <f t="shared" si="2"/>
        <v/>
      </c>
    </row>
    <row r="144" spans="1:3" x14ac:dyDescent="0.25">
      <c r="A144" t="s">
        <v>13</v>
      </c>
      <c r="B144" t="s">
        <v>271</v>
      </c>
      <c r="C144" t="str">
        <f t="shared" si="2"/>
        <v/>
      </c>
    </row>
    <row r="145" spans="1:3" x14ac:dyDescent="0.25">
      <c r="A145" t="s">
        <v>14</v>
      </c>
      <c r="B145" t="s">
        <v>272</v>
      </c>
      <c r="C145" t="str">
        <f t="shared" si="2"/>
        <v/>
      </c>
    </row>
    <row r="146" spans="1:3" x14ac:dyDescent="0.25">
      <c r="A146" t="s">
        <v>15</v>
      </c>
      <c r="B146" t="s">
        <v>273</v>
      </c>
      <c r="C146" t="str">
        <f t="shared" si="2"/>
        <v/>
      </c>
    </row>
    <row r="147" spans="1:3" x14ac:dyDescent="0.25">
      <c r="A147" t="s">
        <v>16</v>
      </c>
      <c r="B147" t="s">
        <v>274</v>
      </c>
      <c r="C147" t="str">
        <f t="shared" si="2"/>
        <v/>
      </c>
    </row>
    <row r="148" spans="1:3" x14ac:dyDescent="0.25">
      <c r="A148" t="s">
        <v>17</v>
      </c>
      <c r="B148" t="s">
        <v>275</v>
      </c>
      <c r="C148" t="str">
        <f t="shared" si="2"/>
        <v/>
      </c>
    </row>
    <row r="149" spans="1:3" x14ac:dyDescent="0.25">
      <c r="A149" t="s">
        <v>18</v>
      </c>
      <c r="B149" t="s">
        <v>276</v>
      </c>
      <c r="C149" t="str">
        <f t="shared" si="2"/>
        <v/>
      </c>
    </row>
    <row r="150" spans="1:3" x14ac:dyDescent="0.25">
      <c r="A150" t="s">
        <v>19</v>
      </c>
      <c r="B150" t="s">
        <v>277</v>
      </c>
      <c r="C150" t="str">
        <f t="shared" si="2"/>
        <v/>
      </c>
    </row>
    <row r="151" spans="1:3" x14ac:dyDescent="0.25">
      <c r="A151" t="s">
        <v>21</v>
      </c>
      <c r="B151" t="s">
        <v>278</v>
      </c>
      <c r="C151" t="str">
        <f t="shared" si="2"/>
        <v/>
      </c>
    </row>
    <row r="152" spans="1:3" x14ac:dyDescent="0.25">
      <c r="A152" t="s">
        <v>22</v>
      </c>
      <c r="B152" t="s">
        <v>279</v>
      </c>
      <c r="C152" t="str">
        <f t="shared" si="2"/>
        <v/>
      </c>
    </row>
    <row r="153" spans="1:3" x14ac:dyDescent="0.25">
      <c r="A153" t="s">
        <v>23</v>
      </c>
      <c r="B153" t="s">
        <v>280</v>
      </c>
      <c r="C153" t="str">
        <f t="shared" si="2"/>
        <v/>
      </c>
    </row>
    <row r="154" spans="1:3" x14ac:dyDescent="0.25">
      <c r="A154" t="s">
        <v>24</v>
      </c>
      <c r="B154" t="s">
        <v>281</v>
      </c>
      <c r="C154" t="str">
        <f t="shared" si="2"/>
        <v/>
      </c>
    </row>
    <row r="155" spans="1:3" x14ac:dyDescent="0.25">
      <c r="A155" t="s">
        <v>25</v>
      </c>
      <c r="B155" t="s">
        <v>282</v>
      </c>
      <c r="C155" t="str">
        <f t="shared" si="2"/>
        <v/>
      </c>
    </row>
    <row r="156" spans="1:3" x14ac:dyDescent="0.25">
      <c r="A156" t="s">
        <v>26</v>
      </c>
      <c r="B156" t="s">
        <v>283</v>
      </c>
      <c r="C156" t="str">
        <f t="shared" si="2"/>
        <v/>
      </c>
    </row>
    <row r="157" spans="1:3" x14ac:dyDescent="0.25">
      <c r="A157" t="s">
        <v>27</v>
      </c>
      <c r="B157" t="s">
        <v>361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2024-11-09T13:25:26Z</dcterms:modified>
</cp:coreProperties>
</file>