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User\Documents\Gerhard\Aberdeen HOME\Yunikarn\Youtube\Projects\Excel\Excel3\"/>
    </mc:Choice>
  </mc:AlternateContent>
  <xr:revisionPtr revIDLastSave="0" documentId="13_ncr:1_{8B85F3AF-D487-42D2-9ECA-D73DF16CF5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andout" sheetId="1" r:id="rId1"/>
    <sheet name="Analysi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U57" i="2" l="1"/>
  <c r="T57" i="2"/>
  <c r="S57" i="2"/>
  <c r="R57" i="2"/>
  <c r="Q57" i="2"/>
  <c r="P57" i="2"/>
  <c r="O57" i="2"/>
  <c r="N57" i="2"/>
  <c r="M57" i="2"/>
  <c r="L57" i="2"/>
  <c r="K57" i="2"/>
  <c r="J57" i="2"/>
  <c r="I57" i="2"/>
  <c r="H57" i="2"/>
  <c r="G57" i="2"/>
  <c r="F57" i="2"/>
  <c r="E57" i="2"/>
  <c r="E53" i="2"/>
  <c r="E45" i="2"/>
  <c r="U43" i="2"/>
  <c r="T43" i="2"/>
  <c r="S43" i="2"/>
  <c r="R43" i="2"/>
  <c r="Q43" i="2"/>
  <c r="P43" i="2"/>
  <c r="O43" i="2"/>
  <c r="N43" i="2"/>
  <c r="M43" i="2"/>
  <c r="L43" i="2"/>
  <c r="K43" i="2"/>
  <c r="J43" i="2"/>
  <c r="I43" i="2"/>
  <c r="H43" i="2"/>
  <c r="G43" i="2"/>
  <c r="F43" i="2"/>
  <c r="U42" i="2"/>
  <c r="U44" i="2" s="1"/>
  <c r="T42" i="2"/>
  <c r="T44" i="2" s="1"/>
  <c r="S42" i="2"/>
  <c r="S44" i="2" s="1"/>
  <c r="R42" i="2"/>
  <c r="R44" i="2" s="1"/>
  <c r="Q42" i="2"/>
  <c r="Q44" i="2" s="1"/>
  <c r="P42" i="2"/>
  <c r="P44" i="2" s="1"/>
  <c r="O42" i="2"/>
  <c r="O44" i="2" s="1"/>
  <c r="N42" i="2"/>
  <c r="N44" i="2" s="1"/>
  <c r="M42" i="2"/>
  <c r="M44" i="2" s="1"/>
  <c r="L42" i="2"/>
  <c r="L44" i="2" s="1"/>
  <c r="K42" i="2"/>
  <c r="K44" i="2" s="1"/>
  <c r="J42" i="2"/>
  <c r="J44" i="2" s="1"/>
  <c r="I42" i="2"/>
  <c r="I44" i="2" s="1"/>
  <c r="H42" i="2"/>
  <c r="H44" i="2" s="1"/>
  <c r="G42" i="2"/>
  <c r="G44" i="2" s="1"/>
  <c r="F42" i="2"/>
  <c r="F44" i="2" s="1"/>
  <c r="F45" i="2" s="1"/>
  <c r="E38" i="2"/>
  <c r="U30" i="2"/>
  <c r="T30" i="2"/>
  <c r="S30" i="2"/>
  <c r="S36" i="2" s="1"/>
  <c r="R30" i="2"/>
  <c r="Q30" i="2"/>
  <c r="Q36" i="2" s="1"/>
  <c r="U29" i="2"/>
  <c r="U35" i="2" s="1"/>
  <c r="T29" i="2"/>
  <c r="T35" i="2" s="1"/>
  <c r="S29" i="2"/>
  <c r="S35" i="2" s="1"/>
  <c r="R29" i="2"/>
  <c r="R35" i="2" s="1"/>
  <c r="Q29" i="2"/>
  <c r="Q35" i="2" s="1"/>
  <c r="P29" i="2"/>
  <c r="P35" i="2" s="1"/>
  <c r="O29" i="2"/>
  <c r="O35" i="2" s="1"/>
  <c r="N29" i="2"/>
  <c r="N35" i="2" s="1"/>
  <c r="M29" i="2"/>
  <c r="M35" i="2" s="1"/>
  <c r="L29" i="2"/>
  <c r="L35" i="2" s="1"/>
  <c r="K29" i="2"/>
  <c r="K35" i="2" s="1"/>
  <c r="J29" i="2"/>
  <c r="J35" i="2" s="1"/>
  <c r="I29" i="2"/>
  <c r="I35" i="2" s="1"/>
  <c r="H29" i="2"/>
  <c r="H35" i="2" s="1"/>
  <c r="G29" i="2"/>
  <c r="G35" i="2" s="1"/>
  <c r="F29" i="2"/>
  <c r="F35" i="2" s="1"/>
  <c r="U26" i="2"/>
  <c r="T26" i="2"/>
  <c r="S26" i="2"/>
  <c r="R26" i="2"/>
  <c r="Q26" i="2"/>
  <c r="P26" i="2"/>
  <c r="O26" i="2"/>
  <c r="G26" i="2"/>
  <c r="U25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U22" i="2"/>
  <c r="U58" i="2" s="1"/>
  <c r="Q22" i="2"/>
  <c r="Q58" i="2" s="1"/>
  <c r="M22" i="2"/>
  <c r="M58" i="2" s="1"/>
  <c r="I22" i="2"/>
  <c r="I58" i="2" s="1"/>
  <c r="E22" i="2"/>
  <c r="E58" i="2" s="1"/>
  <c r="U20" i="2"/>
  <c r="T20" i="2"/>
  <c r="T22" i="2" s="1"/>
  <c r="T58" i="2" s="1"/>
  <c r="S20" i="2"/>
  <c r="S22" i="2" s="1"/>
  <c r="S58" i="2" s="1"/>
  <c r="R20" i="2"/>
  <c r="R22" i="2" s="1"/>
  <c r="R58" i="2" s="1"/>
  <c r="Q20" i="2"/>
  <c r="P20" i="2"/>
  <c r="P22" i="2" s="1"/>
  <c r="P58" i="2" s="1"/>
  <c r="O20" i="2"/>
  <c r="O22" i="2" s="1"/>
  <c r="O58" i="2" s="1"/>
  <c r="N20" i="2"/>
  <c r="N22" i="2" s="1"/>
  <c r="N58" i="2" s="1"/>
  <c r="M20" i="2"/>
  <c r="L20" i="2"/>
  <c r="L22" i="2" s="1"/>
  <c r="L58" i="2" s="1"/>
  <c r="K20" i="2"/>
  <c r="K22" i="2" s="1"/>
  <c r="K58" i="2" s="1"/>
  <c r="J20" i="2"/>
  <c r="J22" i="2" s="1"/>
  <c r="J58" i="2" s="1"/>
  <c r="I20" i="2"/>
  <c r="H20" i="2"/>
  <c r="H22" i="2" s="1"/>
  <c r="H58" i="2" s="1"/>
  <c r="G20" i="2"/>
  <c r="G22" i="2" s="1"/>
  <c r="G58" i="2" s="1"/>
  <c r="F20" i="2"/>
  <c r="F22" i="2" s="1"/>
  <c r="F58" i="2" s="1"/>
  <c r="E20" i="2"/>
  <c r="U13" i="2"/>
  <c r="U14" i="2" s="1"/>
  <c r="T13" i="2"/>
  <c r="T27" i="2" s="1"/>
  <c r="S13" i="2"/>
  <c r="S27" i="2" s="1"/>
  <c r="R13" i="2"/>
  <c r="R27" i="2" s="1"/>
  <c r="Q13" i="2"/>
  <c r="Q14" i="2" s="1"/>
  <c r="P13" i="2"/>
  <c r="P14" i="2" s="1"/>
  <c r="O13" i="2"/>
  <c r="O14" i="2" s="1"/>
  <c r="K13" i="2"/>
  <c r="K27" i="2" s="1"/>
  <c r="H13" i="2"/>
  <c r="H14" i="2" s="1"/>
  <c r="G13" i="2"/>
  <c r="O10" i="2"/>
  <c r="P30" i="2" s="1"/>
  <c r="P36" i="2" s="1"/>
  <c r="N10" i="2"/>
  <c r="N13" i="2" s="1"/>
  <c r="M10" i="2"/>
  <c r="M26" i="2" s="1"/>
  <c r="L10" i="2"/>
  <c r="L30" i="2" s="1"/>
  <c r="L36" i="2" s="1"/>
  <c r="K10" i="2"/>
  <c r="K30" i="2" s="1"/>
  <c r="K36" i="2" s="1"/>
  <c r="J10" i="2"/>
  <c r="J30" i="2" s="1"/>
  <c r="I10" i="2"/>
  <c r="I13" i="2" s="1"/>
  <c r="H10" i="2"/>
  <c r="H30" i="2" s="1"/>
  <c r="G10" i="2"/>
  <c r="G30" i="2" s="1"/>
  <c r="G36" i="2" s="1"/>
  <c r="F10" i="2"/>
  <c r="F30" i="2" s="1"/>
  <c r="E10" i="2"/>
  <c r="E26" i="2" s="1"/>
  <c r="I14" i="2" l="1"/>
  <c r="I27" i="2"/>
  <c r="J36" i="2"/>
  <c r="R36" i="2"/>
  <c r="T36" i="2"/>
  <c r="U36" i="2"/>
  <c r="F36" i="2"/>
  <c r="N27" i="2"/>
  <c r="H36" i="2"/>
  <c r="G45" i="2"/>
  <c r="H45" i="2" s="1"/>
  <c r="I45" i="2" s="1"/>
  <c r="J45" i="2" s="1"/>
  <c r="K45" i="2" s="1"/>
  <c r="L45" i="2" s="1"/>
  <c r="M45" i="2" s="1"/>
  <c r="N45" i="2" s="1"/>
  <c r="O45" i="2" s="1"/>
  <c r="P45" i="2" s="1"/>
  <c r="Q45" i="2" s="1"/>
  <c r="R45" i="2" s="1"/>
  <c r="S45" i="2" s="1"/>
  <c r="T45" i="2" s="1"/>
  <c r="U45" i="2" s="1"/>
  <c r="F31" i="2"/>
  <c r="J13" i="2"/>
  <c r="R14" i="2"/>
  <c r="F26" i="2"/>
  <c r="N26" i="2"/>
  <c r="U27" i="2"/>
  <c r="E50" i="2" s="1"/>
  <c r="E54" i="2" s="1"/>
  <c r="M30" i="2"/>
  <c r="M36" i="2" s="1"/>
  <c r="M31" i="2"/>
  <c r="M37" i="2" s="1"/>
  <c r="U31" i="2"/>
  <c r="L13" i="2"/>
  <c r="T14" i="2"/>
  <c r="H26" i="2"/>
  <c r="G27" i="2"/>
  <c r="O27" i="2"/>
  <c r="O30" i="2"/>
  <c r="O36" i="2" s="1"/>
  <c r="G31" i="2"/>
  <c r="G37" i="2" s="1"/>
  <c r="O31" i="2"/>
  <c r="E13" i="2"/>
  <c r="E27" i="2" s="1"/>
  <c r="M13" i="2"/>
  <c r="I26" i="2"/>
  <c r="H27" i="2"/>
  <c r="P27" i="2"/>
  <c r="H31" i="2"/>
  <c r="P31" i="2"/>
  <c r="P37" i="2" s="1"/>
  <c r="S14" i="2"/>
  <c r="N30" i="2"/>
  <c r="N36" i="2" s="1"/>
  <c r="F13" i="2"/>
  <c r="G14" i="2" s="1"/>
  <c r="J26" i="2"/>
  <c r="Q27" i="2"/>
  <c r="I30" i="2"/>
  <c r="I36" i="2" s="1"/>
  <c r="Q31" i="2"/>
  <c r="Q37" i="2" s="1"/>
  <c r="K26" i="2"/>
  <c r="J31" i="2"/>
  <c r="J37" i="2" s="1"/>
  <c r="R31" i="2"/>
  <c r="R37" i="2" s="1"/>
  <c r="K14" i="2"/>
  <c r="N31" i="2"/>
  <c r="N37" i="2" s="1"/>
  <c r="L26" i="2"/>
  <c r="K31" i="2"/>
  <c r="S31" i="2"/>
  <c r="S37" i="2" s="1"/>
  <c r="L31" i="2"/>
  <c r="L37" i="2" s="1"/>
  <c r="T31" i="2"/>
  <c r="T37" i="2" s="1"/>
  <c r="M14" i="2" l="1"/>
  <c r="M27" i="2"/>
  <c r="L27" i="2"/>
  <c r="L14" i="2"/>
  <c r="J27" i="2"/>
  <c r="J14" i="2"/>
  <c r="F27" i="2"/>
  <c r="F14" i="2"/>
  <c r="O37" i="2"/>
  <c r="U37" i="2"/>
  <c r="F37" i="2"/>
  <c r="F38" i="2" s="1"/>
  <c r="K37" i="2"/>
  <c r="I31" i="2"/>
  <c r="I37" i="2" s="1"/>
  <c r="H37" i="2"/>
  <c r="N14" i="2"/>
  <c r="F46" i="2" l="1"/>
  <c r="G38" i="2"/>
  <c r="G46" i="2" l="1"/>
  <c r="H38" i="2"/>
  <c r="H46" i="2" l="1"/>
  <c r="I38" i="2"/>
  <c r="I46" i="2" l="1"/>
  <c r="J38" i="2"/>
  <c r="J46" i="2" l="1"/>
  <c r="K38" i="2"/>
  <c r="K46" i="2" l="1"/>
  <c r="L38" i="2"/>
  <c r="M38" i="2" l="1"/>
  <c r="L46" i="2"/>
  <c r="M46" i="2" l="1"/>
  <c r="N38" i="2"/>
  <c r="N46" i="2" l="1"/>
  <c r="O38" i="2"/>
  <c r="O46" i="2" l="1"/>
  <c r="P38" i="2"/>
  <c r="P46" i="2" l="1"/>
  <c r="Q38" i="2"/>
  <c r="Q46" i="2" l="1"/>
  <c r="R38" i="2"/>
  <c r="R46" i="2" l="1"/>
  <c r="S38" i="2"/>
  <c r="S46" i="2" l="1"/>
  <c r="T38" i="2"/>
  <c r="T46" i="2" l="1"/>
  <c r="U38" i="2"/>
  <c r="U46" i="2" s="1"/>
</calcChain>
</file>

<file path=xl/sharedStrings.xml><?xml version="1.0" encoding="utf-8"?>
<sst xmlns="http://schemas.openxmlformats.org/spreadsheetml/2006/main" count="71" uniqueCount="41">
  <si>
    <t>Company-operated restaurants</t>
  </si>
  <si>
    <t>Franchised restaurants</t>
  </si>
  <si>
    <t>Company-operated sales</t>
  </si>
  <si>
    <t>Franchised revenues</t>
  </si>
  <si>
    <t>Operating income</t>
  </si>
  <si>
    <t>Franchised sales</t>
  </si>
  <si>
    <t>Source: Company reports</t>
  </si>
  <si>
    <t>Number of restaurants</t>
  </si>
  <si>
    <t>Sales</t>
  </si>
  <si>
    <t>&gt;&gt;&gt; Revenues based on payments from franchise takers</t>
  </si>
  <si>
    <t>&gt;&gt;&gt; Revenues from company-operated restaurants</t>
  </si>
  <si>
    <t>McDonalds</t>
  </si>
  <si>
    <t>Total revenue</t>
  </si>
  <si>
    <t>Total number</t>
  </si>
  <si>
    <t xml:space="preserve">  Franchised restaurants</t>
  </si>
  <si>
    <t xml:space="preserve">  Affiliated restaurants</t>
  </si>
  <si>
    <t>Input</t>
  </si>
  <si>
    <t>Growth analysis</t>
  </si>
  <si>
    <t>Sales per restaurant (own)</t>
  </si>
  <si>
    <t>Sales per restaurant (franchised)</t>
  </si>
  <si>
    <t>New restaurants (own)</t>
  </si>
  <si>
    <t>New restaurants (franchised)</t>
  </si>
  <si>
    <t>New restaurants (TOTAL)</t>
  </si>
  <si>
    <t>Sales per restaurant (TOTAL)</t>
  </si>
  <si>
    <t>Own</t>
  </si>
  <si>
    <t>Franchised</t>
  </si>
  <si>
    <t>Growth from new restaurants &gt;&gt;&gt; change in number * old sales per restaurant = additional revenue</t>
  </si>
  <si>
    <t>TOTAL</t>
  </si>
  <si>
    <t>Observed growth</t>
  </si>
  <si>
    <t>USD millions or number of restaurants</t>
  </si>
  <si>
    <t>INDEX OBSERVED</t>
  </si>
  <si>
    <t>INDEX (NEW)</t>
  </si>
  <si>
    <t>in %</t>
  </si>
  <si>
    <t>Compound annual growth rate</t>
  </si>
  <si>
    <t>CAGR sales per restaurant</t>
  </si>
  <si>
    <t>Total inflation</t>
  </si>
  <si>
    <t>&gt;&gt;&gt; Jan 1997 to Dec 2013 US data</t>
  </si>
  <si>
    <t>Inflation rate</t>
  </si>
  <si>
    <t>Cost-income ratio</t>
  </si>
  <si>
    <t>Value drivers</t>
  </si>
  <si>
    <t>Ratio franchised revenues / franchised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</si>
</sst>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6"/>
      <color theme="1"/>
      <name val="Arial"/>
      <family val="2"/>
    </font>
    <font>
      <sz val="7"/>
      <color theme="1"/>
      <name val="Arial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22">
    <xf numFmtId="0" fontId="0" fillId="0" borderId="0" xfId="0"/>
    <xf numFmtId="0" fontId="4" fillId="0" borderId="0" xfId="0" applyFont="1" applyAlignment="1">
      <alignment vertical="center"/>
    </xf>
    <xf numFmtId="3" fontId="0" fillId="0" borderId="0" xfId="0" applyNumberFormat="1"/>
    <xf numFmtId="3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/>
    <xf numFmtId="0" fontId="0" fillId="0" borderId="0" xfId="0" applyFont="1"/>
    <xf numFmtId="3" fontId="0" fillId="0" borderId="0" xfId="0" applyNumberFormat="1" applyFont="1"/>
    <xf numFmtId="0" fontId="0" fillId="0" borderId="0" xfId="0" applyFont="1" applyAlignment="1">
      <alignment vertical="center"/>
    </xf>
    <xf numFmtId="3" fontId="2" fillId="2" borderId="1" xfId="2" applyNumberFormat="1"/>
    <xf numFmtId="0" fontId="2" fillId="2" borderId="1" xfId="2"/>
    <xf numFmtId="2" fontId="0" fillId="0" borderId="0" xfId="0" applyNumberFormat="1"/>
    <xf numFmtId="2" fontId="0" fillId="0" borderId="0" xfId="0" applyNumberFormat="1" applyFont="1"/>
    <xf numFmtId="3" fontId="0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3" fontId="3" fillId="0" borderId="0" xfId="0" applyNumberFormat="1" applyFont="1" applyAlignment="1">
      <alignment vertical="center"/>
    </xf>
    <xf numFmtId="3" fontId="7" fillId="0" borderId="0" xfId="0" applyNumberFormat="1" applyFont="1"/>
    <xf numFmtId="164" fontId="0" fillId="0" borderId="0" xfId="1" applyNumberFormat="1" applyFont="1"/>
    <xf numFmtId="164" fontId="0" fillId="0" borderId="0" xfId="0" applyNumberFormat="1"/>
    <xf numFmtId="10" fontId="0" fillId="0" borderId="0" xfId="1" applyNumberFormat="1" applyFont="1"/>
    <xf numFmtId="10" fontId="0" fillId="0" borderId="0" xfId="0" applyNumberFormat="1"/>
  </cellXfs>
  <cellStyles count="3">
    <cellStyle name="Input" xfId="2" builtinId="20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Sales</a:t>
            </a:r>
            <a:r>
              <a:rPr lang="en-GB" baseline="0"/>
              <a:t> per restaurant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Analysis!$D$25</c:f>
              <c:strCache>
                <c:ptCount val="1"/>
                <c:pt idx="0">
                  <c:v>Sales per restaurant (own)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Analysis!$E$24:$U$24</c:f>
              <c:numCache>
                <c:formatCode>General</c:formatCode>
                <c:ptCount val="17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</c:numCache>
            </c:numRef>
          </c:cat>
          <c:val>
            <c:numRef>
              <c:f>Analysis!$E$25:$U$25</c:f>
              <c:numCache>
                <c:formatCode>0.00</c:formatCode>
                <c:ptCount val="17"/>
                <c:pt idx="0">
                  <c:v>1.6648250460405156</c:v>
                </c:pt>
                <c:pt idx="1">
                  <c:v>1.6372170071783545</c:v>
                </c:pt>
                <c:pt idx="2">
                  <c:v>1.5782132181999335</c:v>
                </c:pt>
                <c:pt idx="3">
                  <c:v>1.4644057886273936</c:v>
                </c:pt>
                <c:pt idx="4">
                  <c:v>1.3574930435934809</c:v>
                </c:pt>
                <c:pt idx="5">
                  <c:v>1.3089340727048675</c:v>
                </c:pt>
                <c:pt idx="6">
                  <c:v>1.4707347447073476</c:v>
                </c:pt>
                <c:pt idx="7">
                  <c:v>1.5961608998655092</c:v>
                </c:pt>
                <c:pt idx="8">
                  <c:v>1.7151596720910314</c:v>
                </c:pt>
                <c:pt idx="9">
                  <c:v>1.8861131520940484</c:v>
                </c:pt>
                <c:pt idx="10">
                  <c:v>2.4052997393570807</c:v>
                </c:pt>
                <c:pt idx="11">
                  <c:v>2.5470624423254384</c:v>
                </c:pt>
                <c:pt idx="12">
                  <c:v>2.468700095816033</c:v>
                </c:pt>
                <c:pt idx="13">
                  <c:v>2.5368026254102203</c:v>
                </c:pt>
                <c:pt idx="14">
                  <c:v>2.8427350427350428</c:v>
                </c:pt>
                <c:pt idx="15">
                  <c:v>2.8194907547741739</c:v>
                </c:pt>
                <c:pt idx="16">
                  <c:v>2.8012763431285248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A6-4006-B7DE-A75BFEB7CB35}"/>
            </c:ext>
          </c:extLst>
        </c:ser>
        <c:ser>
          <c:idx val="1"/>
          <c:order val="1"/>
          <c:tx>
            <c:strRef>
              <c:f>Analysis!$D$26</c:f>
              <c:strCache>
                <c:ptCount val="1"/>
                <c:pt idx="0">
                  <c:v>Sales per restaurant (franchised)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Analysis!$E$24:$U$24</c:f>
              <c:numCache>
                <c:formatCode>General</c:formatCode>
                <c:ptCount val="17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</c:numCache>
            </c:numRef>
          </c:cat>
          <c:val>
            <c:numRef>
              <c:f>Analysis!$E$26:$U$26</c:f>
              <c:numCache>
                <c:formatCode>0.00</c:formatCode>
                <c:ptCount val="17"/>
                <c:pt idx="0">
                  <c:v>1.4135580067623745</c:v>
                </c:pt>
                <c:pt idx="1">
                  <c:v>1.419496855345912</c:v>
                </c:pt>
                <c:pt idx="2">
                  <c:v>1.4310617283950617</c:v>
                </c:pt>
                <c:pt idx="3">
                  <c:v>1.4112562336737118</c:v>
                </c:pt>
                <c:pt idx="4">
                  <c:v>1.3628408253500368</c:v>
                </c:pt>
                <c:pt idx="5">
                  <c:v>1.3585230100909544</c:v>
                </c:pt>
                <c:pt idx="6">
                  <c:v>1.4951933926073024</c:v>
                </c:pt>
                <c:pt idx="7">
                  <c:v>1.6602589953846842</c:v>
                </c:pt>
                <c:pt idx="8">
                  <c:v>1.7223476297968396</c:v>
                </c:pt>
                <c:pt idx="9">
                  <c:v>1.8085664335664335</c:v>
                </c:pt>
                <c:pt idx="10">
                  <c:v>1.9183114707204445</c:v>
                </c:pt>
                <c:pt idx="11">
                  <c:v>2.1257412134301985</c:v>
                </c:pt>
                <c:pt idx="12">
                  <c:v>2.1714983216356423</c:v>
                </c:pt>
                <c:pt idx="13">
                  <c:v>2.3216265471941679</c:v>
                </c:pt>
                <c:pt idx="14">
                  <c:v>2.4985410895660203</c:v>
                </c:pt>
                <c:pt idx="15">
                  <c:v>2.4993544222078761</c:v>
                </c:pt>
                <c:pt idx="16">
                  <c:v>2.4485378690181592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A6-4006-B7DE-A75BFEB7CB35}"/>
            </c:ext>
          </c:extLst>
        </c:ser>
        <c:ser>
          <c:idx val="2"/>
          <c:order val="2"/>
          <c:tx>
            <c:strRef>
              <c:f>Analysis!$D$27</c:f>
              <c:strCache>
                <c:ptCount val="1"/>
                <c:pt idx="0">
                  <c:v>Sales per restaurant (TOTAL)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Analysis!$E$24:$U$24</c:f>
              <c:numCache>
                <c:formatCode>General</c:formatCode>
                <c:ptCount val="17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</c:numCache>
            </c:numRef>
          </c:cat>
          <c:val>
            <c:numRef>
              <c:f>Analysis!$E$27:$U$27</c:f>
              <c:numCache>
                <c:formatCode>0.00</c:formatCode>
                <c:ptCount val="17"/>
                <c:pt idx="0">
                  <c:v>1.4671144452198186</c:v>
                </c:pt>
                <c:pt idx="1">
                  <c:v>1.4677518051646066</c:v>
                </c:pt>
                <c:pt idx="2">
                  <c:v>1.4647914129110839</c:v>
                </c:pt>
                <c:pt idx="3">
                  <c:v>1.4242902208201893</c:v>
                </c:pt>
                <c:pt idx="4">
                  <c:v>1.3614614306709047</c:v>
                </c:pt>
                <c:pt idx="5">
                  <c:v>1.3452042099688886</c:v>
                </c:pt>
                <c:pt idx="6">
                  <c:v>1.4886871832245669</c:v>
                </c:pt>
                <c:pt idx="7">
                  <c:v>1.6430679433368311</c:v>
                </c:pt>
                <c:pt idx="8">
                  <c:v>1.7204381460053306</c:v>
                </c:pt>
                <c:pt idx="9">
                  <c:v>1.8289634735553695</c:v>
                </c:pt>
                <c:pt idx="10">
                  <c:v>2.0254963827007044</c:v>
                </c:pt>
                <c:pt idx="11">
                  <c:v>2.2114367941940127</c:v>
                </c:pt>
                <c:pt idx="12">
                  <c:v>2.2288010345464624</c:v>
                </c:pt>
                <c:pt idx="13">
                  <c:v>2.3636863487796682</c:v>
                </c:pt>
                <c:pt idx="14">
                  <c:v>2.5646374216651746</c:v>
                </c:pt>
                <c:pt idx="15">
                  <c:v>2.5606148491879352</c:v>
                </c:pt>
                <c:pt idx="16">
                  <c:v>2.5156227948855459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A6-4006-B7DE-A75BFEB7CB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260800"/>
        <c:axId val="175262336"/>
      </c:lineChart>
      <c:catAx>
        <c:axId val="175260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62336"/>
        <c:crosses val="autoZero"/>
        <c:auto val="1"/>
        <c:lblAlgn val="ctr"/>
        <c:lblOffset val="100"/>
        <c:noMultiLvlLbl val="0"/>
      </c:catAx>
      <c:valAx>
        <c:axId val="17526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260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New restaurants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Analysis!$D$29</c:f>
              <c:strCache>
                <c:ptCount val="1"/>
                <c:pt idx="0">
                  <c:v>New restaurants (own)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numRef>
              <c:f>Analysis!$F$24:$U$24</c:f>
              <c:numCache>
                <c:formatCode>General</c:formatCode>
                <c:ptCount val="16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</c:numCache>
            </c:numRef>
          </c:cat>
          <c:val>
            <c:numRef>
              <c:f>Analysis!$E$29:$U$29</c:f>
              <c:numCache>
                <c:formatCode>#,##0</c:formatCode>
                <c:ptCount val="17"/>
                <c:pt idx="1">
                  <c:v>546</c:v>
                </c:pt>
                <c:pt idx="2">
                  <c:v>589</c:v>
                </c:pt>
                <c:pt idx="3">
                  <c:v>819</c:v>
                </c:pt>
                <c:pt idx="4">
                  <c:v>706</c:v>
                </c:pt>
                <c:pt idx="5">
                  <c:v>568</c:v>
                </c:pt>
                <c:pt idx="6">
                  <c:v>-85</c:v>
                </c:pt>
                <c:pt idx="7">
                  <c:v>149</c:v>
                </c:pt>
                <c:pt idx="8">
                  <c:v>-6</c:v>
                </c:pt>
                <c:pt idx="9">
                  <c:v>-7</c:v>
                </c:pt>
                <c:pt idx="10">
                  <c:v>-1260</c:v>
                </c:pt>
                <c:pt idx="11">
                  <c:v>-404</c:v>
                </c:pt>
                <c:pt idx="12">
                  <c:v>-240</c:v>
                </c:pt>
                <c:pt idx="13">
                  <c:v>137</c:v>
                </c:pt>
                <c:pt idx="14">
                  <c:v>36</c:v>
                </c:pt>
                <c:pt idx="15">
                  <c:v>163</c:v>
                </c:pt>
                <c:pt idx="16">
                  <c:v>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42-4C38-99E3-AF39775C927E}"/>
            </c:ext>
          </c:extLst>
        </c:ser>
        <c:ser>
          <c:idx val="1"/>
          <c:order val="1"/>
          <c:tx>
            <c:strRef>
              <c:f>Analysis!$D$30</c:f>
              <c:strCache>
                <c:ptCount val="1"/>
                <c:pt idx="0">
                  <c:v>New restaurants (franchised)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numRef>
              <c:f>Analysis!$F$24:$U$24</c:f>
              <c:numCache>
                <c:formatCode>General</c:formatCode>
                <c:ptCount val="16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</c:numCache>
            </c:numRef>
          </c:cat>
          <c:val>
            <c:numRef>
              <c:f>Analysis!$E$30:$U$30</c:f>
              <c:numCache>
                <c:formatCode>#,##0</c:formatCode>
                <c:ptCount val="17"/>
                <c:pt idx="1">
                  <c:v>1039</c:v>
                </c:pt>
                <c:pt idx="2">
                  <c:v>1170</c:v>
                </c:pt>
                <c:pt idx="3">
                  <c:v>805</c:v>
                </c:pt>
                <c:pt idx="4">
                  <c:v>657</c:v>
                </c:pt>
                <c:pt idx="5">
                  <c:v>387</c:v>
                </c:pt>
                <c:pt idx="6">
                  <c:v>58</c:v>
                </c:pt>
                <c:pt idx="7">
                  <c:v>160</c:v>
                </c:pt>
                <c:pt idx="8">
                  <c:v>276</c:v>
                </c:pt>
                <c:pt idx="9">
                  <c:v>287</c:v>
                </c:pt>
                <c:pt idx="10">
                  <c:v>1591</c:v>
                </c:pt>
                <c:pt idx="11">
                  <c:v>994</c:v>
                </c:pt>
                <c:pt idx="12">
                  <c:v>751</c:v>
                </c:pt>
                <c:pt idx="13">
                  <c:v>122</c:v>
                </c:pt>
                <c:pt idx="14">
                  <c:v>737</c:v>
                </c:pt>
                <c:pt idx="15">
                  <c:v>807</c:v>
                </c:pt>
                <c:pt idx="16">
                  <c:v>809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42-4C38-99E3-AF39775C92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75304704"/>
        <c:axId val="175306240"/>
        <c:axId val="0"/>
      </c:bar3DChart>
      <c:catAx>
        <c:axId val="1753047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306240"/>
        <c:crosses val="autoZero"/>
        <c:auto val="1"/>
        <c:lblAlgn val="ctr"/>
        <c:lblOffset val="100"/>
        <c:noMultiLvlLbl val="0"/>
      </c:catAx>
      <c:valAx>
        <c:axId val="175306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3047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Sales decomposition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Analysis!$D$38</c:f>
              <c:strCache>
                <c:ptCount val="1"/>
                <c:pt idx="0">
                  <c:v>INDEX (NEW)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Analysis!$E$24:$U$24</c:f>
              <c:numCache>
                <c:formatCode>General</c:formatCode>
                <c:ptCount val="17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</c:numCache>
            </c:numRef>
          </c:cat>
          <c:val>
            <c:numRef>
              <c:f>Analysis!$E$38:$U$38</c:f>
              <c:numCache>
                <c:formatCode>#,##0</c:formatCode>
                <c:ptCount val="17"/>
                <c:pt idx="0">
                  <c:v>33638</c:v>
                </c:pt>
                <c:pt idx="1">
                  <c:v>35963.376395673411</c:v>
                </c:pt>
                <c:pt idx="2">
                  <c:v>38544.030704815072</c:v>
                </c:pt>
                <c:pt idx="3">
                  <c:v>40926.624563852056</c:v>
                </c:pt>
                <c:pt idx="4">
                  <c:v>42926.301552686666</c:v>
                </c:pt>
                <c:pt idx="5">
                  <c:v>44327.395847871594</c:v>
                </c:pt>
                <c:pt idx="6">
                  <c:v>44287.783757850659</c:v>
                </c:pt>
                <c:pt idx="7">
                  <c:v>44741.122121423585</c:v>
                </c:pt>
                <c:pt idx="8">
                  <c:v>45137.243021632938</c:v>
                </c:pt>
                <c:pt idx="9">
                  <c:v>45548.035066294484</c:v>
                </c:pt>
                <c:pt idx="10">
                  <c:v>46033.649947662241</c:v>
                </c:pt>
                <c:pt idx="11">
                  <c:v>46899.247470341936</c:v>
                </c:pt>
                <c:pt idx="12">
                  <c:v>47648.942951849262</c:v>
                </c:pt>
                <c:pt idx="13">
                  <c:v>48028.925593161192</c:v>
                </c:pt>
                <c:pt idx="14">
                  <c:v>49163.005059316114</c:v>
                </c:pt>
                <c:pt idx="15">
                  <c:v>50586.10607117934</c:v>
                </c:pt>
                <c:pt idx="16">
                  <c:v>51978.397679692949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DED-420F-AAA1-C9A0F61C6C59}"/>
            </c:ext>
          </c:extLst>
        </c:ser>
        <c:ser>
          <c:idx val="1"/>
          <c:order val="1"/>
          <c:tx>
            <c:strRef>
              <c:f>Analysis!$D$45</c:f>
              <c:strCache>
                <c:ptCount val="1"/>
                <c:pt idx="0">
                  <c:v>INDEX OBSERVED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Analysis!$E$24:$U$24</c:f>
              <c:numCache>
                <c:formatCode>General</c:formatCode>
                <c:ptCount val="17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</c:numCache>
            </c:numRef>
          </c:cat>
          <c:val>
            <c:numRef>
              <c:f>Analysis!$E$45:$U$45</c:f>
              <c:numCache>
                <c:formatCode>#,##0</c:formatCode>
                <c:ptCount val="17"/>
                <c:pt idx="0">
                  <c:v>33638</c:v>
                </c:pt>
                <c:pt idx="1">
                  <c:v>35979</c:v>
                </c:pt>
                <c:pt idx="2">
                  <c:v>38483</c:v>
                </c:pt>
                <c:pt idx="3">
                  <c:v>39732</c:v>
                </c:pt>
                <c:pt idx="4">
                  <c:v>39835</c:v>
                </c:pt>
                <c:pt idx="5">
                  <c:v>40644</c:v>
                </c:pt>
                <c:pt idx="6">
                  <c:v>44939</c:v>
                </c:pt>
                <c:pt idx="7">
                  <c:v>50107</c:v>
                </c:pt>
                <c:pt idx="8">
                  <c:v>52931</c:v>
                </c:pt>
                <c:pt idx="9">
                  <c:v>56782</c:v>
                </c:pt>
                <c:pt idx="10">
                  <c:v>63554</c:v>
                </c:pt>
                <c:pt idx="11">
                  <c:v>70693</c:v>
                </c:pt>
                <c:pt idx="12">
                  <c:v>72387</c:v>
                </c:pt>
                <c:pt idx="13">
                  <c:v>77380</c:v>
                </c:pt>
                <c:pt idx="14">
                  <c:v>85941</c:v>
                </c:pt>
                <c:pt idx="15">
                  <c:v>88290</c:v>
                </c:pt>
                <c:pt idx="16">
                  <c:v>89126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DED-420F-AAA1-C9A0F61C6C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804416"/>
        <c:axId val="175805952"/>
      </c:lineChart>
      <c:catAx>
        <c:axId val="175804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805952"/>
        <c:crosses val="autoZero"/>
        <c:auto val="1"/>
        <c:lblAlgn val="ctr"/>
        <c:lblOffset val="100"/>
        <c:noMultiLvlLbl val="0"/>
      </c:catAx>
      <c:valAx>
        <c:axId val="17580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804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Analysis!$D$58</c:f>
              <c:strCache>
                <c:ptCount val="1"/>
                <c:pt idx="0">
                  <c:v>Cost-income ratio</c:v>
                </c:pt>
              </c:strCache>
            </c:strRef>
          </c:tx>
          <c:marker>
            <c:symbol val="none"/>
          </c:marker>
          <c:cat>
            <c:numRef>
              <c:f>Analysis!$E$56:$U$56</c:f>
              <c:numCache>
                <c:formatCode>General</c:formatCode>
                <c:ptCount val="17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</c:numCache>
            </c:numRef>
          </c:cat>
          <c:val>
            <c:numRef>
              <c:f>Analysis!$E$58:$U$58</c:f>
              <c:numCache>
                <c:formatCode>0.00%</c:formatCode>
                <c:ptCount val="17"/>
                <c:pt idx="0">
                  <c:v>0.75387851696029451</c:v>
                </c:pt>
                <c:pt idx="1">
                  <c:v>0.77763465099428386</c:v>
                </c:pt>
                <c:pt idx="2">
                  <c:v>0.74915100747113428</c:v>
                </c:pt>
                <c:pt idx="3">
                  <c:v>0.75757575757575757</c:v>
                </c:pt>
                <c:pt idx="4">
                  <c:v>0.80758846099189996</c:v>
                </c:pt>
                <c:pt idx="5">
                  <c:v>0.85434019412129136</c:v>
                </c:pt>
                <c:pt idx="6">
                  <c:v>0.82450167141265318</c:v>
                </c:pt>
                <c:pt idx="7">
                  <c:v>0.77729330873721281</c:v>
                </c:pt>
                <c:pt idx="8">
                  <c:v>0.81409216927342154</c:v>
                </c:pt>
                <c:pt idx="9">
                  <c:v>0.78784398181383108</c:v>
                </c:pt>
                <c:pt idx="10">
                  <c:v>0.82977136086365033</c:v>
                </c:pt>
                <c:pt idx="11">
                  <c:v>0.72608621715840493</c:v>
                </c:pt>
                <c:pt idx="12">
                  <c:v>0.69923060013189708</c:v>
                </c:pt>
                <c:pt idx="13">
                  <c:v>0.68959501557632397</c:v>
                </c:pt>
                <c:pt idx="14">
                  <c:v>0.68414426423757679</c:v>
                </c:pt>
                <c:pt idx="15">
                  <c:v>0.68785141654877213</c:v>
                </c:pt>
                <c:pt idx="16">
                  <c:v>0.68818045968832275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34-429C-9E6B-ED4181F640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0904448"/>
        <c:axId val="90905984"/>
      </c:lineChart>
      <c:catAx>
        <c:axId val="909044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90905984"/>
        <c:crosses val="autoZero"/>
        <c:auto val="1"/>
        <c:lblAlgn val="ctr"/>
        <c:lblOffset val="100"/>
        <c:noMultiLvlLbl val="0"/>
      </c:catAx>
      <c:valAx>
        <c:axId val="90905984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909044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Analysis!$D$57</c:f>
              <c:strCache>
                <c:ptCount val="1"/>
                <c:pt idx="0">
                  <c:v>Ratio franchised revenues / franchised sales</c:v>
                </c:pt>
              </c:strCache>
            </c:strRef>
          </c:tx>
          <c:marker>
            <c:symbol val="none"/>
          </c:marker>
          <c:cat>
            <c:numRef>
              <c:f>Analysis!$E$56:$U$56</c:f>
              <c:numCache>
                <c:formatCode>General</c:formatCode>
                <c:ptCount val="17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</c:numCache>
            </c:numRef>
          </c:cat>
          <c:val>
            <c:numRef>
              <c:f>Analysis!$E$57:$U$57</c:f>
              <c:numCache>
                <c:formatCode>0.00%</c:formatCode>
                <c:ptCount val="17"/>
                <c:pt idx="0">
                  <c:v>0.12834287506862208</c:v>
                </c:pt>
                <c:pt idx="1">
                  <c:v>0.13018756461379413</c:v>
                </c:pt>
                <c:pt idx="2">
                  <c:v>0.12930052796852892</c:v>
                </c:pt>
                <c:pt idx="3">
                  <c:v>0.1270781449821633</c:v>
                </c:pt>
                <c:pt idx="4">
                  <c:v>0.12940182494085839</c:v>
                </c:pt>
                <c:pt idx="5">
                  <c:v>0.1300712810605556</c:v>
                </c:pt>
                <c:pt idx="6">
                  <c:v>0.13112378882550033</c:v>
                </c:pt>
                <c:pt idx="7">
                  <c:v>0.13046529202202312</c:v>
                </c:pt>
                <c:pt idx="8">
                  <c:v>0.13103590059877163</c:v>
                </c:pt>
                <c:pt idx="9">
                  <c:v>0.13274528757854034</c:v>
                </c:pt>
                <c:pt idx="10">
                  <c:v>0.13156381143088428</c:v>
                </c:pt>
                <c:pt idx="11">
                  <c:v>0.1285930687947979</c:v>
                </c:pt>
                <c:pt idx="12">
                  <c:v>0.12798622821810005</c:v>
                </c:pt>
                <c:pt idx="13">
                  <c:v>0.1282483196232031</c:v>
                </c:pt>
                <c:pt idx="14">
                  <c:v>0.12879907757805109</c:v>
                </c:pt>
                <c:pt idx="15">
                  <c:v>0.12863231305695466</c:v>
                </c:pt>
                <c:pt idx="16">
                  <c:v>0.13140026476491437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01-4533-9BA1-8F0B90EEEE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583040"/>
        <c:axId val="176584576"/>
      </c:lineChart>
      <c:catAx>
        <c:axId val="176583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6584576"/>
        <c:crosses val="autoZero"/>
        <c:auto val="1"/>
        <c:lblAlgn val="ctr"/>
        <c:lblOffset val="100"/>
        <c:noMultiLvlLbl val="0"/>
      </c:catAx>
      <c:valAx>
        <c:axId val="176584576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1765830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428625</xdr:colOff>
      <xdr:row>5</xdr:row>
      <xdr:rowOff>109537</xdr:rowOff>
    </xdr:from>
    <xdr:to>
      <xdr:col>29</xdr:col>
      <xdr:colOff>123825</xdr:colOff>
      <xdr:row>19</xdr:row>
      <xdr:rowOff>185737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B859F0-C559-460C-A816-B6131FFF74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428625</xdr:colOff>
      <xdr:row>21</xdr:row>
      <xdr:rowOff>33337</xdr:rowOff>
    </xdr:from>
    <xdr:to>
      <xdr:col>29</xdr:col>
      <xdr:colOff>123825</xdr:colOff>
      <xdr:row>35</xdr:row>
      <xdr:rowOff>109537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D7F71DF-5C74-4AF6-B16D-C9063B30F1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447675</xdr:colOff>
      <xdr:row>37</xdr:row>
      <xdr:rowOff>14287</xdr:rowOff>
    </xdr:from>
    <xdr:to>
      <xdr:col>29</xdr:col>
      <xdr:colOff>142875</xdr:colOff>
      <xdr:row>51</xdr:row>
      <xdr:rowOff>90487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995F527-2E50-4FE3-8CCA-17EDBFE4F3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457200</xdr:colOff>
      <xdr:row>53</xdr:row>
      <xdr:rowOff>14287</xdr:rowOff>
    </xdr:from>
    <xdr:to>
      <xdr:col>29</xdr:col>
      <xdr:colOff>152400</xdr:colOff>
      <xdr:row>67</xdr:row>
      <xdr:rowOff>90487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330E59C-FE7D-4BFE-AD6A-0FF62585BC6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523875</xdr:colOff>
      <xdr:row>69</xdr:row>
      <xdr:rowOff>61912</xdr:rowOff>
    </xdr:from>
    <xdr:to>
      <xdr:col>29</xdr:col>
      <xdr:colOff>219075</xdr:colOff>
      <xdr:row>83</xdr:row>
      <xdr:rowOff>138112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5DE8DA4-B145-4C19-90F7-FCCCE972B7D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33"/>
  <sheetViews>
    <sheetView tabSelected="1" topLeftCell="D1" workbookViewId="0">
      <selection activeCell="G32" sqref="G32"/>
    </sheetView>
  </sheetViews>
  <sheetFormatPr defaultRowHeight="15" x14ac:dyDescent="0.25"/>
  <cols>
    <col min="4" max="4" width="30.7109375" bestFit="1" customWidth="1"/>
  </cols>
  <sheetData>
    <row r="1" spans="4:22" x14ac:dyDescent="0.25">
      <c r="D1" s="7"/>
      <c r="E1" s="7"/>
      <c r="F1" s="7"/>
      <c r="G1" s="7"/>
      <c r="H1" s="7"/>
      <c r="I1" s="7"/>
      <c r="J1" s="7"/>
      <c r="K1" s="7"/>
    </row>
    <row r="2" spans="4:22" x14ac:dyDescent="0.25">
      <c r="D2" s="6" t="s">
        <v>11</v>
      </c>
      <c r="E2" s="7"/>
      <c r="F2" s="11"/>
      <c r="G2" s="7" t="s">
        <v>16</v>
      </c>
      <c r="H2" s="7"/>
      <c r="I2" s="7"/>
      <c r="J2" s="7"/>
      <c r="K2" s="7"/>
    </row>
    <row r="3" spans="4:22" x14ac:dyDescent="0.25">
      <c r="D3" s="7" t="s">
        <v>6</v>
      </c>
      <c r="E3" s="7"/>
      <c r="F3" s="7"/>
      <c r="G3" s="7"/>
      <c r="H3" s="7"/>
      <c r="I3" s="7"/>
      <c r="J3" s="7"/>
      <c r="K3" s="7"/>
    </row>
    <row r="4" spans="4:22" x14ac:dyDescent="0.25">
      <c r="D4" s="7"/>
      <c r="E4" s="7"/>
      <c r="F4" s="7"/>
      <c r="G4" s="7"/>
      <c r="H4" s="7"/>
      <c r="I4" s="7"/>
      <c r="J4" s="7"/>
      <c r="K4" s="7"/>
    </row>
    <row r="5" spans="4:22" x14ac:dyDescent="0.25">
      <c r="D5" s="17" t="s">
        <v>29</v>
      </c>
      <c r="E5" s="7"/>
      <c r="F5" s="7"/>
      <c r="G5" s="7"/>
      <c r="H5" s="7"/>
      <c r="I5" s="7"/>
      <c r="J5" s="7"/>
      <c r="K5" s="7"/>
    </row>
    <row r="6" spans="4:22" x14ac:dyDescent="0.25">
      <c r="D6" s="7"/>
      <c r="E6" s="7"/>
      <c r="F6" s="7"/>
      <c r="G6" s="7"/>
      <c r="H6" s="7"/>
      <c r="I6" s="7"/>
      <c r="J6" s="7"/>
      <c r="K6" s="7"/>
    </row>
    <row r="7" spans="4:22" x14ac:dyDescent="0.25">
      <c r="D7" s="7"/>
      <c r="E7" s="7"/>
      <c r="F7" s="7"/>
      <c r="G7" s="7"/>
      <c r="H7" s="7"/>
      <c r="I7" s="7"/>
      <c r="J7" s="7"/>
      <c r="K7" s="7"/>
    </row>
    <row r="8" spans="4:22" x14ac:dyDescent="0.25">
      <c r="D8" s="6" t="s">
        <v>7</v>
      </c>
      <c r="E8" s="6">
        <v>1997</v>
      </c>
      <c r="F8" s="6">
        <v>1998</v>
      </c>
      <c r="G8" s="6">
        <v>1999</v>
      </c>
      <c r="H8" s="6">
        <v>2000</v>
      </c>
      <c r="I8" s="6">
        <v>2001</v>
      </c>
      <c r="J8" s="6">
        <v>2002</v>
      </c>
      <c r="K8" s="6">
        <v>2003</v>
      </c>
      <c r="L8" s="6">
        <v>2004</v>
      </c>
      <c r="M8" s="6">
        <v>2005</v>
      </c>
      <c r="N8" s="6">
        <v>2006</v>
      </c>
      <c r="O8" s="6">
        <v>2007</v>
      </c>
      <c r="P8" s="6">
        <v>2008</v>
      </c>
      <c r="Q8" s="6">
        <v>2009</v>
      </c>
      <c r="R8" s="6">
        <v>2010</v>
      </c>
      <c r="S8" s="6">
        <v>2011</v>
      </c>
      <c r="T8" s="6">
        <v>2012</v>
      </c>
      <c r="U8" s="6">
        <v>2013</v>
      </c>
      <c r="V8" s="6"/>
    </row>
    <row r="9" spans="4:22" x14ac:dyDescent="0.25">
      <c r="D9" s="9" t="s">
        <v>0</v>
      </c>
      <c r="E9" s="10">
        <v>4887</v>
      </c>
      <c r="F9" s="10">
        <v>5433</v>
      </c>
      <c r="G9" s="10">
        <v>6022</v>
      </c>
      <c r="H9" s="10">
        <v>6841</v>
      </c>
      <c r="I9" s="10">
        <v>7547</v>
      </c>
      <c r="J9" s="10">
        <v>8115</v>
      </c>
      <c r="K9" s="10">
        <v>8030</v>
      </c>
      <c r="L9" s="10">
        <v>8179</v>
      </c>
      <c r="M9" s="10">
        <v>8173</v>
      </c>
      <c r="N9" s="10">
        <v>8166</v>
      </c>
      <c r="O9" s="10">
        <v>6906</v>
      </c>
      <c r="P9" s="10">
        <v>6502</v>
      </c>
      <c r="Q9" s="10">
        <v>6262</v>
      </c>
      <c r="R9" s="10">
        <v>6399</v>
      </c>
      <c r="S9" s="10">
        <v>6435</v>
      </c>
      <c r="T9" s="10">
        <v>6598</v>
      </c>
      <c r="U9" s="10">
        <v>6738</v>
      </c>
      <c r="V9" s="7"/>
    </row>
    <row r="10" spans="4:22" x14ac:dyDescent="0.25">
      <c r="D10" s="7" t="s">
        <v>1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10">
        <v>25465</v>
      </c>
      <c r="Q10" s="10">
        <v>26216</v>
      </c>
      <c r="R10" s="10">
        <v>26338</v>
      </c>
      <c r="S10" s="10">
        <v>27075</v>
      </c>
      <c r="T10" s="10">
        <v>27882</v>
      </c>
      <c r="U10" s="10">
        <v>28691</v>
      </c>
      <c r="V10" s="7"/>
    </row>
    <row r="11" spans="4:22" x14ac:dyDescent="0.25">
      <c r="D11" s="7" t="s">
        <v>14</v>
      </c>
      <c r="E11" s="10">
        <v>14197</v>
      </c>
      <c r="F11" s="10">
        <v>15086</v>
      </c>
      <c r="G11" s="10">
        <v>15949</v>
      </c>
      <c r="H11" s="10">
        <v>16795</v>
      </c>
      <c r="I11" s="10">
        <v>17392</v>
      </c>
      <c r="J11" s="10">
        <v>17855</v>
      </c>
      <c r="K11" s="10">
        <v>18119</v>
      </c>
      <c r="L11" s="10">
        <v>18216</v>
      </c>
      <c r="M11" s="10">
        <v>18324</v>
      </c>
      <c r="N11" s="10">
        <v>18685</v>
      </c>
      <c r="O11" s="10">
        <v>20505</v>
      </c>
      <c r="P11" s="8"/>
      <c r="Q11" s="8"/>
      <c r="R11" s="8"/>
      <c r="S11" s="8"/>
      <c r="T11" s="8"/>
      <c r="U11" s="8"/>
      <c r="V11" s="7"/>
    </row>
    <row r="12" spans="4:22" x14ac:dyDescent="0.25">
      <c r="D12" s="7" t="s">
        <v>15</v>
      </c>
      <c r="E12" s="10">
        <v>3844</v>
      </c>
      <c r="F12" s="10">
        <v>3994</v>
      </c>
      <c r="G12" s="10">
        <v>4301</v>
      </c>
      <c r="H12" s="10">
        <v>4260</v>
      </c>
      <c r="I12" s="10">
        <v>4320</v>
      </c>
      <c r="J12" s="10">
        <v>4244</v>
      </c>
      <c r="K12" s="10">
        <v>4038</v>
      </c>
      <c r="L12" s="10">
        <v>4101</v>
      </c>
      <c r="M12" s="10">
        <v>4269</v>
      </c>
      <c r="N12" s="10">
        <v>4195</v>
      </c>
      <c r="O12" s="10">
        <v>3966</v>
      </c>
      <c r="P12" s="8"/>
      <c r="Q12" s="8"/>
      <c r="R12" s="8"/>
      <c r="S12" s="8"/>
      <c r="T12" s="8"/>
      <c r="U12" s="8"/>
      <c r="V12" s="7"/>
    </row>
    <row r="13" spans="4:22" x14ac:dyDescent="0.25">
      <c r="D13" s="7" t="s">
        <v>13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7"/>
    </row>
    <row r="14" spans="4:22" x14ac:dyDescent="0.25">
      <c r="D14" s="7"/>
      <c r="E14" s="2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7"/>
    </row>
    <row r="15" spans="4:22" x14ac:dyDescent="0.25">
      <c r="D15" s="6" t="s">
        <v>8</v>
      </c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4:22" x14ac:dyDescent="0.25">
      <c r="D16" t="s">
        <v>5</v>
      </c>
      <c r="E16" s="10">
        <v>25502</v>
      </c>
      <c r="F16" s="10">
        <v>27084</v>
      </c>
      <c r="G16" s="10">
        <v>28979</v>
      </c>
      <c r="H16" s="10">
        <v>29714</v>
      </c>
      <c r="I16" s="10">
        <v>29590</v>
      </c>
      <c r="J16" s="10">
        <v>30022</v>
      </c>
      <c r="K16" s="10">
        <v>33129</v>
      </c>
      <c r="L16" s="10">
        <v>37052</v>
      </c>
      <c r="M16" s="10">
        <v>38913</v>
      </c>
      <c r="N16" s="10">
        <v>41380</v>
      </c>
      <c r="O16" s="10">
        <v>46943</v>
      </c>
      <c r="P16" s="10">
        <v>54132</v>
      </c>
      <c r="Q16" s="10">
        <v>56928</v>
      </c>
      <c r="R16" s="10">
        <v>61147</v>
      </c>
      <c r="S16" s="10">
        <v>67648</v>
      </c>
      <c r="T16" s="10">
        <v>69687</v>
      </c>
      <c r="U16" s="10">
        <v>70251</v>
      </c>
    </row>
    <row r="17" spans="2:22" x14ac:dyDescent="0.25">
      <c r="B17" s="1"/>
      <c r="D17" t="s">
        <v>3</v>
      </c>
      <c r="E17" s="10">
        <v>3273</v>
      </c>
      <c r="F17" s="10">
        <v>3526</v>
      </c>
      <c r="G17" s="10">
        <v>3747</v>
      </c>
      <c r="H17" s="10">
        <v>3776</v>
      </c>
      <c r="I17" s="10">
        <v>3829</v>
      </c>
      <c r="J17" s="10">
        <v>3905</v>
      </c>
      <c r="K17" s="10">
        <v>4344</v>
      </c>
      <c r="L17" s="10">
        <v>4834</v>
      </c>
      <c r="M17" s="10">
        <v>5099</v>
      </c>
      <c r="N17" s="10">
        <v>5493</v>
      </c>
      <c r="O17" s="10">
        <v>6176</v>
      </c>
      <c r="P17" s="10">
        <v>6961</v>
      </c>
      <c r="Q17" s="10">
        <v>7286</v>
      </c>
      <c r="R17" s="10">
        <v>7842</v>
      </c>
      <c r="S17" s="10">
        <v>8713</v>
      </c>
      <c r="T17" s="10">
        <v>8964</v>
      </c>
      <c r="U17" s="10">
        <v>9231</v>
      </c>
      <c r="V17" t="s">
        <v>9</v>
      </c>
    </row>
    <row r="18" spans="2:22" x14ac:dyDescent="0.25">
      <c r="B18" s="5"/>
      <c r="D18" t="s">
        <v>2</v>
      </c>
      <c r="E18" s="10">
        <v>8136</v>
      </c>
      <c r="F18" s="10">
        <v>8895</v>
      </c>
      <c r="G18" s="10">
        <v>9504</v>
      </c>
      <c r="H18" s="10">
        <v>10018</v>
      </c>
      <c r="I18" s="10">
        <v>10245</v>
      </c>
      <c r="J18" s="10">
        <v>10622</v>
      </c>
      <c r="K18" s="10">
        <v>11810</v>
      </c>
      <c r="L18" s="10">
        <v>13055</v>
      </c>
      <c r="M18" s="10">
        <v>14018</v>
      </c>
      <c r="N18" s="10">
        <v>15402</v>
      </c>
      <c r="O18" s="10">
        <v>16611</v>
      </c>
      <c r="P18" s="10">
        <v>16561</v>
      </c>
      <c r="Q18" s="10">
        <v>15459</v>
      </c>
      <c r="R18" s="10">
        <v>16233</v>
      </c>
      <c r="S18" s="10">
        <v>18293</v>
      </c>
      <c r="T18" s="10">
        <v>18603</v>
      </c>
      <c r="U18" s="10">
        <v>18875</v>
      </c>
      <c r="V18" t="s">
        <v>10</v>
      </c>
    </row>
    <row r="19" spans="2:22" x14ac:dyDescent="0.25">
      <c r="B19" s="1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2" x14ac:dyDescent="0.25">
      <c r="B20" s="1"/>
      <c r="D20" t="s">
        <v>12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2" x14ac:dyDescent="0.25">
      <c r="D21" t="s">
        <v>4</v>
      </c>
      <c r="E21" s="10">
        <v>2808</v>
      </c>
      <c r="F21" s="10">
        <v>2762</v>
      </c>
      <c r="G21" s="10">
        <v>3324</v>
      </c>
      <c r="H21" s="10">
        <v>3344</v>
      </c>
      <c r="I21" s="10">
        <v>2708</v>
      </c>
      <c r="J21" s="10">
        <v>2116</v>
      </c>
      <c r="K21" s="10">
        <v>2835</v>
      </c>
      <c r="L21" s="10">
        <v>3984</v>
      </c>
      <c r="M21" s="10">
        <v>3554</v>
      </c>
      <c r="N21" s="10">
        <v>4433</v>
      </c>
      <c r="O21" s="10">
        <v>3879</v>
      </c>
      <c r="P21" s="10">
        <v>6443</v>
      </c>
      <c r="Q21" s="10">
        <v>6841</v>
      </c>
      <c r="R21" s="10">
        <v>7473</v>
      </c>
      <c r="S21" s="10">
        <v>8530</v>
      </c>
      <c r="T21" s="10">
        <v>8605</v>
      </c>
      <c r="U21" s="10">
        <v>8764</v>
      </c>
    </row>
    <row r="22" spans="2:22" x14ac:dyDescent="0.25">
      <c r="D22" t="s">
        <v>38</v>
      </c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</row>
    <row r="23" spans="2:22" x14ac:dyDescent="0.25">
      <c r="B23" s="1"/>
    </row>
    <row r="24" spans="2:22" x14ac:dyDescent="0.25">
      <c r="B24" s="1"/>
      <c r="D24" s="6" t="s">
        <v>17</v>
      </c>
      <c r="E24" s="6">
        <v>1997</v>
      </c>
      <c r="F24" s="6">
        <v>1998</v>
      </c>
      <c r="G24" s="6">
        <v>1999</v>
      </c>
      <c r="H24" s="6">
        <v>2000</v>
      </c>
      <c r="I24" s="6">
        <v>2001</v>
      </c>
      <c r="J24" s="6">
        <v>2002</v>
      </c>
      <c r="K24" s="6">
        <v>2003</v>
      </c>
      <c r="L24" s="6">
        <v>2004</v>
      </c>
      <c r="M24" s="6">
        <v>2005</v>
      </c>
      <c r="N24" s="6">
        <v>2006</v>
      </c>
      <c r="O24" s="6">
        <v>2007</v>
      </c>
      <c r="P24" s="6">
        <v>2008</v>
      </c>
      <c r="Q24" s="6">
        <v>2009</v>
      </c>
      <c r="R24" s="6">
        <v>2010</v>
      </c>
      <c r="S24" s="6">
        <v>2011</v>
      </c>
      <c r="T24" s="6">
        <v>2012</v>
      </c>
      <c r="U24" s="6">
        <v>2013</v>
      </c>
    </row>
    <row r="25" spans="2:22" x14ac:dyDescent="0.25">
      <c r="B25" s="1"/>
      <c r="D25" s="7" t="s">
        <v>18</v>
      </c>
      <c r="E25" s="13"/>
      <c r="F25" s="13"/>
      <c r="G25" s="13"/>
      <c r="H25" s="13"/>
      <c r="I25" s="13"/>
      <c r="J25" s="13"/>
      <c r="K25" s="13"/>
      <c r="L25" s="12"/>
      <c r="M25" s="12"/>
      <c r="N25" s="12"/>
      <c r="O25" s="12"/>
      <c r="P25" s="12"/>
      <c r="Q25" s="12"/>
      <c r="R25" s="12"/>
      <c r="S25" s="12"/>
      <c r="T25" s="12"/>
      <c r="U25" s="12"/>
    </row>
    <row r="26" spans="2:22" x14ac:dyDescent="0.25">
      <c r="B26" s="4"/>
      <c r="D26" s="7" t="s">
        <v>19</v>
      </c>
      <c r="E26" s="13"/>
      <c r="F26" s="13"/>
      <c r="G26" s="13"/>
      <c r="H26" s="13"/>
      <c r="I26" s="13"/>
      <c r="J26" s="13"/>
      <c r="K26" s="13"/>
      <c r="L26" s="12"/>
      <c r="M26" s="12"/>
      <c r="N26" s="12"/>
      <c r="O26" s="12"/>
      <c r="P26" s="12"/>
      <c r="Q26" s="12"/>
      <c r="R26" s="12"/>
      <c r="S26" s="12"/>
      <c r="T26" s="12"/>
      <c r="U26" s="12"/>
    </row>
    <row r="27" spans="2:22" x14ac:dyDescent="0.25">
      <c r="B27" s="3"/>
      <c r="D27" s="7" t="s">
        <v>23</v>
      </c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</row>
    <row r="28" spans="2:22" x14ac:dyDescent="0.25">
      <c r="B28" s="1"/>
    </row>
    <row r="29" spans="2:22" x14ac:dyDescent="0.25">
      <c r="D29" s="7" t="s">
        <v>20</v>
      </c>
      <c r="E29" s="7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</row>
    <row r="30" spans="2:22" x14ac:dyDescent="0.25">
      <c r="B30" s="1"/>
      <c r="D30" s="9" t="s">
        <v>21</v>
      </c>
      <c r="E30" s="7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</row>
    <row r="31" spans="2:22" x14ac:dyDescent="0.25">
      <c r="B31" s="1"/>
      <c r="D31" s="9" t="s">
        <v>22</v>
      </c>
      <c r="E31" s="7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</row>
    <row r="32" spans="2:22" x14ac:dyDescent="0.25">
      <c r="B32" s="1"/>
      <c r="D32" s="9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</row>
    <row r="33" spans="2:21" x14ac:dyDescent="0.25">
      <c r="B33" s="4"/>
      <c r="D33" s="9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7D57A-91A1-4235-883A-0BF1126B5912}">
  <dimension ref="B1:V58"/>
  <sheetViews>
    <sheetView topLeftCell="D34" workbookViewId="0">
      <selection activeCell="G61" sqref="G61"/>
    </sheetView>
  </sheetViews>
  <sheetFormatPr defaultRowHeight="15" x14ac:dyDescent="0.25"/>
  <cols>
    <col min="4" max="4" width="30.7109375" bestFit="1" customWidth="1"/>
  </cols>
  <sheetData>
    <row r="1" spans="4:22" x14ac:dyDescent="0.25">
      <c r="D1" s="7"/>
      <c r="E1" s="7"/>
      <c r="F1" s="7"/>
      <c r="G1" s="7"/>
      <c r="H1" s="7"/>
      <c r="I1" s="7"/>
      <c r="J1" s="7"/>
      <c r="K1" s="7"/>
    </row>
    <row r="2" spans="4:22" x14ac:dyDescent="0.25">
      <c r="D2" s="6" t="s">
        <v>11</v>
      </c>
      <c r="E2" s="7"/>
      <c r="F2" s="11"/>
      <c r="G2" s="7" t="s">
        <v>16</v>
      </c>
      <c r="H2" s="7"/>
      <c r="I2" s="7"/>
      <c r="J2" s="7"/>
      <c r="K2" s="7"/>
    </row>
    <row r="3" spans="4:22" x14ac:dyDescent="0.25">
      <c r="D3" s="7" t="s">
        <v>6</v>
      </c>
      <c r="E3" s="7"/>
      <c r="F3" s="7"/>
      <c r="G3" s="7"/>
      <c r="H3" s="7"/>
      <c r="I3" s="7"/>
      <c r="J3" s="7"/>
      <c r="K3" s="7"/>
    </row>
    <row r="4" spans="4:22" x14ac:dyDescent="0.25">
      <c r="D4" s="7"/>
      <c r="E4" s="7"/>
      <c r="F4" s="7"/>
      <c r="G4" s="7"/>
      <c r="H4" s="7"/>
      <c r="I4" s="7"/>
      <c r="J4" s="7"/>
      <c r="K4" s="7"/>
    </row>
    <row r="5" spans="4:22" x14ac:dyDescent="0.25">
      <c r="D5" s="17" t="s">
        <v>29</v>
      </c>
      <c r="E5" s="7"/>
      <c r="F5" s="7"/>
      <c r="G5" s="7"/>
      <c r="H5" s="7"/>
      <c r="I5" s="7"/>
      <c r="J5" s="7"/>
      <c r="K5" s="7"/>
    </row>
    <row r="6" spans="4:22" x14ac:dyDescent="0.25">
      <c r="D6" s="7"/>
      <c r="E6" s="7"/>
      <c r="F6" s="7"/>
      <c r="G6" s="7"/>
      <c r="H6" s="7"/>
      <c r="I6" s="7"/>
      <c r="J6" s="7"/>
      <c r="K6" s="7"/>
    </row>
    <row r="7" spans="4:22" x14ac:dyDescent="0.25">
      <c r="D7" s="7"/>
      <c r="E7" s="7"/>
      <c r="F7" s="7"/>
      <c r="G7" s="7"/>
      <c r="H7" s="7"/>
      <c r="I7" s="7"/>
      <c r="J7" s="7"/>
      <c r="K7" s="7"/>
    </row>
    <row r="8" spans="4:22" x14ac:dyDescent="0.25">
      <c r="D8" s="6" t="s">
        <v>7</v>
      </c>
      <c r="E8" s="6">
        <v>1997</v>
      </c>
      <c r="F8" s="6">
        <v>1998</v>
      </c>
      <c r="G8" s="6">
        <v>1999</v>
      </c>
      <c r="H8" s="6">
        <v>2000</v>
      </c>
      <c r="I8" s="6">
        <v>2001</v>
      </c>
      <c r="J8" s="6">
        <v>2002</v>
      </c>
      <c r="K8" s="6">
        <v>2003</v>
      </c>
      <c r="L8" s="6">
        <v>2004</v>
      </c>
      <c r="M8" s="6">
        <v>2005</v>
      </c>
      <c r="N8" s="6">
        <v>2006</v>
      </c>
      <c r="O8" s="6">
        <v>2007</v>
      </c>
      <c r="P8" s="6">
        <v>2008</v>
      </c>
      <c r="Q8" s="6">
        <v>2009</v>
      </c>
      <c r="R8" s="6">
        <v>2010</v>
      </c>
      <c r="S8" s="6">
        <v>2011</v>
      </c>
      <c r="T8" s="6">
        <v>2012</v>
      </c>
      <c r="U8" s="6">
        <v>2013</v>
      </c>
      <c r="V8" s="6"/>
    </row>
    <row r="9" spans="4:22" x14ac:dyDescent="0.25">
      <c r="D9" s="9" t="s">
        <v>0</v>
      </c>
      <c r="E9" s="10">
        <v>4887</v>
      </c>
      <c r="F9" s="10">
        <v>5433</v>
      </c>
      <c r="G9" s="10">
        <v>6022</v>
      </c>
      <c r="H9" s="10">
        <v>6841</v>
      </c>
      <c r="I9" s="10">
        <v>7547</v>
      </c>
      <c r="J9" s="10">
        <v>8115</v>
      </c>
      <c r="K9" s="10">
        <v>8030</v>
      </c>
      <c r="L9" s="10">
        <v>8179</v>
      </c>
      <c r="M9" s="10">
        <v>8173</v>
      </c>
      <c r="N9" s="10">
        <v>8166</v>
      </c>
      <c r="O9" s="10">
        <v>6906</v>
      </c>
      <c r="P9" s="10">
        <v>6502</v>
      </c>
      <c r="Q9" s="10">
        <v>6262</v>
      </c>
      <c r="R9" s="10">
        <v>6399</v>
      </c>
      <c r="S9" s="10">
        <v>6435</v>
      </c>
      <c r="T9" s="10">
        <v>6598</v>
      </c>
      <c r="U9" s="10">
        <v>6738</v>
      </c>
      <c r="V9" s="7"/>
    </row>
    <row r="10" spans="4:22" x14ac:dyDescent="0.25">
      <c r="D10" s="7" t="s">
        <v>1</v>
      </c>
      <c r="E10" s="2">
        <f>SUM(E11:E12)</f>
        <v>18041</v>
      </c>
      <c r="F10" s="2">
        <f t="shared" ref="F10:O10" si="0">SUM(F11:F12)</f>
        <v>19080</v>
      </c>
      <c r="G10" s="2">
        <f t="shared" si="0"/>
        <v>20250</v>
      </c>
      <c r="H10" s="2">
        <f t="shared" si="0"/>
        <v>21055</v>
      </c>
      <c r="I10" s="2">
        <f t="shared" si="0"/>
        <v>21712</v>
      </c>
      <c r="J10" s="2">
        <f t="shared" si="0"/>
        <v>22099</v>
      </c>
      <c r="K10" s="2">
        <f t="shared" si="0"/>
        <v>22157</v>
      </c>
      <c r="L10" s="2">
        <f t="shared" si="0"/>
        <v>22317</v>
      </c>
      <c r="M10" s="2">
        <f t="shared" si="0"/>
        <v>22593</v>
      </c>
      <c r="N10" s="2">
        <f t="shared" si="0"/>
        <v>22880</v>
      </c>
      <c r="O10" s="2">
        <f t="shared" si="0"/>
        <v>24471</v>
      </c>
      <c r="P10" s="10">
        <v>25465</v>
      </c>
      <c r="Q10" s="10">
        <v>26216</v>
      </c>
      <c r="R10" s="10">
        <v>26338</v>
      </c>
      <c r="S10" s="10">
        <v>27075</v>
      </c>
      <c r="T10" s="10">
        <v>27882</v>
      </c>
      <c r="U10" s="10">
        <v>28691</v>
      </c>
      <c r="V10" s="7"/>
    </row>
    <row r="11" spans="4:22" x14ac:dyDescent="0.25">
      <c r="D11" s="7" t="s">
        <v>14</v>
      </c>
      <c r="E11" s="10">
        <v>14197</v>
      </c>
      <c r="F11" s="10">
        <v>15086</v>
      </c>
      <c r="G11" s="10">
        <v>15949</v>
      </c>
      <c r="H11" s="10">
        <v>16795</v>
      </c>
      <c r="I11" s="10">
        <v>17392</v>
      </c>
      <c r="J11" s="10">
        <v>17855</v>
      </c>
      <c r="K11" s="10">
        <v>18119</v>
      </c>
      <c r="L11" s="10">
        <v>18216</v>
      </c>
      <c r="M11" s="10">
        <v>18324</v>
      </c>
      <c r="N11" s="10">
        <v>18685</v>
      </c>
      <c r="O11" s="10">
        <v>20505</v>
      </c>
      <c r="P11" s="8"/>
      <c r="Q11" s="8"/>
      <c r="R11" s="8"/>
      <c r="S11" s="8"/>
      <c r="T11" s="8"/>
      <c r="U11" s="8"/>
      <c r="V11" s="7"/>
    </row>
    <row r="12" spans="4:22" x14ac:dyDescent="0.25">
      <c r="D12" s="7" t="s">
        <v>15</v>
      </c>
      <c r="E12" s="10">
        <v>3844</v>
      </c>
      <c r="F12" s="10">
        <v>3994</v>
      </c>
      <c r="G12" s="10">
        <v>4301</v>
      </c>
      <c r="H12" s="10">
        <v>4260</v>
      </c>
      <c r="I12" s="10">
        <v>4320</v>
      </c>
      <c r="J12" s="10">
        <v>4244</v>
      </c>
      <c r="K12" s="10">
        <v>4038</v>
      </c>
      <c r="L12" s="10">
        <v>4101</v>
      </c>
      <c r="M12" s="10">
        <v>4269</v>
      </c>
      <c r="N12" s="10">
        <v>4195</v>
      </c>
      <c r="O12" s="10">
        <v>3966</v>
      </c>
      <c r="P12" s="8"/>
      <c r="Q12" s="8"/>
      <c r="R12" s="8"/>
      <c r="S12" s="8"/>
      <c r="T12" s="8"/>
      <c r="U12" s="8"/>
      <c r="V12" s="7"/>
    </row>
    <row r="13" spans="4:22" x14ac:dyDescent="0.25">
      <c r="D13" s="7" t="s">
        <v>13</v>
      </c>
      <c r="E13" s="8">
        <f t="shared" ref="E13:O13" si="1">SUM(E9:E10)</f>
        <v>22928</v>
      </c>
      <c r="F13" s="8">
        <f t="shared" si="1"/>
        <v>24513</v>
      </c>
      <c r="G13" s="8">
        <f t="shared" si="1"/>
        <v>26272</v>
      </c>
      <c r="H13" s="8">
        <f t="shared" si="1"/>
        <v>27896</v>
      </c>
      <c r="I13" s="8">
        <f t="shared" si="1"/>
        <v>29259</v>
      </c>
      <c r="J13" s="8">
        <f t="shared" si="1"/>
        <v>30214</v>
      </c>
      <c r="K13" s="8">
        <f t="shared" si="1"/>
        <v>30187</v>
      </c>
      <c r="L13" s="8">
        <f t="shared" si="1"/>
        <v>30496</v>
      </c>
      <c r="M13" s="8">
        <f t="shared" si="1"/>
        <v>30766</v>
      </c>
      <c r="N13" s="8">
        <f t="shared" si="1"/>
        <v>31046</v>
      </c>
      <c r="O13" s="8">
        <f t="shared" si="1"/>
        <v>31377</v>
      </c>
      <c r="P13" s="8">
        <f>SUM(P9:P10)</f>
        <v>31967</v>
      </c>
      <c r="Q13" s="8">
        <f t="shared" ref="Q13:U13" si="2">SUM(Q9:Q10)</f>
        <v>32478</v>
      </c>
      <c r="R13" s="8">
        <f t="shared" si="2"/>
        <v>32737</v>
      </c>
      <c r="S13" s="8">
        <f t="shared" si="2"/>
        <v>33510</v>
      </c>
      <c r="T13" s="8">
        <f t="shared" si="2"/>
        <v>34480</v>
      </c>
      <c r="U13" s="8">
        <f t="shared" si="2"/>
        <v>35429</v>
      </c>
      <c r="V13" s="7"/>
    </row>
    <row r="14" spans="4:22" x14ac:dyDescent="0.25">
      <c r="D14" s="7"/>
      <c r="E14" s="2"/>
      <c r="F14" s="20">
        <f>F13/E13-1</f>
        <v>6.9129448709002173E-2</v>
      </c>
      <c r="G14" s="20">
        <f t="shared" ref="G14:U14" si="3">G13/F13-1</f>
        <v>7.1757842777301795E-2</v>
      </c>
      <c r="H14" s="20">
        <f t="shared" si="3"/>
        <v>6.1814859926918375E-2</v>
      </c>
      <c r="I14" s="20">
        <f t="shared" si="3"/>
        <v>4.8860051620303935E-2</v>
      </c>
      <c r="J14" s="20">
        <f t="shared" si="3"/>
        <v>3.2639529717351845E-2</v>
      </c>
      <c r="K14" s="20">
        <f t="shared" si="3"/>
        <v>-8.9362547163562844E-4</v>
      </c>
      <c r="L14" s="20">
        <f t="shared" si="3"/>
        <v>1.0236194388312914E-2</v>
      </c>
      <c r="M14" s="20">
        <f t="shared" si="3"/>
        <v>8.8536201469044951E-3</v>
      </c>
      <c r="N14" s="20">
        <f t="shared" si="3"/>
        <v>9.1009556003380787E-3</v>
      </c>
      <c r="O14" s="20">
        <f t="shared" si="3"/>
        <v>1.0661598917734993E-2</v>
      </c>
      <c r="P14" s="20">
        <f t="shared" si="3"/>
        <v>1.8803582241769368E-2</v>
      </c>
      <c r="Q14" s="20">
        <f t="shared" si="3"/>
        <v>1.5985234773360002E-2</v>
      </c>
      <c r="R14" s="20">
        <f t="shared" si="3"/>
        <v>7.9746289796169822E-3</v>
      </c>
      <c r="S14" s="20">
        <f t="shared" si="3"/>
        <v>2.3612426306625522E-2</v>
      </c>
      <c r="T14" s="20">
        <f t="shared" si="3"/>
        <v>2.8946583109519475E-2</v>
      </c>
      <c r="U14" s="20">
        <f t="shared" si="3"/>
        <v>2.7523201856148427E-2</v>
      </c>
      <c r="V14" s="7"/>
    </row>
    <row r="15" spans="4:22" x14ac:dyDescent="0.25">
      <c r="D15" s="6" t="s">
        <v>8</v>
      </c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4:22" x14ac:dyDescent="0.25">
      <c r="D16" t="s">
        <v>5</v>
      </c>
      <c r="E16" s="10">
        <v>25502</v>
      </c>
      <c r="F16" s="10">
        <v>27084</v>
      </c>
      <c r="G16" s="10">
        <v>28979</v>
      </c>
      <c r="H16" s="10">
        <v>29714</v>
      </c>
      <c r="I16" s="10">
        <v>29590</v>
      </c>
      <c r="J16" s="10">
        <v>30022</v>
      </c>
      <c r="K16" s="10">
        <v>33129</v>
      </c>
      <c r="L16" s="10">
        <v>37052</v>
      </c>
      <c r="M16" s="10">
        <v>38913</v>
      </c>
      <c r="N16" s="10">
        <v>41380</v>
      </c>
      <c r="O16" s="10">
        <v>46943</v>
      </c>
      <c r="P16" s="10">
        <v>54132</v>
      </c>
      <c r="Q16" s="10">
        <v>56928</v>
      </c>
      <c r="R16" s="10">
        <v>61147</v>
      </c>
      <c r="S16" s="10">
        <v>67648</v>
      </c>
      <c r="T16" s="10">
        <v>69687</v>
      </c>
      <c r="U16" s="10">
        <v>70251</v>
      </c>
    </row>
    <row r="17" spans="2:22" x14ac:dyDescent="0.25">
      <c r="B17" s="1"/>
      <c r="D17" t="s">
        <v>3</v>
      </c>
      <c r="E17" s="10">
        <v>3273</v>
      </c>
      <c r="F17" s="10">
        <v>3526</v>
      </c>
      <c r="G17" s="10">
        <v>3747</v>
      </c>
      <c r="H17" s="10">
        <v>3776</v>
      </c>
      <c r="I17" s="10">
        <v>3829</v>
      </c>
      <c r="J17" s="10">
        <v>3905</v>
      </c>
      <c r="K17" s="10">
        <v>4344</v>
      </c>
      <c r="L17" s="10">
        <v>4834</v>
      </c>
      <c r="M17" s="10">
        <v>5099</v>
      </c>
      <c r="N17" s="10">
        <v>5493</v>
      </c>
      <c r="O17" s="10">
        <v>6176</v>
      </c>
      <c r="P17" s="10">
        <v>6961</v>
      </c>
      <c r="Q17" s="10">
        <v>7286</v>
      </c>
      <c r="R17" s="10">
        <v>7842</v>
      </c>
      <c r="S17" s="10">
        <v>8713</v>
      </c>
      <c r="T17" s="10">
        <v>8964</v>
      </c>
      <c r="U17" s="10">
        <v>9231</v>
      </c>
      <c r="V17" t="s">
        <v>9</v>
      </c>
    </row>
    <row r="18" spans="2:22" x14ac:dyDescent="0.25">
      <c r="B18" s="5"/>
      <c r="D18" t="s">
        <v>2</v>
      </c>
      <c r="E18" s="10">
        <v>8136</v>
      </c>
      <c r="F18" s="10">
        <v>8895</v>
      </c>
      <c r="G18" s="10">
        <v>9504</v>
      </c>
      <c r="H18" s="10">
        <v>10018</v>
      </c>
      <c r="I18" s="10">
        <v>10245</v>
      </c>
      <c r="J18" s="10">
        <v>10622</v>
      </c>
      <c r="K18" s="10">
        <v>11810</v>
      </c>
      <c r="L18" s="10">
        <v>13055</v>
      </c>
      <c r="M18" s="10">
        <v>14018</v>
      </c>
      <c r="N18" s="10">
        <v>15402</v>
      </c>
      <c r="O18" s="10">
        <v>16611</v>
      </c>
      <c r="P18" s="10">
        <v>16561</v>
      </c>
      <c r="Q18" s="10">
        <v>15459</v>
      </c>
      <c r="R18" s="10">
        <v>16233</v>
      </c>
      <c r="S18" s="10">
        <v>18293</v>
      </c>
      <c r="T18" s="10">
        <v>18603</v>
      </c>
      <c r="U18" s="10">
        <v>18875</v>
      </c>
      <c r="V18" t="s">
        <v>10</v>
      </c>
    </row>
    <row r="19" spans="2:22" x14ac:dyDescent="0.25">
      <c r="B19" s="1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2" x14ac:dyDescent="0.25">
      <c r="B20" s="1"/>
      <c r="D20" t="s">
        <v>12</v>
      </c>
      <c r="E20" s="2">
        <f t="shared" ref="E20:O20" si="4">E17+E18</f>
        <v>11409</v>
      </c>
      <c r="F20" s="2">
        <f t="shared" si="4"/>
        <v>12421</v>
      </c>
      <c r="G20" s="2">
        <f t="shared" si="4"/>
        <v>13251</v>
      </c>
      <c r="H20" s="2">
        <f t="shared" si="4"/>
        <v>13794</v>
      </c>
      <c r="I20" s="2">
        <f t="shared" si="4"/>
        <v>14074</v>
      </c>
      <c r="J20" s="2">
        <f t="shared" si="4"/>
        <v>14527</v>
      </c>
      <c r="K20" s="2">
        <f t="shared" si="4"/>
        <v>16154</v>
      </c>
      <c r="L20" s="2">
        <f t="shared" si="4"/>
        <v>17889</v>
      </c>
      <c r="M20" s="2">
        <f t="shared" si="4"/>
        <v>19117</v>
      </c>
      <c r="N20" s="2">
        <f t="shared" si="4"/>
        <v>20895</v>
      </c>
      <c r="O20" s="2">
        <f t="shared" si="4"/>
        <v>22787</v>
      </c>
      <c r="P20" s="2">
        <f>P17+P18</f>
        <v>23522</v>
      </c>
      <c r="Q20" s="2">
        <f t="shared" ref="Q20:U20" si="5">Q17+Q18</f>
        <v>22745</v>
      </c>
      <c r="R20" s="2">
        <f t="shared" si="5"/>
        <v>24075</v>
      </c>
      <c r="S20" s="2">
        <f t="shared" si="5"/>
        <v>27006</v>
      </c>
      <c r="T20" s="2">
        <f t="shared" si="5"/>
        <v>27567</v>
      </c>
      <c r="U20" s="2">
        <f t="shared" si="5"/>
        <v>28106</v>
      </c>
    </row>
    <row r="21" spans="2:22" x14ac:dyDescent="0.25">
      <c r="D21" t="s">
        <v>4</v>
      </c>
      <c r="E21" s="10">
        <v>2808</v>
      </c>
      <c r="F21" s="10">
        <v>2762</v>
      </c>
      <c r="G21" s="10">
        <v>3324</v>
      </c>
      <c r="H21" s="10">
        <v>3344</v>
      </c>
      <c r="I21" s="10">
        <v>2708</v>
      </c>
      <c r="J21" s="10">
        <v>2116</v>
      </c>
      <c r="K21" s="10">
        <v>2835</v>
      </c>
      <c r="L21" s="10">
        <v>3984</v>
      </c>
      <c r="M21" s="10">
        <v>3554</v>
      </c>
      <c r="N21" s="10">
        <v>4433</v>
      </c>
      <c r="O21" s="10">
        <v>3879</v>
      </c>
      <c r="P21" s="10">
        <v>6443</v>
      </c>
      <c r="Q21" s="10">
        <v>6841</v>
      </c>
      <c r="R21" s="10">
        <v>7473</v>
      </c>
      <c r="S21" s="10">
        <v>8530</v>
      </c>
      <c r="T21" s="10">
        <v>8605</v>
      </c>
      <c r="U21" s="10">
        <v>8764</v>
      </c>
    </row>
    <row r="22" spans="2:22" x14ac:dyDescent="0.25">
      <c r="D22" t="s">
        <v>38</v>
      </c>
      <c r="E22" s="20">
        <f>(E20-E21)/E20</f>
        <v>0.75387851696029451</v>
      </c>
      <c r="F22" s="20">
        <f t="shared" ref="F22:U22" si="6">(F20-F21)/F20</f>
        <v>0.77763465099428386</v>
      </c>
      <c r="G22" s="20">
        <f t="shared" si="6"/>
        <v>0.74915100747113428</v>
      </c>
      <c r="H22" s="20">
        <f t="shared" si="6"/>
        <v>0.75757575757575757</v>
      </c>
      <c r="I22" s="20">
        <f t="shared" si="6"/>
        <v>0.80758846099189996</v>
      </c>
      <c r="J22" s="20">
        <f t="shared" si="6"/>
        <v>0.85434019412129136</v>
      </c>
      <c r="K22" s="20">
        <f t="shared" si="6"/>
        <v>0.82450167141265318</v>
      </c>
      <c r="L22" s="20">
        <f t="shared" si="6"/>
        <v>0.77729330873721281</v>
      </c>
      <c r="M22" s="20">
        <f t="shared" si="6"/>
        <v>0.81409216927342154</v>
      </c>
      <c r="N22" s="20">
        <f t="shared" si="6"/>
        <v>0.78784398181383108</v>
      </c>
      <c r="O22" s="20">
        <f t="shared" si="6"/>
        <v>0.82977136086365033</v>
      </c>
      <c r="P22" s="20">
        <f t="shared" si="6"/>
        <v>0.72608621715840493</v>
      </c>
      <c r="Q22" s="20">
        <f t="shared" si="6"/>
        <v>0.69923060013189708</v>
      </c>
      <c r="R22" s="20">
        <f t="shared" si="6"/>
        <v>0.68959501557632397</v>
      </c>
      <c r="S22" s="20">
        <f t="shared" si="6"/>
        <v>0.68414426423757679</v>
      </c>
      <c r="T22" s="20">
        <f t="shared" si="6"/>
        <v>0.68785141654877213</v>
      </c>
      <c r="U22" s="20">
        <f t="shared" si="6"/>
        <v>0.68818045968832275</v>
      </c>
    </row>
    <row r="23" spans="2:22" x14ac:dyDescent="0.25">
      <c r="B23" s="1"/>
    </row>
    <row r="24" spans="2:22" x14ac:dyDescent="0.25">
      <c r="B24" s="1"/>
      <c r="D24" s="6" t="s">
        <v>17</v>
      </c>
      <c r="E24" s="6">
        <v>1997</v>
      </c>
      <c r="F24" s="6">
        <v>1998</v>
      </c>
      <c r="G24" s="6">
        <v>1999</v>
      </c>
      <c r="H24" s="6">
        <v>2000</v>
      </c>
      <c r="I24" s="6">
        <v>2001</v>
      </c>
      <c r="J24" s="6">
        <v>2002</v>
      </c>
      <c r="K24" s="6">
        <v>2003</v>
      </c>
      <c r="L24" s="6">
        <v>2004</v>
      </c>
      <c r="M24" s="6">
        <v>2005</v>
      </c>
      <c r="N24" s="6">
        <v>2006</v>
      </c>
      <c r="O24" s="6">
        <v>2007</v>
      </c>
      <c r="P24" s="6">
        <v>2008</v>
      </c>
      <c r="Q24" s="6">
        <v>2009</v>
      </c>
      <c r="R24" s="6">
        <v>2010</v>
      </c>
      <c r="S24" s="6">
        <v>2011</v>
      </c>
      <c r="T24" s="6">
        <v>2012</v>
      </c>
      <c r="U24" s="6">
        <v>2013</v>
      </c>
    </row>
    <row r="25" spans="2:22" x14ac:dyDescent="0.25">
      <c r="B25" s="1"/>
      <c r="D25" s="7" t="s">
        <v>18</v>
      </c>
      <c r="E25" s="13">
        <f t="shared" ref="E25:U25" si="7">E18/E9</f>
        <v>1.6648250460405156</v>
      </c>
      <c r="F25" s="13">
        <f t="shared" si="7"/>
        <v>1.6372170071783545</v>
      </c>
      <c r="G25" s="13">
        <f t="shared" si="7"/>
        <v>1.5782132181999335</v>
      </c>
      <c r="H25" s="13">
        <f t="shared" si="7"/>
        <v>1.4644057886273936</v>
      </c>
      <c r="I25" s="13">
        <f t="shared" si="7"/>
        <v>1.3574930435934809</v>
      </c>
      <c r="J25" s="13">
        <f t="shared" si="7"/>
        <v>1.3089340727048675</v>
      </c>
      <c r="K25" s="13">
        <f t="shared" si="7"/>
        <v>1.4707347447073476</v>
      </c>
      <c r="L25" s="12">
        <f t="shared" si="7"/>
        <v>1.5961608998655092</v>
      </c>
      <c r="M25" s="12">
        <f t="shared" si="7"/>
        <v>1.7151596720910314</v>
      </c>
      <c r="N25" s="12">
        <f t="shared" si="7"/>
        <v>1.8861131520940484</v>
      </c>
      <c r="O25" s="12">
        <f t="shared" si="7"/>
        <v>2.4052997393570807</v>
      </c>
      <c r="P25" s="12">
        <f t="shared" si="7"/>
        <v>2.5470624423254384</v>
      </c>
      <c r="Q25" s="12">
        <f t="shared" si="7"/>
        <v>2.468700095816033</v>
      </c>
      <c r="R25" s="12">
        <f t="shared" si="7"/>
        <v>2.5368026254102203</v>
      </c>
      <c r="S25" s="12">
        <f t="shared" si="7"/>
        <v>2.8427350427350428</v>
      </c>
      <c r="T25" s="12">
        <f t="shared" si="7"/>
        <v>2.8194907547741739</v>
      </c>
      <c r="U25" s="12">
        <f t="shared" si="7"/>
        <v>2.8012763431285248</v>
      </c>
    </row>
    <row r="26" spans="2:22" x14ac:dyDescent="0.25">
      <c r="B26" s="4"/>
      <c r="D26" s="7" t="s">
        <v>19</v>
      </c>
      <c r="E26" s="13">
        <f t="shared" ref="E26:U26" si="8">E16/E10</f>
        <v>1.4135580067623745</v>
      </c>
      <c r="F26" s="13">
        <f t="shared" si="8"/>
        <v>1.419496855345912</v>
      </c>
      <c r="G26" s="13">
        <f t="shared" si="8"/>
        <v>1.4310617283950617</v>
      </c>
      <c r="H26" s="13">
        <f t="shared" si="8"/>
        <v>1.4112562336737118</v>
      </c>
      <c r="I26" s="13">
        <f t="shared" si="8"/>
        <v>1.3628408253500368</v>
      </c>
      <c r="J26" s="13">
        <f t="shared" si="8"/>
        <v>1.3585230100909544</v>
      </c>
      <c r="K26" s="13">
        <f t="shared" si="8"/>
        <v>1.4951933926073024</v>
      </c>
      <c r="L26" s="12">
        <f t="shared" si="8"/>
        <v>1.6602589953846842</v>
      </c>
      <c r="M26" s="12">
        <f t="shared" si="8"/>
        <v>1.7223476297968396</v>
      </c>
      <c r="N26" s="12">
        <f t="shared" si="8"/>
        <v>1.8085664335664335</v>
      </c>
      <c r="O26" s="12">
        <f t="shared" si="8"/>
        <v>1.9183114707204445</v>
      </c>
      <c r="P26" s="12">
        <f t="shared" si="8"/>
        <v>2.1257412134301985</v>
      </c>
      <c r="Q26" s="12">
        <f t="shared" si="8"/>
        <v>2.1714983216356423</v>
      </c>
      <c r="R26" s="12">
        <f t="shared" si="8"/>
        <v>2.3216265471941679</v>
      </c>
      <c r="S26" s="12">
        <f t="shared" si="8"/>
        <v>2.4985410895660203</v>
      </c>
      <c r="T26" s="12">
        <f t="shared" si="8"/>
        <v>2.4993544222078761</v>
      </c>
      <c r="U26" s="12">
        <f t="shared" si="8"/>
        <v>2.4485378690181592</v>
      </c>
    </row>
    <row r="27" spans="2:22" x14ac:dyDescent="0.25">
      <c r="B27" s="3"/>
      <c r="D27" s="7" t="s">
        <v>23</v>
      </c>
      <c r="E27" s="13">
        <f t="shared" ref="E27:U27" si="9">(E16+E18)/E13</f>
        <v>1.4671144452198186</v>
      </c>
      <c r="F27" s="13">
        <f t="shared" si="9"/>
        <v>1.4677518051646066</v>
      </c>
      <c r="G27" s="13">
        <f t="shared" si="9"/>
        <v>1.4647914129110839</v>
      </c>
      <c r="H27" s="13">
        <f t="shared" si="9"/>
        <v>1.4242902208201893</v>
      </c>
      <c r="I27" s="13">
        <f t="shared" si="9"/>
        <v>1.3614614306709047</v>
      </c>
      <c r="J27" s="13">
        <f t="shared" si="9"/>
        <v>1.3452042099688886</v>
      </c>
      <c r="K27" s="13">
        <f t="shared" si="9"/>
        <v>1.4886871832245669</v>
      </c>
      <c r="L27" s="13">
        <f t="shared" si="9"/>
        <v>1.6430679433368311</v>
      </c>
      <c r="M27" s="13">
        <f t="shared" si="9"/>
        <v>1.7204381460053306</v>
      </c>
      <c r="N27" s="13">
        <f t="shared" si="9"/>
        <v>1.8289634735553695</v>
      </c>
      <c r="O27" s="13">
        <f t="shared" si="9"/>
        <v>2.0254963827007044</v>
      </c>
      <c r="P27" s="13">
        <f t="shared" si="9"/>
        <v>2.2114367941940127</v>
      </c>
      <c r="Q27" s="13">
        <f t="shared" si="9"/>
        <v>2.2288010345464624</v>
      </c>
      <c r="R27" s="13">
        <f t="shared" si="9"/>
        <v>2.3636863487796682</v>
      </c>
      <c r="S27" s="13">
        <f t="shared" si="9"/>
        <v>2.5646374216651746</v>
      </c>
      <c r="T27" s="13">
        <f t="shared" si="9"/>
        <v>2.5606148491879352</v>
      </c>
      <c r="U27" s="13">
        <f t="shared" si="9"/>
        <v>2.5156227948855459</v>
      </c>
    </row>
    <row r="28" spans="2:22" x14ac:dyDescent="0.25">
      <c r="B28" s="1"/>
    </row>
    <row r="29" spans="2:22" x14ac:dyDescent="0.25">
      <c r="D29" s="7" t="s">
        <v>20</v>
      </c>
      <c r="E29" s="7"/>
      <c r="F29" s="8">
        <f t="shared" ref="F29:U30" si="10">F9-E9</f>
        <v>546</v>
      </c>
      <c r="G29" s="8">
        <f t="shared" si="10"/>
        <v>589</v>
      </c>
      <c r="H29" s="8">
        <f t="shared" si="10"/>
        <v>819</v>
      </c>
      <c r="I29" s="8">
        <f t="shared" si="10"/>
        <v>706</v>
      </c>
      <c r="J29" s="8">
        <f t="shared" si="10"/>
        <v>568</v>
      </c>
      <c r="K29" s="8">
        <f t="shared" si="10"/>
        <v>-85</v>
      </c>
      <c r="L29" s="8">
        <f t="shared" si="10"/>
        <v>149</v>
      </c>
      <c r="M29" s="8">
        <f t="shared" si="10"/>
        <v>-6</v>
      </c>
      <c r="N29" s="8">
        <f t="shared" si="10"/>
        <v>-7</v>
      </c>
      <c r="O29" s="8">
        <f t="shared" si="10"/>
        <v>-1260</v>
      </c>
      <c r="P29" s="8">
        <f t="shared" si="10"/>
        <v>-404</v>
      </c>
      <c r="Q29" s="8">
        <f t="shared" si="10"/>
        <v>-240</v>
      </c>
      <c r="R29" s="8">
        <f t="shared" si="10"/>
        <v>137</v>
      </c>
      <c r="S29" s="8">
        <f t="shared" si="10"/>
        <v>36</v>
      </c>
      <c r="T29" s="8">
        <f t="shared" si="10"/>
        <v>163</v>
      </c>
      <c r="U29" s="8">
        <f t="shared" si="10"/>
        <v>140</v>
      </c>
    </row>
    <row r="30" spans="2:22" x14ac:dyDescent="0.25">
      <c r="B30" s="1"/>
      <c r="D30" s="9" t="s">
        <v>21</v>
      </c>
      <c r="E30" s="7"/>
      <c r="F30" s="8">
        <f t="shared" si="10"/>
        <v>1039</v>
      </c>
      <c r="G30" s="8">
        <f t="shared" si="10"/>
        <v>1170</v>
      </c>
      <c r="H30" s="8">
        <f t="shared" si="10"/>
        <v>805</v>
      </c>
      <c r="I30" s="8">
        <f t="shared" si="10"/>
        <v>657</v>
      </c>
      <c r="J30" s="8">
        <f t="shared" si="10"/>
        <v>387</v>
      </c>
      <c r="K30" s="8">
        <f t="shared" si="10"/>
        <v>58</v>
      </c>
      <c r="L30" s="8">
        <f t="shared" si="10"/>
        <v>160</v>
      </c>
      <c r="M30" s="8">
        <f t="shared" si="10"/>
        <v>276</v>
      </c>
      <c r="N30" s="8">
        <f t="shared" si="10"/>
        <v>287</v>
      </c>
      <c r="O30" s="8">
        <f t="shared" si="10"/>
        <v>1591</v>
      </c>
      <c r="P30" s="8">
        <f t="shared" si="10"/>
        <v>994</v>
      </c>
      <c r="Q30" s="8">
        <f t="shared" si="10"/>
        <v>751</v>
      </c>
      <c r="R30" s="8">
        <f t="shared" si="10"/>
        <v>122</v>
      </c>
      <c r="S30" s="8">
        <f t="shared" si="10"/>
        <v>737</v>
      </c>
      <c r="T30" s="8">
        <f t="shared" si="10"/>
        <v>807</v>
      </c>
      <c r="U30" s="8">
        <f t="shared" si="10"/>
        <v>809</v>
      </c>
    </row>
    <row r="31" spans="2:22" x14ac:dyDescent="0.25">
      <c r="B31" s="1"/>
      <c r="D31" s="9" t="s">
        <v>22</v>
      </c>
      <c r="E31" s="7"/>
      <c r="F31" s="8">
        <f>SUM(F29:F30)</f>
        <v>1585</v>
      </c>
      <c r="G31" s="8">
        <f t="shared" ref="G31:U31" si="11">SUM(G29:G30)</f>
        <v>1759</v>
      </c>
      <c r="H31" s="8">
        <f t="shared" si="11"/>
        <v>1624</v>
      </c>
      <c r="I31" s="8">
        <f t="shared" si="11"/>
        <v>1363</v>
      </c>
      <c r="J31" s="8">
        <f t="shared" si="11"/>
        <v>955</v>
      </c>
      <c r="K31" s="8">
        <f t="shared" si="11"/>
        <v>-27</v>
      </c>
      <c r="L31" s="8">
        <f t="shared" si="11"/>
        <v>309</v>
      </c>
      <c r="M31" s="8">
        <f t="shared" si="11"/>
        <v>270</v>
      </c>
      <c r="N31" s="8">
        <f t="shared" si="11"/>
        <v>280</v>
      </c>
      <c r="O31" s="8">
        <f t="shared" si="11"/>
        <v>331</v>
      </c>
      <c r="P31" s="8">
        <f t="shared" si="11"/>
        <v>590</v>
      </c>
      <c r="Q31" s="8">
        <f t="shared" si="11"/>
        <v>511</v>
      </c>
      <c r="R31" s="8">
        <f t="shared" si="11"/>
        <v>259</v>
      </c>
      <c r="S31" s="8">
        <f t="shared" si="11"/>
        <v>773</v>
      </c>
      <c r="T31" s="8">
        <f t="shared" si="11"/>
        <v>970</v>
      </c>
      <c r="U31" s="8">
        <f t="shared" si="11"/>
        <v>949</v>
      </c>
    </row>
    <row r="32" spans="2:22" x14ac:dyDescent="0.25">
      <c r="B32" s="1"/>
      <c r="D32" s="9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</row>
    <row r="33" spans="2:22" x14ac:dyDescent="0.25">
      <c r="B33" s="4"/>
      <c r="D33" s="9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</row>
    <row r="34" spans="2:22" x14ac:dyDescent="0.25">
      <c r="B34" s="1"/>
      <c r="D34" s="15" t="s">
        <v>26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</row>
    <row r="35" spans="2:22" x14ac:dyDescent="0.25">
      <c r="B35" s="1"/>
      <c r="D35" s="14" t="s">
        <v>24</v>
      </c>
      <c r="E35" s="8"/>
      <c r="F35" s="8">
        <f>F29*$E$25</f>
        <v>908.99447513812152</v>
      </c>
      <c r="G35" s="8">
        <f t="shared" ref="G35:U35" si="12">G29*$E$25</f>
        <v>980.58195211786369</v>
      </c>
      <c r="H35" s="8">
        <f t="shared" si="12"/>
        <v>1363.4917127071824</v>
      </c>
      <c r="I35" s="8">
        <f t="shared" si="12"/>
        <v>1175.3664825046039</v>
      </c>
      <c r="J35" s="8">
        <f t="shared" si="12"/>
        <v>945.62062615101286</v>
      </c>
      <c r="K35" s="8">
        <f t="shared" si="12"/>
        <v>-141.51012891344382</v>
      </c>
      <c r="L35" s="8">
        <f t="shared" si="12"/>
        <v>248.05893186003684</v>
      </c>
      <c r="M35" s="8">
        <f t="shared" si="12"/>
        <v>-9.9889502762430933</v>
      </c>
      <c r="N35" s="8">
        <f t="shared" si="12"/>
        <v>-11.653775322283609</v>
      </c>
      <c r="O35" s="8">
        <f t="shared" si="12"/>
        <v>-2097.6795580110497</v>
      </c>
      <c r="P35" s="8">
        <f t="shared" si="12"/>
        <v>-672.5893186003683</v>
      </c>
      <c r="Q35" s="8">
        <f t="shared" si="12"/>
        <v>-399.55801104972375</v>
      </c>
      <c r="R35" s="8">
        <f t="shared" si="12"/>
        <v>228.08103130755063</v>
      </c>
      <c r="S35" s="8">
        <f t="shared" si="12"/>
        <v>59.933701657458563</v>
      </c>
      <c r="T35" s="8">
        <f t="shared" si="12"/>
        <v>271.36648250460405</v>
      </c>
      <c r="U35" s="8">
        <f t="shared" si="12"/>
        <v>233.07550644567218</v>
      </c>
    </row>
    <row r="36" spans="2:22" x14ac:dyDescent="0.25">
      <c r="B36" s="1"/>
      <c r="D36" s="9" t="s">
        <v>25</v>
      </c>
      <c r="E36" s="8"/>
      <c r="F36" s="8">
        <f>F30*$E$26</f>
        <v>1468.6867690261072</v>
      </c>
      <c r="G36" s="8">
        <f t="shared" ref="G36:U36" si="13">G30*$E$26</f>
        <v>1653.8628679119781</v>
      </c>
      <c r="H36" s="8">
        <f t="shared" si="13"/>
        <v>1137.9141954437116</v>
      </c>
      <c r="I36" s="8">
        <f t="shared" si="13"/>
        <v>928.70761044288008</v>
      </c>
      <c r="J36" s="8">
        <f t="shared" si="13"/>
        <v>547.04694861703899</v>
      </c>
      <c r="K36" s="8">
        <f t="shared" si="13"/>
        <v>81.986364392217723</v>
      </c>
      <c r="L36" s="8">
        <f t="shared" si="13"/>
        <v>226.16928108197993</v>
      </c>
      <c r="M36" s="8">
        <f t="shared" si="13"/>
        <v>390.14200986641538</v>
      </c>
      <c r="N36" s="8">
        <f t="shared" si="13"/>
        <v>405.6911479408015</v>
      </c>
      <c r="O36" s="8">
        <f t="shared" si="13"/>
        <v>2248.9707887589379</v>
      </c>
      <c r="P36" s="8">
        <f t="shared" si="13"/>
        <v>1405.0766587218002</v>
      </c>
      <c r="Q36" s="8">
        <f t="shared" si="13"/>
        <v>1061.5820630785433</v>
      </c>
      <c r="R36" s="8">
        <f t="shared" si="13"/>
        <v>172.45407682500968</v>
      </c>
      <c r="S36" s="8">
        <f t="shared" si="13"/>
        <v>1041.79225098387</v>
      </c>
      <c r="T36" s="8">
        <f t="shared" si="13"/>
        <v>1140.7413114572362</v>
      </c>
      <c r="U36" s="8">
        <f t="shared" si="13"/>
        <v>1143.568427470761</v>
      </c>
    </row>
    <row r="37" spans="2:22" x14ac:dyDescent="0.25">
      <c r="B37" s="3"/>
      <c r="D37" s="14" t="s">
        <v>27</v>
      </c>
      <c r="E37" s="7"/>
      <c r="F37" s="8">
        <f>F31*$E$27</f>
        <v>2325.3763956734124</v>
      </c>
      <c r="G37" s="8">
        <f t="shared" ref="G37:U37" si="14">G31*$E$27</f>
        <v>2580.6543091416611</v>
      </c>
      <c r="H37" s="8">
        <f t="shared" si="14"/>
        <v>2382.5938590369856</v>
      </c>
      <c r="I37" s="8">
        <f t="shared" si="14"/>
        <v>1999.6769888346128</v>
      </c>
      <c r="J37" s="8">
        <f t="shared" si="14"/>
        <v>1401.0942951849268</v>
      </c>
      <c r="K37" s="8">
        <f t="shared" si="14"/>
        <v>-39.612090020935099</v>
      </c>
      <c r="L37" s="8">
        <f t="shared" si="14"/>
        <v>453.33836357292392</v>
      </c>
      <c r="M37" s="8">
        <f t="shared" si="14"/>
        <v>396.12090020935102</v>
      </c>
      <c r="N37" s="8">
        <f t="shared" si="14"/>
        <v>410.7920446615492</v>
      </c>
      <c r="O37" s="8">
        <f t="shared" si="14"/>
        <v>485.61488136775995</v>
      </c>
      <c r="P37" s="8">
        <f t="shared" si="14"/>
        <v>865.59752267969293</v>
      </c>
      <c r="Q37" s="8">
        <f t="shared" si="14"/>
        <v>749.69548150732726</v>
      </c>
      <c r="R37" s="8">
        <f t="shared" si="14"/>
        <v>379.98264131193304</v>
      </c>
      <c r="S37" s="8">
        <f t="shared" si="14"/>
        <v>1134.0794661549198</v>
      </c>
      <c r="T37" s="8">
        <f t="shared" si="14"/>
        <v>1423.1010118632241</v>
      </c>
      <c r="U37" s="8">
        <f t="shared" si="14"/>
        <v>1392.2916085136078</v>
      </c>
    </row>
    <row r="38" spans="2:22" x14ac:dyDescent="0.25">
      <c r="B38" s="1"/>
      <c r="D38" s="9" t="s">
        <v>31</v>
      </c>
      <c r="E38" s="8">
        <f>E16+E18</f>
        <v>33638</v>
      </c>
      <c r="F38" s="8">
        <f>E38+F37</f>
        <v>35963.376395673411</v>
      </c>
      <c r="G38" s="8">
        <f t="shared" ref="G38:U38" si="15">F38+G37</f>
        <v>38544.030704815072</v>
      </c>
      <c r="H38" s="8">
        <f t="shared" si="15"/>
        <v>40926.624563852056</v>
      </c>
      <c r="I38" s="8">
        <f t="shared" si="15"/>
        <v>42926.301552686666</v>
      </c>
      <c r="J38" s="8">
        <f t="shared" si="15"/>
        <v>44327.395847871594</v>
      </c>
      <c r="K38" s="8">
        <f t="shared" si="15"/>
        <v>44287.783757850659</v>
      </c>
      <c r="L38" s="8">
        <f t="shared" si="15"/>
        <v>44741.122121423585</v>
      </c>
      <c r="M38" s="8">
        <f t="shared" si="15"/>
        <v>45137.243021632938</v>
      </c>
      <c r="N38" s="8">
        <f t="shared" si="15"/>
        <v>45548.035066294484</v>
      </c>
      <c r="O38" s="8">
        <f t="shared" si="15"/>
        <v>46033.649947662241</v>
      </c>
      <c r="P38" s="8">
        <f t="shared" si="15"/>
        <v>46899.247470341936</v>
      </c>
      <c r="Q38" s="8">
        <f t="shared" si="15"/>
        <v>47648.942951849262</v>
      </c>
      <c r="R38" s="8">
        <f t="shared" si="15"/>
        <v>48028.925593161192</v>
      </c>
      <c r="S38" s="8">
        <f t="shared" si="15"/>
        <v>49163.005059316114</v>
      </c>
      <c r="T38" s="8">
        <f t="shared" si="15"/>
        <v>50586.10607117934</v>
      </c>
      <c r="U38" s="8">
        <f t="shared" si="15"/>
        <v>51978.397679692949</v>
      </c>
    </row>
    <row r="39" spans="2:22" x14ac:dyDescent="0.25">
      <c r="D39" s="14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</row>
    <row r="40" spans="2:22" x14ac:dyDescent="0.25">
      <c r="D40" s="9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</row>
    <row r="41" spans="2:22" x14ac:dyDescent="0.25">
      <c r="D41" s="16" t="s">
        <v>28</v>
      </c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</row>
    <row r="42" spans="2:22" x14ac:dyDescent="0.25">
      <c r="D42" s="14" t="s">
        <v>24</v>
      </c>
      <c r="E42" s="7"/>
      <c r="F42" s="8">
        <f t="shared" ref="F42:U42" si="16">F18-E18</f>
        <v>759</v>
      </c>
      <c r="G42" s="8">
        <f t="shared" si="16"/>
        <v>609</v>
      </c>
      <c r="H42" s="8">
        <f t="shared" si="16"/>
        <v>514</v>
      </c>
      <c r="I42" s="8">
        <f t="shared" si="16"/>
        <v>227</v>
      </c>
      <c r="J42" s="8">
        <f t="shared" si="16"/>
        <v>377</v>
      </c>
      <c r="K42" s="8">
        <f t="shared" si="16"/>
        <v>1188</v>
      </c>
      <c r="L42" s="8">
        <f t="shared" si="16"/>
        <v>1245</v>
      </c>
      <c r="M42" s="8">
        <f t="shared" si="16"/>
        <v>963</v>
      </c>
      <c r="N42" s="8">
        <f t="shared" si="16"/>
        <v>1384</v>
      </c>
      <c r="O42" s="8">
        <f t="shared" si="16"/>
        <v>1209</v>
      </c>
      <c r="P42" s="8">
        <f t="shared" si="16"/>
        <v>-50</v>
      </c>
      <c r="Q42" s="8">
        <f t="shared" si="16"/>
        <v>-1102</v>
      </c>
      <c r="R42" s="8">
        <f t="shared" si="16"/>
        <v>774</v>
      </c>
      <c r="S42" s="8">
        <f t="shared" si="16"/>
        <v>2060</v>
      </c>
      <c r="T42" s="8">
        <f t="shared" si="16"/>
        <v>310</v>
      </c>
      <c r="U42" s="8">
        <f t="shared" si="16"/>
        <v>272</v>
      </c>
    </row>
    <row r="43" spans="2:22" x14ac:dyDescent="0.25">
      <c r="D43" s="9" t="s">
        <v>25</v>
      </c>
      <c r="E43" s="7"/>
      <c r="F43" s="8">
        <f t="shared" ref="F43:U43" si="17">F16-E16</f>
        <v>1582</v>
      </c>
      <c r="G43" s="8">
        <f t="shared" si="17"/>
        <v>1895</v>
      </c>
      <c r="H43" s="8">
        <f t="shared" si="17"/>
        <v>735</v>
      </c>
      <c r="I43" s="8">
        <f t="shared" si="17"/>
        <v>-124</v>
      </c>
      <c r="J43" s="8">
        <f t="shared" si="17"/>
        <v>432</v>
      </c>
      <c r="K43" s="8">
        <f t="shared" si="17"/>
        <v>3107</v>
      </c>
      <c r="L43" s="8">
        <f t="shared" si="17"/>
        <v>3923</v>
      </c>
      <c r="M43" s="8">
        <f t="shared" si="17"/>
        <v>1861</v>
      </c>
      <c r="N43" s="8">
        <f t="shared" si="17"/>
        <v>2467</v>
      </c>
      <c r="O43" s="8">
        <f t="shared" si="17"/>
        <v>5563</v>
      </c>
      <c r="P43" s="8">
        <f t="shared" si="17"/>
        <v>7189</v>
      </c>
      <c r="Q43" s="8">
        <f t="shared" si="17"/>
        <v>2796</v>
      </c>
      <c r="R43" s="8">
        <f t="shared" si="17"/>
        <v>4219</v>
      </c>
      <c r="S43" s="8">
        <f t="shared" si="17"/>
        <v>6501</v>
      </c>
      <c r="T43" s="8">
        <f t="shared" si="17"/>
        <v>2039</v>
      </c>
      <c r="U43" s="8">
        <f t="shared" si="17"/>
        <v>564</v>
      </c>
    </row>
    <row r="44" spans="2:22" x14ac:dyDescent="0.25">
      <c r="D44" s="14" t="s">
        <v>27</v>
      </c>
      <c r="E44" s="7"/>
      <c r="F44" s="8">
        <f>SUM(F42:F43)</f>
        <v>2341</v>
      </c>
      <c r="G44" s="8">
        <f t="shared" ref="G44:U44" si="18">SUM(G42:G43)</f>
        <v>2504</v>
      </c>
      <c r="H44" s="8">
        <f t="shared" si="18"/>
        <v>1249</v>
      </c>
      <c r="I44" s="8">
        <f t="shared" si="18"/>
        <v>103</v>
      </c>
      <c r="J44" s="8">
        <f t="shared" si="18"/>
        <v>809</v>
      </c>
      <c r="K44" s="8">
        <f t="shared" si="18"/>
        <v>4295</v>
      </c>
      <c r="L44" s="8">
        <f t="shared" si="18"/>
        <v>5168</v>
      </c>
      <c r="M44" s="8">
        <f t="shared" si="18"/>
        <v>2824</v>
      </c>
      <c r="N44" s="8">
        <f t="shared" si="18"/>
        <v>3851</v>
      </c>
      <c r="O44" s="8">
        <f t="shared" si="18"/>
        <v>6772</v>
      </c>
      <c r="P44" s="8">
        <f t="shared" si="18"/>
        <v>7139</v>
      </c>
      <c r="Q44" s="8">
        <f t="shared" si="18"/>
        <v>1694</v>
      </c>
      <c r="R44" s="8">
        <f t="shared" si="18"/>
        <v>4993</v>
      </c>
      <c r="S44" s="8">
        <f t="shared" si="18"/>
        <v>8561</v>
      </c>
      <c r="T44" s="8">
        <f t="shared" si="18"/>
        <v>2349</v>
      </c>
      <c r="U44" s="8">
        <f t="shared" si="18"/>
        <v>836</v>
      </c>
    </row>
    <row r="45" spans="2:22" x14ac:dyDescent="0.25">
      <c r="D45" s="7" t="s">
        <v>30</v>
      </c>
      <c r="E45" s="8">
        <f>E16+E18</f>
        <v>33638</v>
      </c>
      <c r="F45" s="8">
        <f>F44+E45</f>
        <v>35979</v>
      </c>
      <c r="G45" s="8">
        <f t="shared" ref="G45:U45" si="19">G44+F45</f>
        <v>38483</v>
      </c>
      <c r="H45" s="8">
        <f t="shared" si="19"/>
        <v>39732</v>
      </c>
      <c r="I45" s="8">
        <f t="shared" si="19"/>
        <v>39835</v>
      </c>
      <c r="J45" s="8">
        <f t="shared" si="19"/>
        <v>40644</v>
      </c>
      <c r="K45" s="8">
        <f t="shared" si="19"/>
        <v>44939</v>
      </c>
      <c r="L45" s="8">
        <f t="shared" si="19"/>
        <v>50107</v>
      </c>
      <c r="M45" s="8">
        <f t="shared" si="19"/>
        <v>52931</v>
      </c>
      <c r="N45" s="8">
        <f t="shared" si="19"/>
        <v>56782</v>
      </c>
      <c r="O45" s="8">
        <f t="shared" si="19"/>
        <v>63554</v>
      </c>
      <c r="P45" s="8">
        <f t="shared" si="19"/>
        <v>70693</v>
      </c>
      <c r="Q45" s="8">
        <f t="shared" si="19"/>
        <v>72387</v>
      </c>
      <c r="R45" s="8">
        <f t="shared" si="19"/>
        <v>77380</v>
      </c>
      <c r="S45" s="8">
        <f t="shared" si="19"/>
        <v>85941</v>
      </c>
      <c r="T45" s="8">
        <f t="shared" si="19"/>
        <v>88290</v>
      </c>
      <c r="U45" s="8">
        <f t="shared" si="19"/>
        <v>89126</v>
      </c>
    </row>
    <row r="46" spans="2:22" x14ac:dyDescent="0.25">
      <c r="D46" s="7" t="s">
        <v>32</v>
      </c>
      <c r="E46" s="7"/>
      <c r="F46" s="18">
        <f>F38/F45</f>
        <v>0.99956575768290978</v>
      </c>
      <c r="G46" s="18">
        <f t="shared" ref="G46:U46" si="20">G38/G45</f>
        <v>1.0015859133855227</v>
      </c>
      <c r="H46" s="18">
        <f t="shared" si="20"/>
        <v>1.0300670634212237</v>
      </c>
      <c r="I46" s="18">
        <f t="shared" si="20"/>
        <v>1.0776026497473745</v>
      </c>
      <c r="J46" s="18">
        <f t="shared" si="20"/>
        <v>1.0906258204869499</v>
      </c>
      <c r="K46" s="18">
        <f t="shared" si="20"/>
        <v>0.98550888444003337</v>
      </c>
      <c r="L46" s="18">
        <f t="shared" si="20"/>
        <v>0.89291161157969112</v>
      </c>
      <c r="M46" s="18">
        <f t="shared" si="20"/>
        <v>0.85275628689488081</v>
      </c>
      <c r="N46" s="18">
        <f t="shared" si="20"/>
        <v>0.80215623025420879</v>
      </c>
      <c r="O46" s="18">
        <f t="shared" si="20"/>
        <v>0.72432340919001548</v>
      </c>
      <c r="P46" s="18">
        <f t="shared" si="20"/>
        <v>0.6634213779347593</v>
      </c>
      <c r="Q46" s="18">
        <f t="shared" si="20"/>
        <v>0.65825276571551883</v>
      </c>
      <c r="R46" s="18">
        <f t="shared" si="20"/>
        <v>0.62068913922410429</v>
      </c>
      <c r="S46" s="18">
        <f t="shared" si="20"/>
        <v>0.57205530607412192</v>
      </c>
      <c r="T46" s="18">
        <f t="shared" si="20"/>
        <v>0.57295397067821208</v>
      </c>
      <c r="U46" s="18">
        <f t="shared" si="20"/>
        <v>0.58320128447022135</v>
      </c>
      <c r="V46" s="19"/>
    </row>
    <row r="49" spans="4:21" x14ac:dyDescent="0.25">
      <c r="D49" s="6" t="s">
        <v>33</v>
      </c>
    </row>
    <row r="50" spans="4:21" x14ac:dyDescent="0.25">
      <c r="D50" t="s">
        <v>34</v>
      </c>
      <c r="E50" s="20">
        <f>(U27/E27)^(1/17)-1</f>
        <v>3.2227402321962195E-2</v>
      </c>
    </row>
    <row r="52" spans="4:21" x14ac:dyDescent="0.25">
      <c r="D52" t="s">
        <v>35</v>
      </c>
      <c r="E52" s="21">
        <v>0.46479999999999999</v>
      </c>
      <c r="F52" t="s">
        <v>36</v>
      </c>
    </row>
    <row r="53" spans="4:21" x14ac:dyDescent="0.25">
      <c r="D53" t="s">
        <v>37</v>
      </c>
      <c r="E53" s="20">
        <f>(1+E52)^(1/17)-1</f>
        <v>2.2708031491418978E-2</v>
      </c>
    </row>
    <row r="54" spans="4:21" x14ac:dyDescent="0.25">
      <c r="E54" s="21">
        <f>E50-E53</f>
        <v>9.5193708305432168E-3</v>
      </c>
    </row>
    <row r="56" spans="4:21" x14ac:dyDescent="0.25">
      <c r="D56" s="6" t="s">
        <v>39</v>
      </c>
      <c r="E56" s="6">
        <v>1997</v>
      </c>
      <c r="F56" s="6">
        <v>1998</v>
      </c>
      <c r="G56" s="6">
        <v>1999</v>
      </c>
      <c r="H56" s="6">
        <v>2000</v>
      </c>
      <c r="I56" s="6">
        <v>2001</v>
      </c>
      <c r="J56" s="6">
        <v>2002</v>
      </c>
      <c r="K56" s="6">
        <v>2003</v>
      </c>
      <c r="L56" s="6">
        <v>2004</v>
      </c>
      <c r="M56" s="6">
        <v>2005</v>
      </c>
      <c r="N56" s="6">
        <v>2006</v>
      </c>
      <c r="O56" s="6">
        <v>2007</v>
      </c>
      <c r="P56" s="6">
        <v>2008</v>
      </c>
      <c r="Q56" s="6">
        <v>2009</v>
      </c>
      <c r="R56" s="6">
        <v>2010</v>
      </c>
      <c r="S56" s="6">
        <v>2011</v>
      </c>
      <c r="T56" s="6">
        <v>2012</v>
      </c>
      <c r="U56" s="6">
        <v>2013</v>
      </c>
    </row>
    <row r="57" spans="4:21" x14ac:dyDescent="0.25">
      <c r="D57" t="s">
        <v>40</v>
      </c>
      <c r="E57" s="20">
        <f>E17/E16</f>
        <v>0.12834287506862208</v>
      </c>
      <c r="F57" s="20">
        <f t="shared" ref="F57:U57" si="21">F17/F16</f>
        <v>0.13018756461379413</v>
      </c>
      <c r="G57" s="20">
        <f t="shared" si="21"/>
        <v>0.12930052796852892</v>
      </c>
      <c r="H57" s="20">
        <f t="shared" si="21"/>
        <v>0.1270781449821633</v>
      </c>
      <c r="I57" s="20">
        <f t="shared" si="21"/>
        <v>0.12940182494085839</v>
      </c>
      <c r="J57" s="20">
        <f t="shared" si="21"/>
        <v>0.1300712810605556</v>
      </c>
      <c r="K57" s="20">
        <f t="shared" si="21"/>
        <v>0.13112378882550033</v>
      </c>
      <c r="L57" s="20">
        <f t="shared" si="21"/>
        <v>0.13046529202202312</v>
      </c>
      <c r="M57" s="20">
        <f t="shared" si="21"/>
        <v>0.13103590059877163</v>
      </c>
      <c r="N57" s="20">
        <f t="shared" si="21"/>
        <v>0.13274528757854034</v>
      </c>
      <c r="O57" s="20">
        <f t="shared" si="21"/>
        <v>0.13156381143088428</v>
      </c>
      <c r="P57" s="20">
        <f t="shared" si="21"/>
        <v>0.1285930687947979</v>
      </c>
      <c r="Q57" s="20">
        <f t="shared" si="21"/>
        <v>0.12798622821810005</v>
      </c>
      <c r="R57" s="20">
        <f t="shared" si="21"/>
        <v>0.1282483196232031</v>
      </c>
      <c r="S57" s="20">
        <f t="shared" si="21"/>
        <v>0.12879907757805109</v>
      </c>
      <c r="T57" s="20">
        <f t="shared" si="21"/>
        <v>0.12863231305695466</v>
      </c>
      <c r="U57" s="20">
        <f t="shared" si="21"/>
        <v>0.13140026476491437</v>
      </c>
    </row>
    <row r="58" spans="4:21" x14ac:dyDescent="0.25">
      <c r="D58" t="s">
        <v>38</v>
      </c>
      <c r="E58" s="21">
        <f>E22</f>
        <v>0.75387851696029451</v>
      </c>
      <c r="F58" s="21">
        <f t="shared" ref="F58:U58" si="22">F22</f>
        <v>0.77763465099428386</v>
      </c>
      <c r="G58" s="21">
        <f t="shared" si="22"/>
        <v>0.74915100747113428</v>
      </c>
      <c r="H58" s="21">
        <f t="shared" si="22"/>
        <v>0.75757575757575757</v>
      </c>
      <c r="I58" s="21">
        <f t="shared" si="22"/>
        <v>0.80758846099189996</v>
      </c>
      <c r="J58" s="21">
        <f t="shared" si="22"/>
        <v>0.85434019412129136</v>
      </c>
      <c r="K58" s="21">
        <f t="shared" si="22"/>
        <v>0.82450167141265318</v>
      </c>
      <c r="L58" s="21">
        <f t="shared" si="22"/>
        <v>0.77729330873721281</v>
      </c>
      <c r="M58" s="21">
        <f t="shared" si="22"/>
        <v>0.81409216927342154</v>
      </c>
      <c r="N58" s="21">
        <f t="shared" si="22"/>
        <v>0.78784398181383108</v>
      </c>
      <c r="O58" s="21">
        <f t="shared" si="22"/>
        <v>0.82977136086365033</v>
      </c>
      <c r="P58" s="21">
        <f t="shared" si="22"/>
        <v>0.72608621715840493</v>
      </c>
      <c r="Q58" s="21">
        <f t="shared" si="22"/>
        <v>0.69923060013189708</v>
      </c>
      <c r="R58" s="21">
        <f t="shared" si="22"/>
        <v>0.68959501557632397</v>
      </c>
      <c r="S58" s="21">
        <f t="shared" si="22"/>
        <v>0.68414426423757679</v>
      </c>
      <c r="T58" s="21">
        <f t="shared" si="22"/>
        <v>0.68785141654877213</v>
      </c>
      <c r="U58" s="21">
        <f t="shared" si="22"/>
        <v>0.68818045968832275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Handout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2014-10-27T16:20:33Z</dcterms:created>
  <dcterms:modified xsi:type="dcterms:W3CDTF">2022-03-03T11:52:09Z</dcterms:modified>
</cp:coreProperties>
</file>