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trlProps/ctrlProp1.xml" ContentType="application/vnd.ms-excel.controlproperties+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DieseArbeitsmappe"/>
  <mc:AlternateContent xmlns:mc="http://schemas.openxmlformats.org/markup-compatibility/2006">
    <mc:Choice Requires="x15">
      <x15ac:absPath xmlns:x15ac="http://schemas.microsoft.com/office/spreadsheetml/2010/11/ac" url="E:\local_home\gerhardr\userdata\Privat\Buchprojekt\buch-main\Buch_Inhalt\Praktische_Übungen\Kap06.1_Neuronale_Netze\"/>
    </mc:Choice>
  </mc:AlternateContent>
  <xr:revisionPtr revIDLastSave="0" documentId="13_ncr:1_{C65EC9AF-8BD9-4B64-9E15-57C3346518A5}" xr6:coauthVersionLast="47" xr6:coauthVersionMax="47" xr10:uidLastSave="{00000000-0000-0000-0000-000000000000}"/>
  <bookViews>
    <workbookView xWindow="-120" yWindow="-120" windowWidth="29040" windowHeight="15990" tabRatio="718" xr2:uid="{D860C33F-E15F-4F9F-8203-BC697EDC3DBA}"/>
  </bookViews>
  <sheets>
    <sheet name="Einleitung-Information" sheetId="5" r:id="rId1"/>
    <sheet name="Daten - Aufgabe" sheetId="6" r:id="rId2"/>
    <sheet name="Daten - Lösung" sheetId="1" r:id="rId3"/>
    <sheet name="Training - Aufgabe" sheetId="7" r:id="rId4"/>
    <sheet name="Training - Lösung" sheetId="8" r:id="rId5"/>
    <sheet name="Training - Lösung-2" sheetId="2" r:id="rId6"/>
    <sheet name="Daten zur Grafik" sheetId="3" state="hidden" r:id="rId7"/>
  </sheets>
  <definedNames>
    <definedName name="alpha">'Training - Lösung-2'!$L$13</definedName>
    <definedName name="b_Ende">'Daten zur Grafik'!$B$8</definedName>
    <definedName name="b_Schritt">'Daten zur Grafik'!$B$15</definedName>
    <definedName name="b_start" localSheetId="3">'Training - Aufgabe'!$I$21</definedName>
    <definedName name="b_start" localSheetId="4">'Training - Lösung'!$I$21</definedName>
    <definedName name="b_start">'Training - Lösung-2'!$I$13</definedName>
    <definedName name="Daten_pro_Epoche" localSheetId="1">'Daten - Aufgabe'!$D$8</definedName>
    <definedName name="Daten_pro_Epoche">'Daten - Lösung'!$D$6</definedName>
    <definedName name="Lernrate" localSheetId="3">'Training - Aufgabe'!$L$21</definedName>
    <definedName name="Lernrate" localSheetId="4">'Training - Lösung'!$L$21</definedName>
    <definedName name="phi_Schritt">'Daten zur Grafik'!$B$21</definedName>
    <definedName name="Schritt" localSheetId="3">'Training - Aufgabe'!$L$9</definedName>
    <definedName name="Schritt" localSheetId="4">'Training - Lösung'!$L$9</definedName>
    <definedName name="Schritt">'Training - Lösung-2'!$L$8</definedName>
    <definedName name="Schritt_Ende">'Daten zur Grafik'!$B$5</definedName>
    <definedName name="Summe_Schritt">'Daten zur Grafik'!$B$20</definedName>
    <definedName name="w1_Ende">'Daten zur Grafik'!$B$6</definedName>
    <definedName name="w1_Schritt">'Daten zur Grafik'!$B$13</definedName>
    <definedName name="w1_start" localSheetId="3">'Training - Aufgabe'!$G$21</definedName>
    <definedName name="w1_start" localSheetId="4">'Training - Lösung'!$G$21</definedName>
    <definedName name="w1_start">'Training - Lösung-2'!$G$13</definedName>
    <definedName name="w2_Ende">'Daten zur Grafik'!$B$7</definedName>
    <definedName name="w2_Schritt">'Daten zur Grafik'!$B$14</definedName>
    <definedName name="w2_start" localSheetId="3">'Training - Aufgabe'!$H$21</definedName>
    <definedName name="w2_start" localSheetId="4">'Training - Lösung'!$H$21</definedName>
    <definedName name="w2_start">'Training - Lösung-2'!$H$13</definedName>
    <definedName name="x1_Schritt">'Daten zur Grafik'!$B$17</definedName>
    <definedName name="x2_Schritt">'Daten zur Grafik'!$B$18</definedName>
    <definedName name="Y_Schritt">'Daten zur Grafik'!$B$19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6" l="1"/>
  <c r="A13" i="6" s="1"/>
  <c r="A14" i="6" s="1"/>
  <c r="A15" i="6" s="1"/>
  <c r="C25" i="7" l="1"/>
  <c r="D12" i="1" l="1"/>
  <c r="D10" i="1"/>
  <c r="A29" i="8"/>
  <c r="A33" i="8" s="1"/>
  <c r="A37" i="8" s="1"/>
  <c r="A41" i="8" s="1"/>
  <c r="A45" i="8" s="1"/>
  <c r="A49" i="8" s="1"/>
  <c r="A53" i="8" s="1"/>
  <c r="A57" i="8" s="1"/>
  <c r="A29" i="7"/>
  <c r="A17" i="2"/>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E15" i="6"/>
  <c r="F15" i="6"/>
  <c r="G15" i="6"/>
  <c r="H15" i="6"/>
  <c r="G12" i="6"/>
  <c r="G13" i="6"/>
  <c r="G14" i="6"/>
  <c r="F12" i="6"/>
  <c r="F13" i="6"/>
  <c r="F14" i="6"/>
  <c r="E12" i="6"/>
  <c r="E13" i="6"/>
  <c r="E14" i="6"/>
  <c r="D11" i="1"/>
  <c r="D13" i="1"/>
  <c r="H14" i="6"/>
  <c r="H12" i="6"/>
  <c r="B12" i="3"/>
  <c r="A54" i="2" l="1"/>
  <c r="H13" i="6"/>
  <c r="H10" i="1"/>
  <c r="H11" i="1"/>
  <c r="E12" i="1"/>
  <c r="H13" i="1"/>
  <c r="I17" i="2"/>
  <c r="D6" i="1"/>
  <c r="C53" i="2" s="1"/>
  <c r="B53" i="2" l="1"/>
  <c r="A55" i="2"/>
  <c r="C54" i="2"/>
  <c r="D53" i="2"/>
  <c r="F53" i="2"/>
  <c r="E53" i="2"/>
  <c r="M53" i="2"/>
  <c r="G17" i="2"/>
  <c r="H17" i="2"/>
  <c r="E13" i="1"/>
  <c r="G13" i="1"/>
  <c r="F10" i="1"/>
  <c r="E10" i="1"/>
  <c r="G11" i="1"/>
  <c r="E11" i="1"/>
  <c r="G10" i="1"/>
  <c r="H12" i="1"/>
  <c r="F13" i="1"/>
  <c r="G12" i="1"/>
  <c r="F12" i="1"/>
  <c r="F11" i="1"/>
  <c r="C17" i="2"/>
  <c r="C55" i="2" l="1"/>
  <c r="A56" i="2"/>
  <c r="A57" i="2" s="1"/>
  <c r="D54" i="2"/>
  <c r="F54" i="2"/>
  <c r="E54" i="2"/>
  <c r="M54" i="2"/>
  <c r="B54" i="2"/>
  <c r="C18" i="2"/>
  <c r="C19" i="2"/>
  <c r="F17" i="2"/>
  <c r="D17" i="2"/>
  <c r="E17" i="2"/>
  <c r="B17" i="2"/>
  <c r="E25" i="7" l="1"/>
  <c r="E35" i="8"/>
  <c r="E59" i="8"/>
  <c r="E37" i="8"/>
  <c r="D25" i="8"/>
  <c r="D57" i="8"/>
  <c r="E46" i="8"/>
  <c r="D33" i="8"/>
  <c r="C36" i="8"/>
  <c r="M18" i="2"/>
  <c r="M19" i="2"/>
  <c r="D56" i="8"/>
  <c r="D31" i="8"/>
  <c r="D40" i="8"/>
  <c r="E54" i="8"/>
  <c r="E58" i="8"/>
  <c r="C51" i="8"/>
  <c r="E52" i="8"/>
  <c r="C34" i="8"/>
  <c r="D39" i="8"/>
  <c r="C27" i="8"/>
  <c r="C26" i="8"/>
  <c r="C26" i="7"/>
  <c r="C59" i="8"/>
  <c r="C43" i="8"/>
  <c r="D32" i="8"/>
  <c r="D26" i="7"/>
  <c r="E36" i="8"/>
  <c r="D55" i="8"/>
  <c r="E29" i="8"/>
  <c r="D25" i="7"/>
  <c r="C48" i="8"/>
  <c r="E31" i="8"/>
  <c r="D58" i="8"/>
  <c r="D34" i="8"/>
  <c r="E38" i="8"/>
  <c r="E55" i="8"/>
  <c r="E53" i="8"/>
  <c r="C54" i="8"/>
  <c r="D52" i="8"/>
  <c r="D26" i="8"/>
  <c r="C46" i="8"/>
  <c r="D36" i="8"/>
  <c r="E50" i="8"/>
  <c r="E25" i="8"/>
  <c r="D46" i="8"/>
  <c r="D38" i="8"/>
  <c r="E27" i="7"/>
  <c r="D41" i="8"/>
  <c r="E42" i="8"/>
  <c r="D28" i="8"/>
  <c r="E39" i="8"/>
  <c r="E47" i="8"/>
  <c r="C57" i="8"/>
  <c r="D35" i="8"/>
  <c r="C41" i="8"/>
  <c r="C60" i="8"/>
  <c r="E51" i="8"/>
  <c r="C58" i="8"/>
  <c r="D27" i="7"/>
  <c r="D48" i="8"/>
  <c r="D42" i="8"/>
  <c r="D43" i="8"/>
  <c r="C28" i="8"/>
  <c r="E33" i="8"/>
  <c r="C38" i="8"/>
  <c r="E27" i="8"/>
  <c r="C33" i="8"/>
  <c r="D47" i="8"/>
  <c r="C42" i="8"/>
  <c r="D54" i="8"/>
  <c r="C37" i="8"/>
  <c r="C55" i="8"/>
  <c r="E32" i="8"/>
  <c r="E45" i="8"/>
  <c r="E26" i="8"/>
  <c r="C31" i="8"/>
  <c r="C39" i="8"/>
  <c r="E43" i="8"/>
  <c r="C53" i="8"/>
  <c r="E26" i="7"/>
  <c r="E57" i="8"/>
  <c r="E49" i="8"/>
  <c r="E34" i="8"/>
  <c r="C32" i="8"/>
  <c r="E60" i="8"/>
  <c r="E28" i="8"/>
  <c r="E30" i="8"/>
  <c r="C30" i="8"/>
  <c r="D60" i="8"/>
  <c r="D27" i="8"/>
  <c r="D37" i="8"/>
  <c r="C29" i="8"/>
  <c r="C52" i="8"/>
  <c r="D50" i="8"/>
  <c r="E41" i="8"/>
  <c r="E44" i="8"/>
  <c r="D51" i="8"/>
  <c r="C47" i="8"/>
  <c r="C56" i="8"/>
  <c r="C49" i="8"/>
  <c r="D45" i="8"/>
  <c r="C44" i="8"/>
  <c r="D59" i="8"/>
  <c r="E56" i="8"/>
  <c r="C27" i="7"/>
  <c r="C35" i="8"/>
  <c r="C25" i="8"/>
  <c r="D53" i="8"/>
  <c r="C45" i="8"/>
  <c r="D49" i="8"/>
  <c r="C50" i="8"/>
  <c r="D44" i="8"/>
  <c r="E40" i="8"/>
  <c r="E48" i="8"/>
  <c r="D29" i="8"/>
  <c r="D30" i="8"/>
  <c r="C40" i="8"/>
  <c r="E30" i="7"/>
  <c r="D30" i="7"/>
  <c r="E32" i="7"/>
  <c r="C30" i="7"/>
  <c r="D32" i="7"/>
  <c r="E29" i="7"/>
  <c r="C32" i="7"/>
  <c r="D29" i="7"/>
  <c r="E31" i="7"/>
  <c r="C29" i="7"/>
  <c r="C31" i="7"/>
  <c r="D31" i="7"/>
  <c r="E28" i="7"/>
  <c r="D28" i="7"/>
  <c r="C28" i="7"/>
  <c r="D8" i="6"/>
  <c r="C57" i="2"/>
  <c r="A58" i="2"/>
  <c r="C56" i="2"/>
  <c r="D55" i="2"/>
  <c r="F55" i="2"/>
  <c r="E55" i="2"/>
  <c r="M55" i="2"/>
  <c r="B55" i="2"/>
  <c r="B18" i="2"/>
  <c r="F18" i="2"/>
  <c r="E18" i="2"/>
  <c r="D18" i="2"/>
  <c r="F19" i="2"/>
  <c r="J17" i="2"/>
  <c r="K17" i="2" s="1"/>
  <c r="D19" i="2"/>
  <c r="E19" i="2"/>
  <c r="B19" i="2"/>
  <c r="B57" i="2" l="1"/>
  <c r="B56" i="2"/>
  <c r="I25" i="8"/>
  <c r="J25" i="8" s="1"/>
  <c r="K25" i="8" s="1"/>
  <c r="D57" i="2"/>
  <c r="F57" i="2"/>
  <c r="E57" i="2"/>
  <c r="M57" i="2"/>
  <c r="C58" i="2"/>
  <c r="A59" i="2"/>
  <c r="D56" i="2"/>
  <c r="F56" i="2"/>
  <c r="E56" i="2"/>
  <c r="C20" i="2"/>
  <c r="C21" i="2"/>
  <c r="L17" i="2"/>
  <c r="F20" i="2" l="1"/>
  <c r="B58" i="2"/>
  <c r="B21" i="2"/>
  <c r="H26" i="8"/>
  <c r="G26" i="8"/>
  <c r="F26" i="8"/>
  <c r="C59" i="2"/>
  <c r="A60" i="2"/>
  <c r="F58" i="2"/>
  <c r="E58" i="2"/>
  <c r="M58" i="2"/>
  <c r="D58" i="2"/>
  <c r="I18" i="2"/>
  <c r="B20" i="2"/>
  <c r="E20" i="2"/>
  <c r="D20" i="2"/>
  <c r="C22" i="2"/>
  <c r="E21" i="2"/>
  <c r="G18" i="2"/>
  <c r="H18" i="2"/>
  <c r="F21" i="2"/>
  <c r="D21" i="2"/>
  <c r="C23" i="2"/>
  <c r="B23" i="2" l="1"/>
  <c r="D22" i="2"/>
  <c r="I26" i="8"/>
  <c r="J26" i="8" s="1"/>
  <c r="K26" i="8" s="1"/>
  <c r="E59" i="2"/>
  <c r="M59" i="2"/>
  <c r="D59" i="2"/>
  <c r="F59" i="2"/>
  <c r="B59" i="2"/>
  <c r="C60" i="2"/>
  <c r="M22" i="2"/>
  <c r="F22" i="2"/>
  <c r="E22" i="2"/>
  <c r="B22" i="2"/>
  <c r="E23" i="2"/>
  <c r="M23" i="2"/>
  <c r="D23" i="2"/>
  <c r="F23" i="2"/>
  <c r="C24" i="2"/>
  <c r="B24" i="2" l="1"/>
  <c r="B60" i="2"/>
  <c r="H27" i="8"/>
  <c r="G27" i="8"/>
  <c r="F27" i="8"/>
  <c r="D60" i="2"/>
  <c r="F60" i="2"/>
  <c r="E60" i="2"/>
  <c r="C25" i="2"/>
  <c r="D24" i="2"/>
  <c r="E24" i="2"/>
  <c r="F24" i="2"/>
  <c r="B25" i="2" l="1"/>
  <c r="I27" i="8"/>
  <c r="J27" i="8" s="1"/>
  <c r="K27" i="8" s="1"/>
  <c r="F25" i="2"/>
  <c r="D25" i="2"/>
  <c r="E25" i="2"/>
  <c r="C26" i="2"/>
  <c r="F26" i="2" l="1"/>
  <c r="H28" i="8"/>
  <c r="G28" i="8"/>
  <c r="F28" i="8"/>
  <c r="D26" i="2"/>
  <c r="M26" i="2"/>
  <c r="E26" i="2"/>
  <c r="B26" i="2"/>
  <c r="C27" i="2"/>
  <c r="L28" i="7" l="1"/>
  <c r="F27" i="2"/>
  <c r="I28" i="8"/>
  <c r="J28" i="8" s="1"/>
  <c r="K28" i="8" s="1"/>
  <c r="F29" i="8" s="1"/>
  <c r="C28" i="2"/>
  <c r="E27" i="2"/>
  <c r="C29" i="2"/>
  <c r="M27" i="2"/>
  <c r="B27" i="2"/>
  <c r="D27" i="2"/>
  <c r="H29" i="8" l="1"/>
  <c r="B29" i="2"/>
  <c r="B28" i="2"/>
  <c r="G29" i="8"/>
  <c r="L28" i="8"/>
  <c r="F28" i="2"/>
  <c r="D28" i="2"/>
  <c r="E28" i="2"/>
  <c r="F29" i="2"/>
  <c r="E29" i="2"/>
  <c r="D29" i="2"/>
  <c r="C30" i="2"/>
  <c r="B30" i="2" l="1"/>
  <c r="I29" i="8"/>
  <c r="J29" i="8" s="1"/>
  <c r="K29" i="8" s="1"/>
  <c r="D30" i="2"/>
  <c r="C31" i="2"/>
  <c r="F30" i="2"/>
  <c r="M30" i="2"/>
  <c r="E30" i="2"/>
  <c r="C32" i="2"/>
  <c r="F31" i="2" l="1"/>
  <c r="H30" i="8"/>
  <c r="F30" i="8"/>
  <c r="G30" i="8"/>
  <c r="B31" i="2"/>
  <c r="M31" i="2"/>
  <c r="E31" i="2"/>
  <c r="D31" i="2"/>
  <c r="F32" i="2"/>
  <c r="E32" i="2"/>
  <c r="D32" i="2"/>
  <c r="B32" i="2"/>
  <c r="C33" i="2"/>
  <c r="I30" i="8" l="1"/>
  <c r="J30" i="8" s="1"/>
  <c r="K30" i="8" s="1"/>
  <c r="G31" i="8" s="1"/>
  <c r="E33" i="2"/>
  <c r="F33" i="2"/>
  <c r="D33" i="2"/>
  <c r="B33" i="2"/>
  <c r="C34" i="2"/>
  <c r="H31" i="8" l="1"/>
  <c r="F31" i="8"/>
  <c r="D34" i="2"/>
  <c r="E34" i="2"/>
  <c r="M34" i="2"/>
  <c r="F34" i="2"/>
  <c r="C35" i="2"/>
  <c r="B34" i="2"/>
  <c r="I31" i="8" l="1"/>
  <c r="J31" i="8" s="1"/>
  <c r="K31" i="8" s="1"/>
  <c r="G32" i="8" s="1"/>
  <c r="B35" i="2"/>
  <c r="D35" i="2"/>
  <c r="E35" i="2"/>
  <c r="M35" i="2"/>
  <c r="F35" i="2"/>
  <c r="C36" i="2"/>
  <c r="F32" i="8" l="1"/>
  <c r="H32" i="8"/>
  <c r="B36" i="2"/>
  <c r="C37" i="2"/>
  <c r="D36" i="2"/>
  <c r="E36" i="2"/>
  <c r="F36" i="2"/>
  <c r="L32" i="7" l="1"/>
  <c r="I32" i="8"/>
  <c r="J32" i="8" s="1"/>
  <c r="K32" i="8" s="1"/>
  <c r="H33" i="8" s="1"/>
  <c r="B37" i="2"/>
  <c r="D37" i="2"/>
  <c r="E37" i="2"/>
  <c r="F37" i="2"/>
  <c r="C38" i="2"/>
  <c r="L32" i="8" l="1"/>
  <c r="F33" i="8"/>
  <c r="G33" i="8"/>
  <c r="C39" i="2"/>
  <c r="D38" i="2"/>
  <c r="E38" i="2"/>
  <c r="M38" i="2"/>
  <c r="F38" i="2"/>
  <c r="B38" i="2"/>
  <c r="I33" i="8" l="1"/>
  <c r="J33" i="8" s="1"/>
  <c r="K33" i="8" s="1"/>
  <c r="F34" i="8" s="1"/>
  <c r="F39" i="2"/>
  <c r="D39" i="2"/>
  <c r="E39" i="2"/>
  <c r="M39" i="2"/>
  <c r="B39" i="2"/>
  <c r="C40" i="2"/>
  <c r="H34" i="8" l="1"/>
  <c r="G34" i="8"/>
  <c r="F40" i="2"/>
  <c r="D40" i="2"/>
  <c r="E40" i="2"/>
  <c r="B40" i="2"/>
  <c r="C41" i="2"/>
  <c r="I34" i="8" l="1"/>
  <c r="J34" i="8" s="1"/>
  <c r="K34" i="8" s="1"/>
  <c r="F35" i="8" s="1"/>
  <c r="B41" i="2"/>
  <c r="C42" i="2"/>
  <c r="E41" i="2"/>
  <c r="F41" i="2"/>
  <c r="D41" i="2"/>
  <c r="H35" i="8" l="1"/>
  <c r="G35" i="8"/>
  <c r="B42" i="2"/>
  <c r="C43" i="2"/>
  <c r="D42" i="2"/>
  <c r="E42" i="2"/>
  <c r="M42" i="2"/>
  <c r="F42" i="2"/>
  <c r="I35" i="8" l="1"/>
  <c r="J35" i="8" s="1"/>
  <c r="K35" i="8" s="1"/>
  <c r="F36" i="8" s="1"/>
  <c r="B43" i="2"/>
  <c r="C44" i="2"/>
  <c r="D43" i="2"/>
  <c r="E43" i="2"/>
  <c r="M43" i="2"/>
  <c r="F43" i="2"/>
  <c r="G36" i="8" l="1"/>
  <c r="H36" i="8"/>
  <c r="B44" i="2"/>
  <c r="D44" i="2"/>
  <c r="E44" i="2"/>
  <c r="F44" i="2"/>
  <c r="C45" i="2"/>
  <c r="I36" i="8" l="1"/>
  <c r="J36" i="8" s="1"/>
  <c r="K36" i="8" s="1"/>
  <c r="G37" i="8" s="1"/>
  <c r="C46" i="2"/>
  <c r="D45" i="2"/>
  <c r="E45" i="2"/>
  <c r="F45" i="2"/>
  <c r="B45" i="2"/>
  <c r="F37" i="8" l="1"/>
  <c r="H37" i="8"/>
  <c r="L36" i="8"/>
  <c r="E46" i="2"/>
  <c r="C47" i="2"/>
  <c r="F46" i="2"/>
  <c r="M46" i="2"/>
  <c r="D46" i="2"/>
  <c r="B46" i="2"/>
  <c r="C48" i="2"/>
  <c r="I37" i="8" l="1"/>
  <c r="J37" i="8" s="1"/>
  <c r="K37" i="8" s="1"/>
  <c r="G38" i="8" s="1"/>
  <c r="F47" i="2"/>
  <c r="D47" i="2"/>
  <c r="E47" i="2"/>
  <c r="B47" i="2"/>
  <c r="M47" i="2"/>
  <c r="C49" i="2"/>
  <c r="F48" i="2"/>
  <c r="E48" i="2"/>
  <c r="D48" i="2"/>
  <c r="B48" i="2"/>
  <c r="F38" i="8" l="1"/>
  <c r="H38" i="8"/>
  <c r="B49" i="2"/>
  <c r="C51" i="2"/>
  <c r="C50" i="2"/>
  <c r="E49" i="2"/>
  <c r="F49" i="2"/>
  <c r="D49" i="2"/>
  <c r="I38" i="8" l="1"/>
  <c r="J38" i="8" s="1"/>
  <c r="K38" i="8" s="1"/>
  <c r="F39" i="8" s="1"/>
  <c r="F50" i="2"/>
  <c r="D50" i="2"/>
  <c r="C52" i="2"/>
  <c r="M50" i="2"/>
  <c r="B50" i="2"/>
  <c r="E50" i="2"/>
  <c r="M51" i="2"/>
  <c r="F51" i="2"/>
  <c r="D51" i="2"/>
  <c r="E51" i="2"/>
  <c r="B51" i="2"/>
  <c r="H39" i="8" l="1"/>
  <c r="G39" i="8"/>
  <c r="E52" i="2"/>
  <c r="B18" i="3" s="1"/>
  <c r="D52" i="2"/>
  <c r="B17" i="3" s="1"/>
  <c r="F52" i="2"/>
  <c r="B19" i="3" s="1"/>
  <c r="B52" i="2"/>
  <c r="I39" i="8" l="1"/>
  <c r="J39" i="8" s="1"/>
  <c r="K39" i="8" s="1"/>
  <c r="F40" i="8" s="1"/>
  <c r="M17" i="2"/>
  <c r="J18" i="2"/>
  <c r="H40" i="8" l="1"/>
  <c r="G40" i="8"/>
  <c r="K18" i="2"/>
  <c r="L18" i="2" s="1"/>
  <c r="I40" i="8" l="1"/>
  <c r="J40" i="8" s="1"/>
  <c r="K40" i="8" s="1"/>
  <c r="H41" i="8" s="1"/>
  <c r="I19" i="2"/>
  <c r="G19" i="2"/>
  <c r="H19" i="2"/>
  <c r="G41" i="8" l="1"/>
  <c r="L40" i="8"/>
  <c r="F41" i="8"/>
  <c r="J19" i="2"/>
  <c r="I41" i="8" l="1"/>
  <c r="J41" i="8" s="1"/>
  <c r="K41" i="8" s="1"/>
  <c r="F42" i="8" s="1"/>
  <c r="K19" i="2"/>
  <c r="G42" i="8" l="1"/>
  <c r="H42" i="8"/>
  <c r="L19" i="2"/>
  <c r="I42" i="8" l="1"/>
  <c r="J42" i="8" s="1"/>
  <c r="K42" i="8" s="1"/>
  <c r="F43" i="8" s="1"/>
  <c r="I20" i="2"/>
  <c r="G20" i="2"/>
  <c r="H20" i="2"/>
  <c r="H43" i="8" l="1"/>
  <c r="G43" i="8"/>
  <c r="J20" i="2"/>
  <c r="I43" i="8" l="1"/>
  <c r="J43" i="8" s="1"/>
  <c r="K43" i="8" s="1"/>
  <c r="H44" i="8" s="1"/>
  <c r="K20" i="2"/>
  <c r="G44" i="8" l="1"/>
  <c r="F44" i="8"/>
  <c r="L20" i="2"/>
  <c r="I44" i="8" l="1"/>
  <c r="J44" i="8" s="1"/>
  <c r="K44" i="8" s="1"/>
  <c r="G45" i="8" s="1"/>
  <c r="I21" i="2"/>
  <c r="G21" i="2"/>
  <c r="H21" i="2"/>
  <c r="M20" i="2"/>
  <c r="L44" i="8" l="1"/>
  <c r="F45" i="8"/>
  <c r="H45" i="8"/>
  <c r="J21" i="2"/>
  <c r="I45" i="8" l="1"/>
  <c r="J45" i="8" s="1"/>
  <c r="K45" i="8" s="1"/>
  <c r="F46" i="8" s="1"/>
  <c r="K21" i="2"/>
  <c r="G46" i="8" l="1"/>
  <c r="H46" i="8"/>
  <c r="L21" i="2"/>
  <c r="I46" i="8" l="1"/>
  <c r="J46" i="8" s="1"/>
  <c r="K46" i="8" s="1"/>
  <c r="F47" i="8" s="1"/>
  <c r="I22" i="2"/>
  <c r="M21" i="2"/>
  <c r="G22" i="2"/>
  <c r="H22" i="2"/>
  <c r="H47" i="8" l="1"/>
  <c r="G47" i="8"/>
  <c r="J22" i="2"/>
  <c r="I47" i="8" l="1"/>
  <c r="J47" i="8" s="1"/>
  <c r="K47" i="8" s="1"/>
  <c r="F48" i="8" s="1"/>
  <c r="K22" i="2"/>
  <c r="G48" i="8" l="1"/>
  <c r="H48" i="8"/>
  <c r="L22" i="2"/>
  <c r="I48" i="8" l="1"/>
  <c r="J48" i="8" s="1"/>
  <c r="K48" i="8" s="1"/>
  <c r="L48" i="8" s="1"/>
  <c r="I23" i="2"/>
  <c r="G23" i="2"/>
  <c r="H23" i="2"/>
  <c r="F49" i="8" l="1"/>
  <c r="H49" i="8"/>
  <c r="G49" i="8"/>
  <c r="J23" i="2"/>
  <c r="I49" i="8" l="1"/>
  <c r="J49" i="8" s="1"/>
  <c r="K49" i="8" s="1"/>
  <c r="H50" i="8" s="1"/>
  <c r="K23" i="2"/>
  <c r="F50" i="8" l="1"/>
  <c r="G50" i="8"/>
  <c r="L23" i="2"/>
  <c r="I50" i="8" l="1"/>
  <c r="J50" i="8" s="1"/>
  <c r="K50" i="8" s="1"/>
  <c r="H51" i="8" s="1"/>
  <c r="I24" i="2"/>
  <c r="G24" i="2"/>
  <c r="H24" i="2"/>
  <c r="F51" i="8" l="1"/>
  <c r="G51" i="8"/>
  <c r="J24" i="2"/>
  <c r="I51" i="8" l="1"/>
  <c r="J51" i="8" s="1"/>
  <c r="K51" i="8" s="1"/>
  <c r="F52" i="8" s="1"/>
  <c r="K24" i="2"/>
  <c r="H52" i="8" l="1"/>
  <c r="G52" i="8"/>
  <c r="L24" i="2"/>
  <c r="I52" i="8" l="1"/>
  <c r="J52" i="8" s="1"/>
  <c r="K52" i="8" s="1"/>
  <c r="L52" i="8" s="1"/>
  <c r="I25" i="2"/>
  <c r="G25" i="2"/>
  <c r="H25" i="2"/>
  <c r="M24" i="2"/>
  <c r="F53" i="8" l="1"/>
  <c r="H53" i="8"/>
  <c r="G53" i="8"/>
  <c r="J25" i="2"/>
  <c r="I53" i="8" l="1"/>
  <c r="J53" i="8" s="1"/>
  <c r="K53" i="8" s="1"/>
  <c r="H54" i="8" s="1"/>
  <c r="K25" i="2"/>
  <c r="F54" i="8" l="1"/>
  <c r="G54" i="8"/>
  <c r="L25" i="2"/>
  <c r="I54" i="8" l="1"/>
  <c r="J54" i="8" s="1"/>
  <c r="K54" i="8" s="1"/>
  <c r="F55" i="8" s="1"/>
  <c r="I26" i="2"/>
  <c r="M25" i="2"/>
  <c r="G26" i="2"/>
  <c r="H26" i="2"/>
  <c r="H55" i="8" l="1"/>
  <c r="G55" i="8"/>
  <c r="I55" i="8" s="1"/>
  <c r="J55" i="8" s="1"/>
  <c r="K55" i="8" s="1"/>
  <c r="G56" i="8" s="1"/>
  <c r="J26" i="2"/>
  <c r="F56" i="8" l="1"/>
  <c r="H56" i="8"/>
  <c r="K26" i="2"/>
  <c r="I56" i="8" l="1"/>
  <c r="J56" i="8" s="1"/>
  <c r="K56" i="8" s="1"/>
  <c r="F57" i="8" s="1"/>
  <c r="L26" i="2"/>
  <c r="L56" i="8" l="1"/>
  <c r="G57" i="8"/>
  <c r="H57" i="8"/>
  <c r="I27" i="2"/>
  <c r="G27" i="2"/>
  <c r="H27" i="2"/>
  <c r="I57" i="8" l="1"/>
  <c r="J57" i="8" s="1"/>
  <c r="K57" i="8" s="1"/>
  <c r="F58" i="8" s="1"/>
  <c r="J27" i="2"/>
  <c r="G58" i="8" l="1"/>
  <c r="H58" i="8"/>
  <c r="K27" i="2"/>
  <c r="I58" i="8" l="1"/>
  <c r="J58" i="8" s="1"/>
  <c r="K58" i="8" s="1"/>
  <c r="F59" i="8" s="1"/>
  <c r="L27" i="2"/>
  <c r="G59" i="8" l="1"/>
  <c r="H59" i="8"/>
  <c r="I28" i="2"/>
  <c r="G28" i="2"/>
  <c r="H28" i="2"/>
  <c r="I59" i="8" l="1"/>
  <c r="J59" i="8" s="1"/>
  <c r="K59" i="8" s="1"/>
  <c r="H60" i="8" s="1"/>
  <c r="J28" i="2"/>
  <c r="F60" i="8" l="1"/>
  <c r="G60" i="8"/>
  <c r="K28" i="2"/>
  <c r="I60" i="8" l="1"/>
  <c r="J60" i="8" s="1"/>
  <c r="K60" i="8" s="1"/>
  <c r="L60" i="8" s="1"/>
  <c r="L28" i="2"/>
  <c r="I29" i="2" l="1"/>
  <c r="G29" i="2"/>
  <c r="H29" i="2"/>
  <c r="M28" i="2"/>
  <c r="J29" i="2" l="1"/>
  <c r="K29" i="2" l="1"/>
  <c r="L29" i="2" l="1"/>
  <c r="I30" i="2" l="1"/>
  <c r="M29" i="2"/>
  <c r="G30" i="2"/>
  <c r="H30" i="2"/>
  <c r="J30" i="2" l="1"/>
  <c r="K30" i="2" l="1"/>
  <c r="L30" i="2" l="1"/>
  <c r="I31" i="2" l="1"/>
  <c r="G31" i="2"/>
  <c r="H31" i="2"/>
  <c r="J31" i="2" l="1"/>
  <c r="K31" i="2" l="1"/>
  <c r="L31" i="2" l="1"/>
  <c r="I32" i="2" l="1"/>
  <c r="G32" i="2"/>
  <c r="H32" i="2"/>
  <c r="J32" i="2" l="1"/>
  <c r="K32" i="2" l="1"/>
  <c r="L32" i="2" l="1"/>
  <c r="I33" i="2" l="1"/>
  <c r="G33" i="2"/>
  <c r="H33" i="2"/>
  <c r="M32" i="2"/>
  <c r="J33" i="2" l="1"/>
  <c r="K33" i="2" l="1"/>
  <c r="L33" i="2" l="1"/>
  <c r="I34" i="2" l="1"/>
  <c r="G34" i="2"/>
  <c r="H34" i="2"/>
  <c r="J34" i="2" l="1"/>
  <c r="K34" i="2" l="1"/>
  <c r="L34" i="2" l="1"/>
  <c r="I35" i="2" l="1"/>
  <c r="G35" i="2"/>
  <c r="H35" i="2"/>
  <c r="J35" i="2" l="1"/>
  <c r="K35" i="2" l="1"/>
  <c r="L35" i="2" l="1"/>
  <c r="I36" i="2" l="1"/>
  <c r="G36" i="2"/>
  <c r="H36" i="2"/>
  <c r="J36" i="2" l="1"/>
  <c r="K36" i="2" l="1"/>
  <c r="L36" i="2" l="1"/>
  <c r="I37" i="2" l="1"/>
  <c r="G37" i="2"/>
  <c r="H37" i="2"/>
  <c r="M36" i="2"/>
  <c r="J37" i="2" l="1"/>
  <c r="K37" i="2" l="1"/>
  <c r="L37" i="2" l="1"/>
  <c r="I38" i="2" l="1"/>
  <c r="M37" i="2"/>
  <c r="G38" i="2"/>
  <c r="H38" i="2"/>
  <c r="J38" i="2" l="1"/>
  <c r="K38" i="2" l="1"/>
  <c r="L38" i="2" l="1"/>
  <c r="I39" i="2" l="1"/>
  <c r="G39" i="2"/>
  <c r="H39" i="2"/>
  <c r="J39" i="2" l="1"/>
  <c r="K39" i="2" l="1"/>
  <c r="L39" i="2" l="1"/>
  <c r="I40" i="2" l="1"/>
  <c r="G40" i="2"/>
  <c r="H40" i="2"/>
  <c r="J40" i="2" l="1"/>
  <c r="K40" i="2" l="1"/>
  <c r="L40" i="2" l="1"/>
  <c r="I41" i="2" l="1"/>
  <c r="G41" i="2"/>
  <c r="H41" i="2"/>
  <c r="M40" i="2"/>
  <c r="J41" i="2" l="1"/>
  <c r="K41" i="2" l="1"/>
  <c r="L41" i="2" l="1"/>
  <c r="I42" i="2" l="1"/>
  <c r="M41" i="2"/>
  <c r="G42" i="2"/>
  <c r="H42" i="2"/>
  <c r="J42" i="2" l="1"/>
  <c r="K42" i="2" l="1"/>
  <c r="L42" i="2" l="1"/>
  <c r="I43" i="2" l="1"/>
  <c r="G43" i="2"/>
  <c r="H43" i="2"/>
  <c r="J43" i="2" l="1"/>
  <c r="K43" i="2" l="1"/>
  <c r="L43" i="2" l="1"/>
  <c r="I44" i="2" l="1"/>
  <c r="G44" i="2"/>
  <c r="H44" i="2"/>
  <c r="J44" i="2" l="1"/>
  <c r="K44" i="2" l="1"/>
  <c r="L44" i="2" l="1"/>
  <c r="I45" i="2" l="1"/>
  <c r="G45" i="2"/>
  <c r="H45" i="2"/>
  <c r="M44" i="2"/>
  <c r="J45" i="2" l="1"/>
  <c r="K45" i="2" l="1"/>
  <c r="L45" i="2" l="1"/>
  <c r="I46" i="2" l="1"/>
  <c r="G46" i="2"/>
  <c r="H46" i="2"/>
  <c r="J46" i="2" l="1"/>
  <c r="K46" i="2" l="1"/>
  <c r="L46" i="2" l="1"/>
  <c r="I47" i="2" l="1"/>
  <c r="G47" i="2"/>
  <c r="H47" i="2"/>
  <c r="J47" i="2" l="1"/>
  <c r="K47" i="2" l="1"/>
  <c r="L47" i="2" l="1"/>
  <c r="I48" i="2" l="1"/>
  <c r="G48" i="2"/>
  <c r="H48" i="2"/>
  <c r="J48" i="2" l="1"/>
  <c r="K48" i="2" l="1"/>
  <c r="L48" i="2" l="1"/>
  <c r="I49" i="2" l="1"/>
  <c r="G49" i="2"/>
  <c r="H49" i="2"/>
  <c r="M48" i="2"/>
  <c r="J49" i="2" l="1"/>
  <c r="K49" i="2" l="1"/>
  <c r="L49" i="2" l="1"/>
  <c r="M49" i="2" l="1"/>
  <c r="I50" i="2"/>
  <c r="G50" i="2"/>
  <c r="H50" i="2"/>
  <c r="J50" i="2" l="1"/>
  <c r="K50" i="2" l="1"/>
  <c r="L50" i="2" l="1"/>
  <c r="G51" i="2" l="1"/>
  <c r="H51" i="2"/>
  <c r="I51" i="2"/>
  <c r="M33" i="2"/>
  <c r="M45" i="2"/>
  <c r="J51" i="2" l="1"/>
  <c r="K51" i="2" l="1"/>
  <c r="L51" i="2" l="1"/>
  <c r="H52" i="2" l="1"/>
  <c r="G52" i="2"/>
  <c r="I52" i="2"/>
  <c r="J52" i="2" l="1"/>
  <c r="K52" i="2" l="1"/>
  <c r="L52" i="2" l="1"/>
  <c r="I53" i="2" l="1"/>
  <c r="M52" i="2"/>
  <c r="H53" i="2"/>
  <c r="G53" i="2"/>
  <c r="J53" i="2" l="1"/>
  <c r="K53" i="2" l="1"/>
  <c r="L53" i="2" l="1"/>
  <c r="H54" i="2" l="1"/>
  <c r="I54" i="2"/>
  <c r="G54" i="2"/>
  <c r="J54" i="2" l="1"/>
  <c r="K54" i="2" l="1"/>
  <c r="L54" i="2" l="1"/>
  <c r="H55" i="2" l="1"/>
  <c r="G55" i="2"/>
  <c r="I55" i="2"/>
  <c r="J55" i="2" l="1"/>
  <c r="K55" i="2" l="1"/>
  <c r="L55" i="2" l="1"/>
  <c r="H56" i="2" l="1"/>
  <c r="G56" i="2"/>
  <c r="I56" i="2"/>
  <c r="J56" i="2" l="1"/>
  <c r="K56" i="2" l="1"/>
  <c r="L56" i="2" l="1"/>
  <c r="M56" i="2" l="1"/>
  <c r="G57" i="2"/>
  <c r="H57" i="2"/>
  <c r="I57" i="2"/>
  <c r="J57" i="2" l="1"/>
  <c r="K57" i="2" l="1"/>
  <c r="L57" i="2" l="1"/>
  <c r="H58" i="2" l="1"/>
  <c r="G58" i="2"/>
  <c r="I58" i="2"/>
  <c r="J58" i="2" l="1"/>
  <c r="K58" i="2" l="1"/>
  <c r="L58" i="2" l="1"/>
  <c r="G59" i="2" l="1"/>
  <c r="H59" i="2"/>
  <c r="I59" i="2"/>
  <c r="J59" i="2" l="1"/>
  <c r="K59" i="2" l="1"/>
  <c r="L59" i="2" l="1"/>
  <c r="G60" i="2" l="1"/>
  <c r="B13" i="3" s="1"/>
  <c r="I60" i="2"/>
  <c r="B15" i="3" s="1"/>
  <c r="H60" i="2"/>
  <c r="B14" i="3" s="1"/>
  <c r="E14" i="3" l="1"/>
  <c r="E15" i="3"/>
  <c r="F15" i="3"/>
  <c r="F14" i="3"/>
  <c r="J60" i="2"/>
  <c r="K60" i="2" l="1"/>
  <c r="B20" i="3"/>
  <c r="L60" i="2" l="1"/>
  <c r="B21" i="3"/>
  <c r="M60" i="2" l="1"/>
  <c r="B5" i="3" s="1" a="1"/>
  <c r="B5" i="3" s="1"/>
  <c r="B8" i="3" s="1"/>
  <c r="B6" i="3" l="1"/>
  <c r="F7" i="3" s="1"/>
  <c r="B7" i="3"/>
  <c r="F8" i="3" l="1"/>
  <c r="E8" i="3"/>
  <c r="E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<sst xmlns="http://schemas.openxmlformats.org/spreadsheetml/2006/main" count="118" uniqueCount="72">
  <si>
    <t>Trainingsdaten</t>
  </si>
  <si>
    <r>
      <t>X</t>
    </r>
    <r>
      <rPr>
        <vertAlign val="subscript"/>
        <sz val="11"/>
        <color theme="1"/>
        <rFont val="Calibri"/>
        <family val="2"/>
      </rPr>
      <t>1</t>
    </r>
  </si>
  <si>
    <r>
      <t>X</t>
    </r>
    <r>
      <rPr>
        <vertAlign val="subscript"/>
        <sz val="11"/>
        <color theme="1"/>
        <rFont val="Calibri"/>
        <family val="2"/>
      </rPr>
      <t>2</t>
    </r>
  </si>
  <si>
    <t>Y</t>
  </si>
  <si>
    <t>Nr</t>
  </si>
  <si>
    <t>Schritt</t>
  </si>
  <si>
    <t>Epoche</t>
  </si>
  <si>
    <t>Anzahl der Datenpunkte</t>
  </si>
  <si>
    <t>ϕ()</t>
  </si>
  <si>
    <r>
      <t>w</t>
    </r>
    <r>
      <rPr>
        <vertAlign val="subscript"/>
        <sz val="11"/>
        <color theme="1"/>
        <rFont val="Calibri"/>
        <family val="2"/>
      </rPr>
      <t>1</t>
    </r>
  </si>
  <si>
    <r>
      <t>w</t>
    </r>
    <r>
      <rPr>
        <vertAlign val="subscript"/>
        <sz val="11"/>
        <color theme="1"/>
        <rFont val="Calibri"/>
        <family val="2"/>
      </rPr>
      <t>2</t>
    </r>
  </si>
  <si>
    <t>b</t>
  </si>
  <si>
    <t>Startwerte des Perzeptrons:</t>
  </si>
  <si>
    <t>X1|Y=0</t>
  </si>
  <si>
    <t>X2|Y=0</t>
  </si>
  <si>
    <t>X1|Y=1</t>
  </si>
  <si>
    <t>X2|Y=1</t>
  </si>
  <si>
    <t>Diese Zellen dienen nur der Darstellung in der Grafik</t>
  </si>
  <si>
    <t>Fehler</t>
  </si>
  <si>
    <t>Lernrate:</t>
  </si>
  <si>
    <t>x1</t>
  </si>
  <si>
    <t>x2</t>
  </si>
  <si>
    <t>Für den konvergierten Fall:</t>
  </si>
  <si>
    <t>konvergiert bei Schritt=</t>
  </si>
  <si>
    <t>w1=</t>
  </si>
  <si>
    <t>w2=</t>
  </si>
  <si>
    <t>b=</t>
  </si>
  <si>
    <t>λ</t>
  </si>
  <si>
    <t>bei Schritt=</t>
  </si>
  <si>
    <t>Für Trainingsschritt</t>
  </si>
  <si>
    <t>x1=</t>
  </si>
  <si>
    <t>x2=</t>
  </si>
  <si>
    <r>
      <t>Σx</t>
    </r>
    <r>
      <rPr>
        <vertAlign val="subscript"/>
        <sz val="11"/>
        <color theme="1"/>
        <rFont val="Calibri"/>
        <family val="2"/>
      </rPr>
      <t>i</t>
    </r>
    <r>
      <rPr>
        <sz val="11"/>
        <color theme="1"/>
        <rFont val="Calibri"/>
        <family val="2"/>
      </rPr>
      <t>w</t>
    </r>
    <r>
      <rPr>
        <vertAlign val="subscript"/>
        <sz val="11"/>
        <color theme="1"/>
        <rFont val="Calibri"/>
        <family val="2"/>
      </rPr>
      <t>i</t>
    </r>
    <r>
      <rPr>
        <sz val="11"/>
        <color theme="1"/>
        <rFont val="Calibri"/>
        <family val="2"/>
      </rPr>
      <t>+b=</t>
    </r>
  </si>
  <si>
    <t>Aktivierungswert=</t>
  </si>
  <si>
    <t>Übung 6.1.1 - Ein Perzeptron trainieren</t>
  </si>
  <si>
    <t>Schritt 1: Trainingsdaten definieren</t>
  </si>
  <si>
    <t>Diese Datei ist Teil des Buchs "Basiswissen KI-Testen" des dpunkt Verlags. Mehr zum Perzeptron, Testdaten und dem Training neuronaler Netze kannst Du dort nachlesen.</t>
  </si>
  <si>
    <t>Das Perzeptron</t>
  </si>
  <si>
    <t>Tabelle: Trainingsdaten</t>
  </si>
  <si>
    <t>Schritt 1: Trainingsdaten definieren (Lösung)</t>
  </si>
  <si>
    <t>Tabelle: Daten (Sollwerte für Ein- und Ausgänge)</t>
  </si>
  <si>
    <t>Schritt:</t>
  </si>
  <si>
    <t>konvergiert</t>
  </si>
  <si>
    <t>Y=</t>
  </si>
  <si>
    <t>zur Lösung ►</t>
  </si>
  <si>
    <t>zur 1. Aufgabe  ►</t>
  </si>
  <si>
    <t>◄ zur Aufgabe zurück</t>
  </si>
  <si>
    <t>Hilfsarbeitsblatt, um die Geraden  in dem Lösungsdiagramm zu zeichnen</t>
  </si>
  <si>
    <r>
      <t>Σw</t>
    </r>
    <r>
      <rPr>
        <vertAlign val="subscript"/>
        <sz val="11"/>
        <color theme="1"/>
        <rFont val="Calibri"/>
        <family val="2"/>
      </rPr>
      <t>i</t>
    </r>
    <r>
      <rPr>
        <sz val="11"/>
        <color theme="1"/>
        <rFont val="Calibri"/>
        <family val="2"/>
      </rPr>
      <t>x</t>
    </r>
    <r>
      <rPr>
        <vertAlign val="subscript"/>
        <sz val="11"/>
        <color theme="1"/>
        <rFont val="Calibri"/>
        <family val="2"/>
      </rPr>
      <t>i</t>
    </r>
    <r>
      <rPr>
        <sz val="11"/>
        <color theme="1"/>
        <rFont val="Calibri"/>
        <family val="2"/>
      </rPr>
      <t>+b</t>
    </r>
  </si>
  <si>
    <r>
      <t>X</t>
    </r>
    <r>
      <rPr>
        <b/>
        <vertAlign val="subscript"/>
        <sz val="11"/>
        <color theme="0"/>
        <rFont val="Calibri"/>
        <family val="2"/>
      </rPr>
      <t>1</t>
    </r>
  </si>
  <si>
    <r>
      <t>X</t>
    </r>
    <r>
      <rPr>
        <b/>
        <vertAlign val="subscript"/>
        <sz val="11"/>
        <color theme="0"/>
        <rFont val="Calibri"/>
        <family val="2"/>
      </rPr>
      <t>2</t>
    </r>
  </si>
  <si>
    <r>
      <t>w</t>
    </r>
    <r>
      <rPr>
        <b/>
        <vertAlign val="subscript"/>
        <sz val="11"/>
        <color theme="0"/>
        <rFont val="Calibri"/>
        <family val="2"/>
      </rPr>
      <t>1</t>
    </r>
  </si>
  <si>
    <r>
      <t>w</t>
    </r>
    <r>
      <rPr>
        <b/>
        <vertAlign val="subscript"/>
        <sz val="11"/>
        <color theme="0"/>
        <rFont val="Calibri"/>
        <family val="2"/>
      </rPr>
      <t>2</t>
    </r>
  </si>
  <si>
    <r>
      <t>Σw</t>
    </r>
    <r>
      <rPr>
        <b/>
        <vertAlign val="subscript"/>
        <sz val="11"/>
        <color theme="0"/>
        <rFont val="Calibri"/>
        <family val="2"/>
      </rPr>
      <t>i</t>
    </r>
    <r>
      <rPr>
        <b/>
        <sz val="11"/>
        <color theme="0"/>
        <rFont val="Calibri"/>
        <family val="2"/>
      </rPr>
      <t>x</t>
    </r>
    <r>
      <rPr>
        <b/>
        <vertAlign val="subscript"/>
        <sz val="11"/>
        <color theme="0"/>
        <rFont val="Calibri"/>
        <family val="2"/>
      </rPr>
      <t>i</t>
    </r>
    <r>
      <rPr>
        <b/>
        <sz val="11"/>
        <color theme="0"/>
        <rFont val="Calibri"/>
        <family val="2"/>
      </rPr>
      <t>+b</t>
    </r>
  </si>
  <si>
    <t>Schritt 2: Training in Epochen durchführen (Lösung)</t>
  </si>
  <si>
    <t>Schritt 2: Training in Epochen durchführen</t>
  </si>
  <si>
    <t>zur nächsten Aufgabe ►</t>
  </si>
  <si>
    <t>◄ zurück zu den Daten</t>
  </si>
  <si>
    <t>Schritt 2: Training in Epochen durchführen (ausführliche Lösung)</t>
  </si>
  <si>
    <r>
      <t>w</t>
    </r>
    <r>
      <rPr>
        <vertAlign val="subscript"/>
        <sz val="11"/>
        <color theme="9" tint="-0.249977111117893"/>
        <rFont val="Calibri"/>
        <family val="2"/>
      </rPr>
      <t>1</t>
    </r>
    <r>
      <rPr>
        <sz val="11"/>
        <color theme="9" tint="-0.249977111117893"/>
        <rFont val="Calibri"/>
        <family val="2"/>
      </rPr>
      <t xml:space="preserve"> start</t>
    </r>
  </si>
  <si>
    <r>
      <t>w</t>
    </r>
    <r>
      <rPr>
        <vertAlign val="subscript"/>
        <sz val="11"/>
        <color theme="9" tint="-0.249977111117893"/>
        <rFont val="Calibri"/>
        <family val="2"/>
      </rPr>
      <t>2</t>
    </r>
    <r>
      <rPr>
        <sz val="11"/>
        <color theme="9" tint="-0.249977111117893"/>
        <rFont val="Calibri"/>
        <family val="2"/>
      </rPr>
      <t xml:space="preserve"> start</t>
    </r>
  </si>
  <si>
    <t>b start</t>
  </si>
  <si>
    <t>zur ausführlichen Lösung ►</t>
  </si>
  <si>
    <t>Anhand dieser Übung, die das Kapitel 6.1 im Buch "Basiswissen KI-Testen" begleitet, sollst du nachvollziehen können, wie ein Perzeptron implementiert ist und wie es mit Hilfe der Trainingsdaten trainiert wird.
Gehe dazu bitte die Arbeitsblätter in diesem Arbeitsbuch von links nach rechts durch, lies jeweils den einleitenden Text und versuche die gestellten Aufgaben zu lösen.</t>
  </si>
  <si>
    <r>
      <rPr>
        <b/>
        <sz val="11"/>
        <rFont val="Calibri Light"/>
        <family val="2"/>
        <scheme val="minor"/>
      </rPr>
      <t>In der Lösung</t>
    </r>
    <r>
      <rPr>
        <sz val="11"/>
        <rFont val="Calibri Light"/>
        <family val="2"/>
        <scheme val="minor"/>
      </rPr>
      <t xml:space="preserve"> haben wir für dich die Trainingsdaten ausgefüllt. Die Eingaben sind logische Werte und nehmen bei dieser Aufgabe nur die Werte 0 (falsch) und 1 (wahr) an. Entsprechend ist auch der Ausgabewert (der Aktivierungswert des Perzeptron-Ausgangs) entweder 0 oder 1.
</t>
    </r>
    <r>
      <rPr>
        <b/>
        <sz val="11"/>
        <rFont val="Calibri Light"/>
        <family val="2"/>
        <scheme val="minor"/>
      </rPr>
      <t>Antwort zur Frage:</t>
    </r>
    <r>
      <rPr>
        <sz val="11"/>
        <rFont val="Calibri Light"/>
        <family val="2"/>
        <scheme val="minor"/>
      </rPr>
      <t xml:space="preserve"> Du brauchst genau vier Einträge - für die vier möglichen Kombinationen der Eingabewerte. Mehr Daten bringen nichst, sie wären Duplikate. Bei weniger Daten fehlen wichtige Informationen für das Training, unser Datensatz wäre unvollständig.
</t>
    </r>
    <r>
      <rPr>
        <b/>
        <sz val="11"/>
        <rFont val="Calibri Light"/>
        <family val="2"/>
        <scheme val="minor"/>
      </rPr>
      <t>Hinweis zur Umsetzung:</t>
    </r>
    <r>
      <rPr>
        <sz val="11"/>
        <rFont val="Calibri Light"/>
        <family val="2"/>
        <scheme val="minor"/>
      </rPr>
      <t xml:space="preserve"> Wir haben in der Spalte Y eine Formel angegeben und darin die "UND"-Funktion von Excel verwendet. Wenn du die Zelle D10 selektierst und den Inhalt der Zelle beginnst zu editieren, färbt Excel die in der Formel verwendeten Zellen farblich ein. Eine gute Hilfe die Formel besser zu verstehen!</t>
    </r>
  </si>
  <si>
    <t>◄ zurück zur Aufgabe</t>
  </si>
  <si>
    <r>
      <rPr>
        <b/>
        <sz val="11"/>
        <color theme="1"/>
        <rFont val="Calibri Light"/>
        <family val="2"/>
        <scheme val="minor"/>
      </rPr>
      <t xml:space="preserve">Aufgabe: </t>
    </r>
    <r>
      <rPr>
        <sz val="11"/>
        <color theme="1"/>
        <rFont val="Calibri Light"/>
        <family val="2"/>
        <scheme val="minor"/>
      </rPr>
      <t xml:space="preserve">Wir "trainieren" nun das einfache Perzeptron Schritt für Schritt. Gehe dabei die roten Boxen unten der Reihe nach durch:
• (1) wähle die Trainingsdaten aus (für jede Epoche die gleichen),
• (2-4) implementiere das Perzeptron (Gewichten der Eingänge, Aufsummieren, Bias und Aktivierungsfunktion) und bestimme den Fehler,
• (5-7) adaptiere (trainiere) die Parameter für die erste Epoche und schließe die zweite Epoche an,
• (8) trainiere weitere Epochen, bis das Ergebis keine Fehler mehr enthält.
</t>
    </r>
    <r>
      <rPr>
        <b/>
        <sz val="11"/>
        <color theme="1"/>
        <rFont val="Calibri Light"/>
        <family val="2"/>
        <scheme val="minor"/>
      </rPr>
      <t>Hinweis:</t>
    </r>
    <r>
      <rPr>
        <sz val="11"/>
        <color theme="1"/>
        <rFont val="Calibri Light"/>
        <family val="2"/>
        <scheme val="minor"/>
      </rPr>
      <t xml:space="preserve"> Falls Du den Text in den Boxen nicht vollständig sehen kannst, klicke in den Text der Box hinein.</t>
    </r>
  </si>
  <si>
    <r>
      <rPr>
        <b/>
        <sz val="11"/>
        <color theme="1"/>
        <rFont val="Calibri Light"/>
        <family val="2"/>
        <scheme val="minor"/>
      </rPr>
      <t>Die Lösung</t>
    </r>
    <r>
      <rPr>
        <sz val="11"/>
        <color theme="1"/>
        <rFont val="Calibri Light"/>
        <family val="2"/>
        <scheme val="minor"/>
      </rPr>
      <t xml:space="preserve"> zeigt dir die Tabelle aus der Aufgabe befüllt mit den richtigen Formeln.
Wenn du hier noch Fehler (#NV) siehst, liegt es daran, dass deine Tabelle im Arbeitsblatt "Daten - Aufgabe" noch nicht vollständig befüllt ist.
In der 9. Epoche sollte das Training konvergiert sein und keine Abweichungen in der Spalte Fehler mehr auftauchen.
Wenn du diese Lösung verstanden hast, kannst du zum nächsten Arbeitsblatt gehen, das eine ausführlichere Lösung mit grafischer Darstellung enthält.</t>
    </r>
  </si>
  <si>
    <t>(CC) BY-NC-SA 4.0 - Röttger, Runze, Dietrich - aus "Basiswissen KI-Testen"</t>
  </si>
  <si>
    <r>
      <rPr>
        <b/>
        <sz val="11"/>
        <rFont val="Calibri Light"/>
        <family val="2"/>
        <scheme val="minor"/>
      </rPr>
      <t>Aufgabe:</t>
    </r>
    <r>
      <rPr>
        <sz val="11"/>
        <rFont val="Calibri Light"/>
        <family val="2"/>
        <scheme val="minor"/>
      </rPr>
      <t xml:space="preserve"> Das unten abgebildete Perzeptron mit den beiden Eingängen (=Eingabedaten) X</t>
    </r>
    <r>
      <rPr>
        <vertAlign val="subscript"/>
        <sz val="11"/>
        <rFont val="Calibri Light"/>
        <family val="2"/>
        <scheme val="minor"/>
      </rPr>
      <t>1</t>
    </r>
    <r>
      <rPr>
        <sz val="11"/>
        <rFont val="Calibri Light"/>
        <family val="2"/>
        <scheme val="minor"/>
      </rPr>
      <t xml:space="preserve"> und X</t>
    </r>
    <r>
      <rPr>
        <vertAlign val="subscript"/>
        <sz val="11"/>
        <rFont val="Calibri Light"/>
        <family val="2"/>
        <scheme val="minor"/>
      </rPr>
      <t>2</t>
    </r>
    <r>
      <rPr>
        <sz val="11"/>
        <rFont val="Calibri Light"/>
        <family val="2"/>
        <scheme val="minor"/>
      </rPr>
      <t xml:space="preserve"> soll nach dem Training die logische UND-Funktion am Ausgang Y realisieren. Die Gewichte w</t>
    </r>
    <r>
      <rPr>
        <vertAlign val="subscript"/>
        <sz val="11"/>
        <rFont val="Calibri Light"/>
        <family val="2"/>
        <scheme val="minor"/>
      </rPr>
      <t>1</t>
    </r>
    <r>
      <rPr>
        <sz val="11"/>
        <rFont val="Calibri Light"/>
        <family val="2"/>
        <scheme val="minor"/>
      </rPr>
      <t xml:space="preserve"> und w</t>
    </r>
    <r>
      <rPr>
        <vertAlign val="subscript"/>
        <sz val="11"/>
        <rFont val="Calibri Light"/>
        <family val="2"/>
        <scheme val="minor"/>
      </rPr>
      <t>2</t>
    </r>
    <r>
      <rPr>
        <sz val="11"/>
        <rFont val="Calibri Light"/>
        <family val="2"/>
        <scheme val="minor"/>
      </rPr>
      <t xml:space="preserve"> sowie den Bais b werden wir später im Training ermitteln. Doch vorher brauchst du geeignete Trainingsdaten!
Fülle dazu </t>
    </r>
    <r>
      <rPr>
        <sz val="11"/>
        <color theme="7" tint="-0.249977111117893"/>
        <rFont val="Calibri Light"/>
        <family val="2"/>
        <scheme val="minor"/>
      </rPr>
      <t>die gelben Felder</t>
    </r>
    <r>
      <rPr>
        <sz val="11"/>
        <rFont val="Calibri Light"/>
        <family val="2"/>
        <scheme val="minor"/>
      </rPr>
      <t xml:space="preserve"> in der Tabelle "Daten" mit den Eingaben und Ausgaben so aus, dass diese der logischen UND-Funktion Y = X</t>
    </r>
    <r>
      <rPr>
        <vertAlign val="subscript"/>
        <sz val="11"/>
        <rFont val="Calibri Light"/>
        <family val="2"/>
        <scheme val="minor"/>
      </rPr>
      <t>1</t>
    </r>
    <r>
      <rPr>
        <sz val="11"/>
        <rFont val="Calibri Light"/>
        <family val="2"/>
        <scheme val="minor"/>
      </rPr>
      <t xml:space="preserve"> ꓥ X</t>
    </r>
    <r>
      <rPr>
        <vertAlign val="subscript"/>
        <sz val="11"/>
        <rFont val="Calibri Light"/>
        <family val="2"/>
        <scheme val="minor"/>
      </rPr>
      <t>2</t>
    </r>
    <r>
      <rPr>
        <sz val="11"/>
        <rFont val="Calibri Light"/>
        <family val="2"/>
        <scheme val="minor"/>
      </rPr>
      <t xml:space="preserve"> entsprechen. Das Diagramm zeigt dir dabei die eingetragenen Daten als Punktediagramm an: An den "Koordinaten" der Eingabewerte X</t>
    </r>
    <r>
      <rPr>
        <vertAlign val="subscript"/>
        <sz val="11"/>
        <rFont val="Calibri Light"/>
        <family val="2"/>
        <scheme val="minor"/>
      </rPr>
      <t>1</t>
    </r>
    <r>
      <rPr>
        <sz val="11"/>
        <rFont val="Calibri Light"/>
        <family val="2"/>
        <scheme val="minor"/>
      </rPr>
      <t xml:space="preserve"> und X</t>
    </r>
    <r>
      <rPr>
        <vertAlign val="subscript"/>
        <sz val="11"/>
        <rFont val="Calibri Light"/>
        <family val="2"/>
        <scheme val="minor"/>
      </rPr>
      <t>2</t>
    </r>
    <r>
      <rPr>
        <sz val="11"/>
        <rFont val="Calibri Light"/>
        <family val="2"/>
        <scheme val="minor"/>
      </rPr>
      <t xml:space="preserve"> (0=falsch oder 1=wahr) wird ein </t>
    </r>
    <r>
      <rPr>
        <sz val="11"/>
        <color theme="5" tint="-0.24994659260841701"/>
        <rFont val="Calibri Light"/>
        <family val="2"/>
        <scheme val="minor"/>
      </rPr>
      <t>orangener</t>
    </r>
    <r>
      <rPr>
        <sz val="11"/>
        <rFont val="Calibri Light"/>
        <family val="2"/>
        <scheme val="minor"/>
      </rPr>
      <t xml:space="preserve"> Punkt dargestellt, wenn der Ausgabewert Y=0 ist, und ein </t>
    </r>
    <r>
      <rPr>
        <sz val="11"/>
        <color theme="4"/>
        <rFont val="Calibri Light"/>
        <family val="2"/>
        <scheme val="minor"/>
      </rPr>
      <t>blauer</t>
    </r>
    <r>
      <rPr>
        <sz val="11"/>
        <rFont val="Calibri Light"/>
        <family val="2"/>
        <scheme val="minor"/>
      </rPr>
      <t>, wenn die Ausgabe mit 1 angegeben ist.
Probiere ruhig in der Tabelle aus, wie Werte für X</t>
    </r>
    <r>
      <rPr>
        <vertAlign val="subscript"/>
        <sz val="11"/>
        <rFont val="Calibri Light"/>
        <family val="2"/>
        <scheme val="minor"/>
      </rPr>
      <t>1</t>
    </r>
    <r>
      <rPr>
        <sz val="11"/>
        <rFont val="Calibri Light"/>
        <family val="2"/>
        <scheme val="minor"/>
      </rPr>
      <t xml:space="preserve"> oder X</t>
    </r>
    <r>
      <rPr>
        <vertAlign val="subscript"/>
        <sz val="11"/>
        <rFont val="Calibri Light"/>
        <family val="2"/>
        <scheme val="minor"/>
      </rPr>
      <t>2</t>
    </r>
    <r>
      <rPr>
        <sz val="11"/>
        <rFont val="Calibri Light"/>
        <family val="2"/>
        <scheme val="minor"/>
      </rPr>
      <t xml:space="preserve"> zwischen 0 und 1 dargestellt werden, oder versuche in der Spalte Y eine Excel-Funktion einzusetzen, die die logische UND-Funktion berechnet.
</t>
    </r>
    <r>
      <rPr>
        <b/>
        <sz val="11"/>
        <rFont val="Calibri Light"/>
        <family val="2"/>
        <scheme val="minor"/>
      </rPr>
      <t>Frage:</t>
    </r>
    <r>
      <rPr>
        <sz val="11"/>
        <rFont val="Calibri Light"/>
        <family val="2"/>
        <scheme val="minor"/>
      </rPr>
      <t xml:space="preserve"> Wie viele Zeilen (Datenpunkte) sind für die logische UND-Funktion notwendig?</t>
    </r>
  </si>
  <si>
    <r>
      <t>Jede</t>
    </r>
    <r>
      <rPr>
        <b/>
        <sz val="11"/>
        <color theme="1"/>
        <rFont val="Calibri Light"/>
        <family val="2"/>
        <scheme val="minor"/>
      </rPr>
      <t xml:space="preserve"> Zeile der Tabelle</t>
    </r>
    <r>
      <rPr>
        <sz val="11"/>
        <color theme="1"/>
        <rFont val="Calibri Light"/>
        <family val="2"/>
        <scheme val="minor"/>
      </rPr>
      <t xml:space="preserve"> entspricht einem Tainingsschritt, den wir in Spalte A "</t>
    </r>
    <r>
      <rPr>
        <i/>
        <sz val="11"/>
        <color theme="1"/>
        <rFont val="Calibri Light"/>
        <family val="2"/>
        <scheme val="minor"/>
      </rPr>
      <t>Schritt</t>
    </r>
    <r>
      <rPr>
        <sz val="11"/>
        <color theme="1"/>
        <rFont val="Calibri Light"/>
        <family val="2"/>
        <scheme val="minor"/>
      </rPr>
      <t xml:space="preserve">" zusätzlich nummeriert haben.
Die </t>
    </r>
    <r>
      <rPr>
        <b/>
        <sz val="11"/>
        <color theme="4"/>
        <rFont val="Calibri Light"/>
        <family val="2"/>
        <scheme val="minor"/>
      </rPr>
      <t>Trainingsdaten</t>
    </r>
    <r>
      <rPr>
        <sz val="11"/>
        <color theme="1"/>
        <rFont val="Calibri Light"/>
        <family val="2"/>
        <scheme val="minor"/>
      </rPr>
      <t xml:space="preserve"> entnehmen wir wieder per Excel-Funktion SVERWEIS() aus der Tabelle "</t>
    </r>
    <r>
      <rPr>
        <i/>
        <sz val="11"/>
        <color theme="1"/>
        <rFont val="Calibri Light"/>
        <family val="2"/>
        <scheme val="minor"/>
      </rPr>
      <t>Trainingsdaten</t>
    </r>
    <r>
      <rPr>
        <sz val="11"/>
        <color theme="1"/>
        <rFont val="Calibri Light"/>
        <family val="2"/>
        <scheme val="minor"/>
      </rPr>
      <t>" (diesmal aus dem Arbeitsblatt "</t>
    </r>
    <r>
      <rPr>
        <b/>
        <sz val="11"/>
        <color theme="1"/>
        <rFont val="Calibri Light"/>
        <family val="2"/>
        <scheme val="minor"/>
      </rPr>
      <t>Daten - Lösung</t>
    </r>
    <r>
      <rPr>
        <sz val="11"/>
        <color theme="1"/>
        <rFont val="Calibri Light"/>
        <family val="2"/>
        <scheme val="minor"/>
      </rPr>
      <t xml:space="preserve">").
Die </t>
    </r>
    <r>
      <rPr>
        <b/>
        <sz val="11"/>
        <color theme="9" tint="-0.249977111117893"/>
        <rFont val="Calibri Light"/>
        <family val="2"/>
        <scheme val="minor"/>
      </rPr>
      <t>Parameter</t>
    </r>
    <r>
      <rPr>
        <b/>
        <sz val="11"/>
        <color theme="9" tint="-0.499984740745262"/>
        <rFont val="Calibri Light"/>
        <family val="2"/>
        <scheme val="minor"/>
      </rPr>
      <t xml:space="preserve"> </t>
    </r>
    <r>
      <rPr>
        <sz val="11"/>
        <color theme="1"/>
        <rFont val="Calibri Light"/>
        <family val="2"/>
        <scheme val="minor"/>
      </rPr>
      <t>des Perzeptrons (w</t>
    </r>
    <r>
      <rPr>
        <vertAlign val="subscript"/>
        <sz val="11"/>
        <color theme="1"/>
        <rFont val="Calibri Light"/>
        <family val="2"/>
        <scheme val="minor"/>
      </rPr>
      <t>1</t>
    </r>
    <r>
      <rPr>
        <sz val="11"/>
        <color theme="1"/>
        <rFont val="Calibri Light"/>
        <family val="2"/>
        <scheme val="minor"/>
      </rPr>
      <t>, w</t>
    </r>
    <r>
      <rPr>
        <vertAlign val="subscript"/>
        <sz val="11"/>
        <color theme="1"/>
        <rFont val="Calibri Light"/>
        <family val="2"/>
        <scheme val="minor"/>
      </rPr>
      <t>2</t>
    </r>
    <r>
      <rPr>
        <sz val="11"/>
        <color theme="1"/>
        <rFont val="Calibri Light"/>
        <family val="2"/>
        <scheme val="minor"/>
      </rPr>
      <t xml:space="preserve">, b) sowie die Summe </t>
    </r>
    <r>
      <rPr>
        <sz val="11"/>
        <color theme="1"/>
        <rFont val="Calibri Light"/>
        <family val="2"/>
      </rPr>
      <t xml:space="preserve">Σ und Ausgabe der Aktivierungsfunktion ϕ() werden bei Abweichungen (Fehler≠0) aus den jeweiligen Werten der vorhergehenden Schrittes adaptiert. Dabei multiplizieren wir den Adaptionsschritt vorher mit der </t>
    </r>
    <r>
      <rPr>
        <b/>
        <sz val="11"/>
        <color theme="9" tint="-0.249977111117893"/>
        <rFont val="Calibri Light"/>
        <family val="2"/>
      </rPr>
      <t>Lernrate</t>
    </r>
    <r>
      <rPr>
        <sz val="11"/>
        <color theme="1"/>
        <rFont val="Calibri Light"/>
        <family val="2"/>
      </rPr>
      <t xml:space="preserve"> (Zelle L13), die du verändern kannst. Die Parameter der </t>
    </r>
    <r>
      <rPr>
        <b/>
        <sz val="11"/>
        <color theme="1"/>
        <rFont val="Calibri Light"/>
        <family val="2"/>
      </rPr>
      <t xml:space="preserve">ersten Zeile </t>
    </r>
    <r>
      <rPr>
        <sz val="11"/>
        <color theme="1"/>
        <rFont val="Calibri Light"/>
        <family val="2"/>
      </rPr>
      <t xml:space="preserve">werden (einstellbar) über die </t>
    </r>
    <r>
      <rPr>
        <b/>
        <sz val="11"/>
        <color theme="9" tint="-0.249977111117893"/>
        <rFont val="Calibri Light"/>
        <family val="2"/>
      </rPr>
      <t>Startwerte des Perzeptrons</t>
    </r>
    <r>
      <rPr>
        <b/>
        <sz val="11"/>
        <color theme="9" tint="-0.499984740745262"/>
        <rFont val="Calibri Light"/>
        <family val="2"/>
      </rPr>
      <t xml:space="preserve"> </t>
    </r>
    <r>
      <rPr>
        <sz val="11"/>
        <color theme="1"/>
        <rFont val="Calibri Light"/>
        <family val="2"/>
      </rPr>
      <t>vorgegeben. Die Spalte "</t>
    </r>
    <r>
      <rPr>
        <i/>
        <sz val="11"/>
        <color theme="1"/>
        <rFont val="Calibri Light"/>
        <family val="2"/>
      </rPr>
      <t>konvergiert</t>
    </r>
    <r>
      <rPr>
        <sz val="11"/>
        <color theme="1"/>
        <rFont val="Calibri Light"/>
        <family val="2"/>
      </rPr>
      <t xml:space="preserve">" beschreibt am Ende einer Epoche, ob noch Abweichungen (Fehler) zwischen tatsächlicher Perzeptron-Ausgabe ϕ() und erwartetem Ergebnis Y beobachtbar waren.
</t>
    </r>
    <r>
      <rPr>
        <sz val="11"/>
        <color theme="1"/>
        <rFont val="Calibri Light"/>
        <family val="2"/>
        <scheme val="minor"/>
      </rPr>
      <t xml:space="preserve">
Das </t>
    </r>
    <r>
      <rPr>
        <b/>
        <sz val="11"/>
        <color theme="1"/>
        <rFont val="Calibri Light"/>
        <family val="2"/>
        <scheme val="minor"/>
      </rPr>
      <t>Diagramm</t>
    </r>
    <r>
      <rPr>
        <sz val="11"/>
        <color theme="1"/>
        <rFont val="Calibri Light"/>
        <family val="2"/>
        <scheme val="minor"/>
      </rPr>
      <t xml:space="preserve"> rechts zeigt sowohl die Trainingsdaten als Punkte </t>
    </r>
    <r>
      <rPr>
        <sz val="11"/>
        <color theme="5" tint="-0.249977111117893"/>
        <rFont val="Calibri Light"/>
        <family val="2"/>
      </rPr>
      <t>●</t>
    </r>
    <r>
      <rPr>
        <sz val="11"/>
        <color theme="1"/>
        <rFont val="Calibri Light"/>
        <family val="2"/>
        <scheme val="minor"/>
      </rPr>
      <t xml:space="preserve">, als auch mit einer </t>
    </r>
    <r>
      <rPr>
        <b/>
        <sz val="11"/>
        <color theme="6" tint="-0.249977111117893"/>
        <rFont val="Calibri Light"/>
        <family val="2"/>
        <scheme val="minor"/>
      </rPr>
      <t>grauen Linie</t>
    </r>
    <r>
      <rPr>
        <sz val="11"/>
        <rFont val="Calibri Light"/>
        <family val="2"/>
        <scheme val="minor"/>
      </rPr>
      <t xml:space="preserve"> für das</t>
    </r>
    <r>
      <rPr>
        <b/>
        <sz val="11"/>
        <rFont val="Calibri Light"/>
        <family val="2"/>
        <scheme val="minor"/>
      </rPr>
      <t xml:space="preserve"> fertig trainierte Perzeptron</t>
    </r>
    <r>
      <rPr>
        <sz val="11"/>
        <rFont val="Calibri Light"/>
        <family val="2"/>
        <scheme val="minor"/>
      </rPr>
      <t xml:space="preserve"> </t>
    </r>
    <r>
      <rPr>
        <sz val="11"/>
        <color theme="1"/>
        <rFont val="Calibri Light"/>
        <family val="2"/>
        <scheme val="minor"/>
      </rPr>
      <t>diejenigen X</t>
    </r>
    <r>
      <rPr>
        <vertAlign val="subscript"/>
        <sz val="11"/>
        <color theme="1"/>
        <rFont val="Calibri Light"/>
        <family val="2"/>
        <scheme val="minor"/>
      </rPr>
      <t>1</t>
    </r>
    <r>
      <rPr>
        <sz val="11"/>
        <color theme="1"/>
        <rFont val="Calibri Light"/>
        <family val="2"/>
        <scheme val="minor"/>
      </rPr>
      <t>-X</t>
    </r>
    <r>
      <rPr>
        <vertAlign val="subscript"/>
        <sz val="11"/>
        <color theme="1"/>
        <rFont val="Calibri Light"/>
        <family val="2"/>
        <scheme val="minor"/>
      </rPr>
      <t>2</t>
    </r>
    <r>
      <rPr>
        <sz val="11"/>
        <color theme="1"/>
        <rFont val="Calibri Light"/>
        <family val="2"/>
        <scheme val="minor"/>
      </rPr>
      <t xml:space="preserve">-Wertepaare für die die Ausgabe des Perzeptron genau 0 ist. D.h. alle Eingabewerte auf der einen Seite dieser Linie werden zu "0" als Ausgabewert, alle Eingabewerte der anderen Seite werden zur Ausgabe "1".
Um die </t>
    </r>
    <r>
      <rPr>
        <b/>
        <sz val="11"/>
        <color theme="1"/>
        <rFont val="Calibri Light"/>
        <family val="2"/>
        <scheme val="minor"/>
      </rPr>
      <t xml:space="preserve">Trainings-Schritte </t>
    </r>
    <r>
      <rPr>
        <sz val="11"/>
        <color theme="1"/>
        <rFont val="Calibri Light"/>
        <family val="2"/>
        <scheme val="minor"/>
      </rPr>
      <t xml:space="preserve">besser nachvollziehen zu können zeigt die </t>
    </r>
    <r>
      <rPr>
        <b/>
        <sz val="11"/>
        <color theme="6" tint="-0.249977111117893"/>
        <rFont val="Calibri Light"/>
        <family val="2"/>
        <scheme val="minor"/>
      </rPr>
      <t>gestrichelte Linie</t>
    </r>
    <r>
      <rPr>
        <sz val="11"/>
        <color theme="1"/>
        <rFont val="Calibri Light"/>
        <family val="2"/>
        <scheme val="minor"/>
      </rPr>
      <t xml:space="preserve"> </t>
    </r>
    <r>
      <rPr>
        <b/>
        <sz val="11"/>
        <color theme="6" tint="-0.249977111117893"/>
        <rFont val="Calibri Light"/>
        <family val="2"/>
        <scheme val="minor"/>
      </rPr>
      <t>- - -</t>
    </r>
    <r>
      <rPr>
        <sz val="11"/>
        <color theme="1"/>
        <rFont val="Calibri Light"/>
        <family val="2"/>
        <scheme val="minor"/>
      </rPr>
      <t xml:space="preserve"> diese Grenze für einen </t>
    </r>
    <r>
      <rPr>
        <b/>
        <sz val="11"/>
        <color theme="5" tint="-0.249977111117893"/>
        <rFont val="Calibri Light"/>
        <family val="2"/>
        <scheme val="minor"/>
      </rPr>
      <t xml:space="preserve">Schritt </t>
    </r>
    <r>
      <rPr>
        <sz val="11"/>
        <color theme="1"/>
        <rFont val="Calibri Light"/>
        <family val="2"/>
        <scheme val="minor"/>
      </rPr>
      <t xml:space="preserve">während des Trainings an. Dieser kann in der Zelle L8 eingegeben werden oder mit den Buttons daneben um 1 hoch oder heruntergezählt werden. Der jeweilige Datenpunkt ist grün eingekreist </t>
    </r>
    <r>
      <rPr>
        <b/>
        <sz val="11"/>
        <color theme="9" tint="-0.249977111117893"/>
        <rFont val="Calibri Light"/>
        <family val="2"/>
      </rPr>
      <t>○</t>
    </r>
    <r>
      <rPr>
        <sz val="11"/>
        <color theme="1"/>
        <rFont val="Calibri Light"/>
        <family val="2"/>
        <scheme val="minor"/>
      </rPr>
      <t xml:space="preserve">. Gleichzeitig zeigt die </t>
    </r>
    <r>
      <rPr>
        <b/>
        <sz val="11"/>
        <color theme="5"/>
        <rFont val="Calibri Light"/>
        <family val="2"/>
        <scheme val="minor"/>
      </rPr>
      <t>orangene Zeile</t>
    </r>
    <r>
      <rPr>
        <sz val="11"/>
        <color theme="1"/>
        <rFont val="Calibri Light"/>
        <family val="2"/>
        <scheme val="minor"/>
      </rPr>
      <t xml:space="preserve"> in der Tabelle den jeweils im Diagramm dargestellten Schritt. Die Werte werden ebenfalls im Schaubild des Perzeptrons angezeigt.
</t>
    </r>
  </si>
  <si>
    <r>
      <rPr>
        <b/>
        <i/>
        <sz val="11"/>
        <color theme="1"/>
        <rFont val="Calibri Light"/>
        <family val="2"/>
        <scheme val="minor"/>
      </rPr>
      <t>Du bist ja ganz schön neugierig!</t>
    </r>
    <r>
      <rPr>
        <i/>
        <sz val="11"/>
        <color theme="1"/>
        <rFont val="Calibri Light"/>
        <family val="2"/>
        <scheme val="minor"/>
      </rPr>
      <t xml:space="preserve">
</t>
    </r>
    <r>
      <rPr>
        <sz val="11"/>
        <color theme="1"/>
        <rFont val="Calibri Light"/>
        <family val="2"/>
        <scheme val="minor"/>
      </rPr>
      <t xml:space="preserve">Gut so :). Auf diesem Blatt stehen nur ein paar Formeln (in den Tabellen), um aus den Parametern des Perzeptrons (im konvergierten Fall bzw. für einen bestimmten Trainingsschritt) eine Geradengleichung abzuleiten, die man leicht (mit Excel!) in ein Diagramm einzeichnen kann.
Die Tabellen unten geben in jeder Zeile einen Punkt auf dieser Geraden an (mit den Koordinaten in den beiden Spalten x1 und x2). Weil die Geradengleichung in Parameterform in den Zellen steht, gibt man in der Spalte </t>
    </r>
    <r>
      <rPr>
        <sz val="11"/>
        <color theme="1"/>
        <rFont val="Calibri Light"/>
        <family val="2"/>
      </rPr>
      <t>λ einen skalaren Wert an, aus dem die beiden Koordinaten x1 und x2 ausgerechnet werden.</t>
    </r>
    <r>
      <rPr>
        <sz val="11"/>
        <color theme="1"/>
        <rFont val="Calibri Light"/>
        <family val="2"/>
        <scheme val="minor"/>
      </rPr>
      <t xml:space="preserve">
Außerdem stehen noch ein paar Werte da, die wir zur Darstellung im Perzeptron-Bild benötigen.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</si>
</sst>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9" x14ac:knownFonts="1">
    <font>
      <sz val="11"/>
      <color theme="1"/>
      <name val="Calibri"/>
      <family val="2"/>
    </font>
    <font>
      <sz val="11"/>
      <color theme="1"/>
      <name val="Calibri Light"/>
      <family val="2"/>
      <scheme val="minor"/>
    </font>
    <font>
      <sz val="11"/>
      <color theme="1"/>
      <name val="Calibri Light"/>
      <family val="2"/>
      <scheme val="minor"/>
    </font>
    <font>
      <vertAlign val="subscript"/>
      <sz val="11"/>
      <color theme="1"/>
      <name val="Calibri"/>
      <family val="2"/>
    </font>
    <font>
      <sz val="11"/>
      <color theme="6" tint="-0.249977111117893"/>
      <name val="Calibri"/>
      <family val="2"/>
    </font>
    <font>
      <sz val="11"/>
      <color theme="4" tint="-0.249977111117893"/>
      <name val="Calibri"/>
      <family val="2"/>
    </font>
    <font>
      <b/>
      <sz val="16"/>
      <color theme="4" tint="-0.249977111117893"/>
      <name val="Calibri"/>
      <family val="2"/>
    </font>
    <font>
      <sz val="8"/>
      <name val="Calibri"/>
      <family val="2"/>
    </font>
    <font>
      <sz val="11"/>
      <name val="Calibri"/>
      <family val="2"/>
    </font>
    <font>
      <b/>
      <sz val="11"/>
      <color theme="9" tint="-0.249977111117893"/>
      <name val="Calibri"/>
      <family val="2"/>
    </font>
    <font>
      <i/>
      <sz val="10"/>
      <color theme="6" tint="-0.249977111117893"/>
      <name val="Calibri"/>
      <family val="2"/>
    </font>
    <font>
      <b/>
      <sz val="11"/>
      <color theme="4"/>
      <name val="Calibri"/>
      <family val="2"/>
    </font>
    <font>
      <i/>
      <sz val="11"/>
      <color rgb="FF7F7F7F"/>
      <name val="Calibri"/>
      <family val="2"/>
    </font>
    <font>
      <u/>
      <sz val="11"/>
      <color theme="10"/>
      <name val="Calibri"/>
      <family val="2"/>
    </font>
    <font>
      <sz val="11"/>
      <color theme="1"/>
      <name val="Calibri Light"/>
      <family val="2"/>
      <scheme val="minor"/>
    </font>
    <font>
      <b/>
      <sz val="15"/>
      <color theme="3"/>
      <name val="Calibri"/>
      <family val="2"/>
      <scheme val="major"/>
    </font>
    <font>
      <sz val="11"/>
      <name val="Calibri Light"/>
      <family val="2"/>
      <scheme val="minor"/>
    </font>
    <font>
      <vertAlign val="subscript"/>
      <sz val="11"/>
      <name val="Calibri Light"/>
      <family val="2"/>
      <scheme val="minor"/>
    </font>
    <font>
      <sz val="11"/>
      <color theme="7" tint="-0.249977111117893"/>
      <name val="Calibri Light"/>
      <family val="2"/>
      <scheme val="minor"/>
    </font>
    <font>
      <i/>
      <sz val="11"/>
      <color theme="4" tint="-0.249977111117893"/>
      <name val="Calibri Light"/>
      <family val="2"/>
      <scheme val="minor"/>
    </font>
    <font>
      <b/>
      <sz val="16"/>
      <color theme="4" tint="-0.249977111117893"/>
      <name val="Calibri"/>
      <family val="2"/>
      <scheme val="major"/>
    </font>
    <font>
      <sz val="11"/>
      <color theme="5" tint="-0.24994659260841701"/>
      <name val="Calibri Light"/>
      <family val="2"/>
      <scheme val="minor"/>
    </font>
    <font>
      <sz val="11"/>
      <color theme="4"/>
      <name val="Calibri Light"/>
      <family val="2"/>
      <scheme val="minor"/>
    </font>
    <font>
      <i/>
      <sz val="11"/>
      <color rgb="FF7F7F7F"/>
      <name val="Calibri Light"/>
      <family val="2"/>
      <scheme val="minor"/>
    </font>
    <font>
      <b/>
      <sz val="11"/>
      <name val="Calibri Light"/>
      <family val="2"/>
      <scheme val="minor"/>
    </font>
    <font>
      <b/>
      <sz val="11"/>
      <color theme="5" tint="-0.249977111117893"/>
      <name val="Calibri"/>
      <family val="2"/>
    </font>
    <font>
      <sz val="11"/>
      <color theme="9" tint="-0.249977111117893"/>
      <name val="Calibri"/>
      <family val="2"/>
    </font>
    <font>
      <vertAlign val="subscript"/>
      <sz val="11"/>
      <color theme="9" tint="-0.249977111117893"/>
      <name val="Calibri"/>
      <family val="2"/>
    </font>
    <font>
      <b/>
      <sz val="11"/>
      <color theme="1"/>
      <name val="Calibri Light"/>
      <family val="2"/>
      <scheme val="minor"/>
    </font>
    <font>
      <i/>
      <sz val="11"/>
      <color theme="1"/>
      <name val="Calibri Light"/>
      <family val="2"/>
      <scheme val="minor"/>
    </font>
    <font>
      <vertAlign val="subscript"/>
      <sz val="11"/>
      <color theme="1"/>
      <name val="Calibri Light"/>
      <family val="2"/>
      <scheme val="minor"/>
    </font>
    <font>
      <sz val="11"/>
      <color theme="1"/>
      <name val="Calibri Light"/>
      <family val="2"/>
    </font>
    <font>
      <b/>
      <sz val="11"/>
      <color theme="4"/>
      <name val="Calibri Light"/>
      <family val="2"/>
      <scheme val="minor"/>
    </font>
    <font>
      <b/>
      <sz val="11"/>
      <color theme="9" tint="-0.249977111117893"/>
      <name val="Calibri Light"/>
      <family val="2"/>
      <scheme val="minor"/>
    </font>
    <font>
      <b/>
      <sz val="11"/>
      <color theme="1"/>
      <name val="Calibri Light"/>
      <family val="2"/>
    </font>
    <font>
      <b/>
      <sz val="11"/>
      <color theme="9" tint="-0.249977111117893"/>
      <name val="Calibri Light"/>
      <family val="2"/>
    </font>
    <font>
      <b/>
      <sz val="11"/>
      <color theme="9" tint="-0.499984740745262"/>
      <name val="Calibri Light"/>
      <family val="2"/>
      <scheme val="minor"/>
    </font>
    <font>
      <b/>
      <sz val="11"/>
      <color theme="9" tint="-0.499984740745262"/>
      <name val="Calibri Light"/>
      <family val="2"/>
    </font>
    <font>
      <sz val="11"/>
      <color theme="5" tint="-0.249977111117893"/>
      <name val="Calibri Light"/>
      <family val="2"/>
    </font>
    <font>
      <b/>
      <sz val="11"/>
      <color theme="6" tint="-0.249977111117893"/>
      <name val="Calibri Light"/>
      <family val="2"/>
      <scheme val="minor"/>
    </font>
    <font>
      <i/>
      <sz val="11"/>
      <color theme="1"/>
      <name val="Calibri Light"/>
      <family val="2"/>
    </font>
    <font>
      <b/>
      <sz val="11"/>
      <color theme="5" tint="-0.249977111117893"/>
      <name val="Calibri Light"/>
      <family val="2"/>
      <scheme val="minor"/>
    </font>
    <font>
      <b/>
      <sz val="11"/>
      <color theme="0"/>
      <name val="Calibri"/>
      <family val="2"/>
    </font>
    <font>
      <b/>
      <vertAlign val="subscript"/>
      <sz val="11"/>
      <color theme="0"/>
      <name val="Calibri"/>
      <family val="2"/>
    </font>
    <font>
      <b/>
      <sz val="14"/>
      <color theme="1"/>
      <name val="Calibri"/>
      <family val="2"/>
    </font>
    <font>
      <sz val="11"/>
      <color theme="6" tint="-0.499984740745262"/>
      <name val="Calibri"/>
      <family val="2"/>
    </font>
    <font>
      <b/>
      <sz val="11"/>
      <color theme="5"/>
      <name val="Calibri Light"/>
      <family val="2"/>
      <scheme val="minor"/>
    </font>
    <font>
      <i/>
      <u/>
      <sz val="10"/>
      <color rgb="FF0070C0"/>
      <name val="Calibri"/>
      <family val="2"/>
    </font>
    <font>
      <b/>
      <i/>
      <sz val="11"/>
      <color theme="1"/>
      <name val="Calibri Light"/>
      <family val="2"/>
      <scheme val="minor"/>
    </font>
  </fonts>
  <fills count="12">
    <fill>
      <patternFill patternType="none"/>
    </fill>
    <fill>
      <patternFill patternType="gray125"/>
    </fill>
    <fill>
      <patternFill patternType="solid">
        <fgColor theme="6" tint="0.79998168889431442"/>
        <bgColor indexed="64"/>
      </patternFill>
    </fill>
    <fill>
      <patternFill patternType="solid">
        <fgColor theme="6"/>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9"/>
        <bgColor indexed="64"/>
      </patternFill>
    </fill>
    <fill>
      <patternFill patternType="solid">
        <fgColor theme="9" tint="0.39997558519241921"/>
        <bgColor indexed="64"/>
      </patternFill>
    </fill>
  </fills>
  <borders count="17">
    <border>
      <left/>
      <right/>
      <top/>
      <bottom/>
      <diagonal/>
    </border>
    <border>
      <left style="thin">
        <color theme="9" tint="-0.24994659260841701"/>
      </left>
      <right style="thin">
        <color theme="9" tint="-0.24994659260841701"/>
      </right>
      <top style="thin">
        <color theme="9" tint="-0.24994659260841701"/>
      </top>
      <bottom style="thin">
        <color theme="9" tint="-0.24994659260841701"/>
      </bottom>
      <diagonal/>
    </border>
    <border>
      <left style="thin">
        <color theme="5" tint="-0.24994659260841701"/>
      </left>
      <right style="thin">
        <color theme="5" tint="-0.24994659260841701"/>
      </right>
      <top style="thin">
        <color theme="5" tint="-0.24994659260841701"/>
      </top>
      <bottom style="thin">
        <color theme="5" tint="-0.24994659260841701"/>
      </bottom>
      <diagonal/>
    </border>
    <border>
      <left/>
      <right/>
      <top/>
      <bottom style="thick">
        <color theme="4"/>
      </bottom>
      <diagonal/>
    </border>
    <border>
      <left/>
      <right/>
      <top style="thick">
        <color theme="4"/>
      </top>
      <bottom/>
      <diagonal/>
    </border>
    <border>
      <left/>
      <right style="thin">
        <color theme="6" tint="0.39994506668294322"/>
      </right>
      <top/>
      <bottom style="thin">
        <color theme="6" tint="0.39994506668294322"/>
      </bottom>
      <diagonal/>
    </border>
    <border>
      <left style="thin">
        <color theme="6" tint="0.39994506668294322"/>
      </left>
      <right style="thin">
        <color theme="6" tint="0.39994506668294322"/>
      </right>
      <top/>
      <bottom style="thin">
        <color theme="6" tint="0.39994506668294322"/>
      </bottom>
      <diagonal/>
    </border>
    <border>
      <left style="thin">
        <color theme="6" tint="0.39994506668294322"/>
      </left>
      <right/>
      <top/>
      <bottom style="thin">
        <color theme="6" tint="0.39994506668294322"/>
      </bottom>
      <diagonal/>
    </border>
    <border>
      <left/>
      <right style="thin">
        <color theme="6" tint="0.39994506668294322"/>
      </right>
      <top style="thin">
        <color theme="6" tint="0.39994506668294322"/>
      </top>
      <bottom style="thin">
        <color theme="6" tint="0.39994506668294322"/>
      </bottom>
      <diagonal/>
    </border>
    <border>
      <left style="thin">
        <color theme="6" tint="0.39994506668294322"/>
      </left>
      <right style="thin">
        <color theme="6" tint="0.39994506668294322"/>
      </right>
      <top style="thin">
        <color theme="6" tint="0.39994506668294322"/>
      </top>
      <bottom style="thin">
        <color theme="6" tint="0.39994506668294322"/>
      </bottom>
      <diagonal/>
    </border>
    <border>
      <left style="thin">
        <color theme="6" tint="0.39994506668294322"/>
      </left>
      <right/>
      <top style="thin">
        <color theme="6" tint="0.39994506668294322"/>
      </top>
      <bottom style="thin">
        <color theme="6" tint="0.39994506668294322"/>
      </bottom>
      <diagonal/>
    </border>
    <border>
      <left/>
      <right style="thin">
        <color theme="6" tint="0.39994506668294322"/>
      </right>
      <top style="thin">
        <color theme="6" tint="0.39994506668294322"/>
      </top>
      <bottom style="thin">
        <color indexed="64"/>
      </bottom>
      <diagonal/>
    </border>
    <border>
      <left style="thin">
        <color theme="6" tint="0.39994506668294322"/>
      </left>
      <right style="thin">
        <color theme="6" tint="0.39994506668294322"/>
      </right>
      <top style="thin">
        <color theme="6" tint="0.39994506668294322"/>
      </top>
      <bottom style="thin">
        <color indexed="64"/>
      </bottom>
      <diagonal/>
    </border>
    <border>
      <left style="thin">
        <color theme="6" tint="0.39994506668294322"/>
      </left>
      <right/>
      <top style="thin">
        <color theme="6" tint="0.39994506668294322"/>
      </top>
      <bottom style="thin">
        <color indexed="64"/>
      </bottom>
      <diagonal/>
    </border>
    <border>
      <left style="medium">
        <color rgb="FFC00000"/>
      </left>
      <right style="thin">
        <color theme="6" tint="0.39994506668294322"/>
      </right>
      <top style="medium">
        <color rgb="FFC00000"/>
      </top>
      <bottom style="medium">
        <color rgb="FFC00000"/>
      </bottom>
      <diagonal/>
    </border>
    <border>
      <left style="thin">
        <color theme="6" tint="0.39994506668294322"/>
      </left>
      <right style="thin">
        <color theme="6" tint="0.39994506668294322"/>
      </right>
      <top style="medium">
        <color rgb="FFC00000"/>
      </top>
      <bottom style="medium">
        <color rgb="FFC00000"/>
      </bottom>
      <diagonal/>
    </border>
    <border>
      <left style="thin">
        <color theme="6" tint="0.39994506668294322"/>
      </left>
      <right style="medium">
        <color rgb="FFC00000"/>
      </right>
      <top style="medium">
        <color rgb="FFC00000"/>
      </top>
      <bottom style="medium">
        <color rgb="FFC00000"/>
      </bottom>
      <diagonal/>
    </border>
  </borders>
  <cellStyleXfs count="4">
    <xf numFmtId="0" fontId="0" fillId="0" borderId="0"/>
    <xf numFmtId="0" fontId="15" fillId="0" borderId="3"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65">
    <xf numFmtId="0" fontId="0" fillId="0" borderId="0" xfId="0"/>
    <xf numFmtId="0" fontId="0" fillId="0" borderId="0" xfId="0" applyAlignment="1">
      <alignment horizontal="center"/>
    </xf>
    <xf numFmtId="0" fontId="4" fillId="2" borderId="0" xfId="0" applyFont="1" applyFill="1" applyAlignment="1">
      <alignment horizontal="center"/>
    </xf>
    <xf numFmtId="0" fontId="0" fillId="3" borderId="0" xfId="0" applyFill="1" applyAlignment="1">
      <alignment horizontal="center"/>
    </xf>
    <xf numFmtId="0" fontId="4" fillId="0" borderId="0" xfId="0" applyFont="1" applyAlignment="1">
      <alignment horizontal="center"/>
    </xf>
    <xf numFmtId="0" fontId="5" fillId="0" borderId="0" xfId="0" applyFont="1"/>
    <xf numFmtId="0" fontId="0" fillId="5" borderId="0" xfId="0" applyFill="1" applyAlignment="1">
      <alignment horizontal="center"/>
    </xf>
    <xf numFmtId="0" fontId="0" fillId="6" borderId="0" xfId="0" applyFill="1" applyAlignment="1">
      <alignment horizontal="center"/>
    </xf>
    <xf numFmtId="0" fontId="0" fillId="0" borderId="0" xfId="0" applyAlignment="1">
      <alignment horizontal="right"/>
    </xf>
    <xf numFmtId="0" fontId="9" fillId="0" borderId="0" xfId="0" applyFont="1" applyAlignment="1">
      <alignment horizontal="right"/>
    </xf>
    <xf numFmtId="0" fontId="0" fillId="4" borderId="1" xfId="0" applyFill="1" applyBorder="1" applyAlignment="1">
      <alignment horizontal="center"/>
    </xf>
    <xf numFmtId="164" fontId="0" fillId="0" borderId="0" xfId="0" applyNumberFormat="1" applyAlignment="1">
      <alignment horizontal="center"/>
    </xf>
    <xf numFmtId="164" fontId="0" fillId="0" borderId="0" xfId="0" applyNumberFormat="1"/>
    <xf numFmtId="0" fontId="0" fillId="8" borderId="2" xfId="0" applyFill="1" applyBorder="1" applyAlignment="1">
      <alignment horizontal="center"/>
    </xf>
    <xf numFmtId="0" fontId="13" fillId="7" borderId="0" xfId="3" applyFill="1" applyAlignment="1">
      <alignment horizontal="center"/>
    </xf>
    <xf numFmtId="0" fontId="20" fillId="0" borderId="0" xfId="0" applyFont="1"/>
    <xf numFmtId="0" fontId="6" fillId="0" borderId="0" xfId="0" applyFont="1"/>
    <xf numFmtId="0" fontId="14" fillId="0" borderId="0" xfId="0" applyFont="1"/>
    <xf numFmtId="0" fontId="25" fillId="0" borderId="0" xfId="0" applyFont="1" applyAlignment="1">
      <alignment horizontal="right"/>
    </xf>
    <xf numFmtId="0" fontId="26" fillId="0" borderId="0" xfId="0" applyFont="1" applyAlignment="1">
      <alignment horizontal="center"/>
    </xf>
    <xf numFmtId="0" fontId="42" fillId="3" borderId="0" xfId="0" applyFont="1" applyFill="1" applyAlignment="1">
      <alignment horizontal="center"/>
    </xf>
    <xf numFmtId="0" fontId="42" fillId="6" borderId="0" xfId="0" applyFont="1" applyFill="1" applyAlignment="1">
      <alignment horizontal="center"/>
    </xf>
    <xf numFmtId="0" fontId="42" fillId="10" borderId="0" xfId="0" applyFont="1" applyFill="1" applyAlignment="1">
      <alignment horizontal="center"/>
    </xf>
    <xf numFmtId="0" fontId="42" fillId="11" borderId="0" xfId="0" applyFont="1" applyFill="1" applyAlignment="1">
      <alignment horizontal="center"/>
    </xf>
    <xf numFmtId="0" fontId="8" fillId="0" borderId="6" xfId="0" applyFont="1" applyBorder="1" applyAlignment="1">
      <alignment horizontal="center"/>
    </xf>
    <xf numFmtId="0" fontId="4" fillId="7" borderId="6" xfId="0" applyFont="1" applyFill="1" applyBorder="1" applyAlignment="1">
      <alignment horizontal="center"/>
    </xf>
    <xf numFmtId="164" fontId="0" fillId="0" borderId="6" xfId="0" applyNumberForma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8" fillId="0" borderId="9" xfId="0" applyFont="1" applyBorder="1" applyAlignment="1">
      <alignment horizontal="center"/>
    </xf>
    <xf numFmtId="0" fontId="4" fillId="7" borderId="9" xfId="0" applyFont="1" applyFill="1" applyBorder="1" applyAlignment="1">
      <alignment horizontal="center"/>
    </xf>
    <xf numFmtId="0" fontId="0" fillId="0" borderId="10" xfId="0" applyBorder="1" applyAlignment="1">
      <alignment horizontal="center"/>
    </xf>
    <xf numFmtId="0" fontId="8" fillId="0" borderId="12" xfId="0" applyFont="1" applyBorder="1" applyAlignment="1">
      <alignment horizontal="center"/>
    </xf>
    <xf numFmtId="0" fontId="4" fillId="7" borderId="12" xfId="0" applyFont="1" applyFill="1" applyBorder="1" applyAlignment="1">
      <alignment horizontal="center"/>
    </xf>
    <xf numFmtId="0" fontId="0" fillId="0" borderId="13" xfId="0" applyBorder="1" applyAlignment="1">
      <alignment horizontal="center"/>
    </xf>
    <xf numFmtId="0" fontId="4" fillId="7" borderId="7" xfId="0" applyFont="1" applyFill="1" applyBorder="1" applyAlignment="1">
      <alignment horizontal="center"/>
    </xf>
    <xf numFmtId="164" fontId="0" fillId="0" borderId="5" xfId="0" applyNumberFormat="1" applyBorder="1" applyAlignment="1">
      <alignment horizontal="center"/>
    </xf>
    <xf numFmtId="164" fontId="0" fillId="0" borderId="14" xfId="0" applyNumberFormat="1" applyBorder="1" applyAlignment="1">
      <alignment horizontal="center"/>
    </xf>
    <xf numFmtId="164" fontId="0" fillId="0" borderId="15" xfId="0" applyNumberFormat="1" applyBorder="1" applyAlignment="1">
      <alignment horizontal="center"/>
    </xf>
    <xf numFmtId="164" fontId="0" fillId="0" borderId="16" xfId="0" applyNumberFormat="1" applyBorder="1" applyAlignment="1">
      <alignment horizontal="center"/>
    </xf>
    <xf numFmtId="0" fontId="45" fillId="0" borderId="0" xfId="0" applyFont="1" applyAlignment="1">
      <alignment horizontal="center"/>
    </xf>
    <xf numFmtId="0" fontId="45" fillId="2" borderId="0" xfId="0" applyFont="1" applyFill="1" applyAlignment="1">
      <alignment horizontal="center"/>
    </xf>
    <xf numFmtId="0" fontId="13" fillId="0" borderId="0" xfId="3"/>
    <xf numFmtId="0" fontId="15" fillId="7" borderId="3" xfId="1" applyFill="1" applyAlignment="1">
      <alignment horizontal="left"/>
    </xf>
    <xf numFmtId="0" fontId="2" fillId="0" borderId="0" xfId="0" applyFont="1" applyAlignment="1">
      <alignment vertical="top" wrapText="1"/>
    </xf>
    <xf numFmtId="0" fontId="14" fillId="0" borderId="0" xfId="0" applyFont="1" applyAlignment="1">
      <alignment vertical="top" wrapText="1"/>
    </xf>
    <xf numFmtId="0" fontId="47" fillId="0" borderId="0" xfId="2" applyFont="1" applyAlignment="1">
      <alignment horizontal="left" vertical="top" wrapText="1"/>
    </xf>
    <xf numFmtId="0" fontId="15" fillId="7" borderId="3" xfId="1" applyFill="1" applyAlignment="1" applyProtection="1">
      <alignment horizontal="left"/>
    </xf>
    <xf numFmtId="0" fontId="16" fillId="0" borderId="0" xfId="2" applyFont="1" applyAlignment="1" applyProtection="1">
      <alignment horizontal="left" vertical="top" wrapText="1"/>
    </xf>
    <xf numFmtId="0" fontId="16" fillId="0" borderId="0" xfId="2" applyFont="1" applyAlignment="1" applyProtection="1">
      <alignment horizontal="left" vertical="top"/>
    </xf>
    <xf numFmtId="0" fontId="10" fillId="2" borderId="0" xfId="0" applyFont="1" applyFill="1"/>
    <xf numFmtId="0" fontId="19" fillId="0" borderId="0" xfId="0" applyFont="1" applyAlignment="1">
      <alignment horizontal="left"/>
    </xf>
    <xf numFmtId="0" fontId="14" fillId="0" borderId="0" xfId="0" applyFont="1" applyAlignment="1">
      <alignment horizontal="center"/>
    </xf>
    <xf numFmtId="0" fontId="13" fillId="7" borderId="0" xfId="3" applyFill="1" applyAlignment="1">
      <alignment horizontal="center"/>
    </xf>
    <xf numFmtId="0" fontId="16" fillId="0" borderId="0" xfId="2" applyFont="1" applyAlignment="1">
      <alignment horizontal="left" vertical="top" wrapText="1"/>
    </xf>
    <xf numFmtId="0" fontId="23" fillId="0" borderId="0" xfId="2" applyFont="1" applyAlignment="1">
      <alignment horizontal="left" vertical="top"/>
    </xf>
    <xf numFmtId="0" fontId="8" fillId="0" borderId="5" xfId="0" applyFont="1" applyBorder="1" applyAlignment="1">
      <alignment horizontal="center" vertical="center"/>
    </xf>
    <xf numFmtId="0" fontId="8" fillId="0" borderId="8" xfId="0" applyFont="1" applyBorder="1" applyAlignment="1">
      <alignment horizontal="center" vertical="center"/>
    </xf>
    <xf numFmtId="0" fontId="8" fillId="0" borderId="11" xfId="0" applyFont="1" applyBorder="1" applyAlignment="1">
      <alignment horizontal="center" vertical="center"/>
    </xf>
    <xf numFmtId="0" fontId="2" fillId="0" borderId="4" xfId="0" applyFont="1" applyBorder="1" applyAlignment="1">
      <alignment horizontal="left" vertical="top" wrapText="1"/>
    </xf>
    <xf numFmtId="0" fontId="14" fillId="0" borderId="4" xfId="0" applyFont="1" applyBorder="1" applyAlignment="1">
      <alignment horizontal="left" vertical="top"/>
    </xf>
    <xf numFmtId="0" fontId="11" fillId="7" borderId="0" xfId="0" applyFont="1" applyFill="1" applyAlignment="1">
      <alignment horizontal="center"/>
    </xf>
    <xf numFmtId="0" fontId="44" fillId="9" borderId="0" xfId="0" applyFont="1" applyFill="1" applyAlignment="1">
      <alignment horizontal="left"/>
    </xf>
    <xf numFmtId="0" fontId="0" fillId="0" borderId="0" xfId="0" applyAlignment="1" applyProtection="1">
      <alignment horizontal="center"/>
      <protection locked="0"/>
    </xf>
    <xf numFmtId="0" fontId="1" fillId="0" borderId="4" xfId="0" applyFont="1" applyBorder="1" applyAlignment="1">
      <alignment horizontal="left" vertical="top" wrapText="1"/>
    </xf>
  </cellXfs>
  <cellStyles count="4">
    <cellStyle name="Erklärender Text" xfId="2" builtinId="53"/>
    <cellStyle name="Link" xfId="3" builtinId="8"/>
    <cellStyle name="Standard" xfId="0" builtinId="0"/>
    <cellStyle name="Überschrift 1" xfId="1" builtinId="16" customBuiltin="1"/>
  </cellStyles>
  <dxfs count="45">
    <dxf>
      <numFmt numFmtId="0" formatCode="General"/>
      <alignment horizontal="center" vertical="bottom" textRotation="0" wrapText="0" indent="0" justifyLastLine="0" shrinkToFit="0" readingOrder="0"/>
      <protection locked="0" hidden="0"/>
    </dxf>
    <dxf>
      <alignment horizontal="center" vertical="bottom" textRotation="0" wrapText="0" indent="0" justifyLastLine="0" shrinkToFit="0" readingOrder="0"/>
      <protection locked="0" hidden="0"/>
    </dxf>
    <dxf>
      <alignment horizontal="center" vertical="bottom" textRotation="0" wrapText="0" indent="0" justifyLastLine="0" shrinkToFit="0" readingOrder="0"/>
      <protection locked="0" hidden="0"/>
    </dxf>
    <dxf>
      <fill>
        <patternFill>
          <bgColor theme="9" tint="0.79998168889431442"/>
        </patternFill>
      </fill>
    </dxf>
    <dxf>
      <border>
        <top style="thin">
          <color theme="9" tint="-0.499984740745262"/>
        </top>
        <vertical/>
        <horizontal/>
      </border>
    </dxf>
    <dxf>
      <fill>
        <patternFill>
          <bgColor theme="5" tint="0.79998168889431442"/>
        </patternFill>
      </fill>
    </dxf>
    <dxf>
      <border>
        <left style="thin">
          <color theme="6" tint="0.39994506668294322"/>
        </left>
        <right style="thin">
          <color theme="6" tint="0.39994506668294322"/>
        </right>
        <top style="thin">
          <color theme="6" tint="0.39994506668294322"/>
        </top>
        <bottom style="thin">
          <color theme="6" tint="0.39994506668294322"/>
        </bottom>
        <vertical/>
        <horizontal/>
      </border>
    </dxf>
    <dxf>
      <fill>
        <patternFill>
          <bgColor theme="7" tint="0.59996337778862885"/>
        </patternFill>
      </fill>
    </dxf>
    <dxf>
      <border>
        <left style="thin">
          <color theme="6" tint="0.39994506668294322"/>
        </left>
        <right style="thin">
          <color theme="6" tint="0.39994506668294322"/>
        </right>
        <top style="thin">
          <color theme="6" tint="0.39994506668294322"/>
        </top>
        <bottom style="thin">
          <color theme="6" tint="0.39994506668294322"/>
        </bottom>
        <vertical/>
        <horizontal/>
      </border>
    </dxf>
    <dxf>
      <fill>
        <patternFill>
          <bgColor theme="7" tint="0.59996337778862885"/>
        </patternFill>
      </fill>
    </dxf>
    <dxf>
      <fill>
        <patternFill>
          <bgColor theme="7" tint="0.59996337778862885"/>
        </patternFill>
      </fil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font>
        <strike val="0"/>
        <outline val="0"/>
        <shadow val="0"/>
        <u val="none"/>
        <vertAlign val="baseline"/>
        <sz val="11"/>
        <color theme="6" tint="-0.499984740745262"/>
        <name val="Calibri"/>
        <family val="2"/>
        <scheme val="none"/>
      </font>
      <numFmt numFmtId="0" formatCode="General"/>
      <alignment horizontal="center" vertical="bottom" textRotation="0" wrapText="0" indent="0" justifyLastLine="0" shrinkToFit="0" readingOrder="0"/>
    </dxf>
    <dxf>
      <font>
        <strike val="0"/>
        <outline val="0"/>
        <shadow val="0"/>
        <u val="none"/>
        <vertAlign val="baseline"/>
        <sz val="11"/>
        <color theme="6" tint="-0.499984740745262"/>
        <name val="Calibri"/>
        <family val="2"/>
        <scheme val="none"/>
      </font>
      <numFmt numFmtId="0" formatCode="General"/>
      <alignment horizontal="center" vertical="bottom" textRotation="0" wrapText="0" indent="0" justifyLastLine="0" shrinkToFit="0" readingOrder="0"/>
    </dxf>
    <dxf>
      <font>
        <strike val="0"/>
        <outline val="0"/>
        <shadow val="0"/>
        <u val="none"/>
        <vertAlign val="baseline"/>
        <sz val="11"/>
        <color theme="6" tint="-0.499984740745262"/>
        <name val="Calibri"/>
        <family val="2"/>
        <scheme val="none"/>
      </font>
      <numFmt numFmtId="0" formatCode="General"/>
      <alignment horizontal="center" vertical="bottom" textRotation="0" wrapText="0" indent="0" justifyLastLine="0" shrinkToFit="0" readingOrder="0"/>
    </dxf>
    <dxf>
      <font>
        <strike val="0"/>
        <outline val="0"/>
        <shadow val="0"/>
        <u val="none"/>
        <vertAlign val="baseline"/>
        <sz val="11"/>
        <color theme="6" tint="-0.499984740745262"/>
        <name val="Calibri"/>
        <family val="2"/>
        <scheme val="none"/>
      </font>
      <numFmt numFmtId="0" formatCode="General"/>
      <alignment horizontal="center" vertical="bottom" textRotation="0" wrapText="0" indent="0" justifyLastLine="0" shrinkToFit="0" readingOrder="0"/>
    </dxf>
    <dxf>
      <font>
        <strike val="0"/>
        <outline val="0"/>
        <shadow val="0"/>
        <u val="none"/>
        <vertAlign val="baseline"/>
        <sz val="11"/>
        <color theme="6" tint="-0.499984740745262"/>
        <name val="Calibri"/>
        <family val="2"/>
        <scheme val="none"/>
      </font>
      <numFmt numFmtId="0" formatCode="General"/>
      <alignment horizontal="center" vertical="bottom" textRotation="0" wrapText="0" indent="0" justifyLastLine="0" shrinkToFit="0" readingOrder="0"/>
    </dxf>
    <dxf>
      <font>
        <strike val="0"/>
        <outline val="0"/>
        <shadow val="0"/>
        <u val="none"/>
        <vertAlign val="baseline"/>
        <sz val="11"/>
        <color theme="6" tint="-0.499984740745262"/>
        <name val="Calibri"/>
        <family val="2"/>
        <scheme val="none"/>
      </font>
      <fill>
        <patternFill patternType="solid">
          <fgColor indexed="64"/>
          <bgColor theme="6" tint="0.79998168889431442"/>
        </patternFill>
      </fill>
      <alignment horizontal="center" vertical="bottom" textRotation="0" wrapText="0" indent="0" justifyLastLine="0" shrinkToFit="0" readingOrder="0"/>
    </dxf>
    <dxf>
      <font>
        <strike val="0"/>
        <outline val="0"/>
        <shadow val="0"/>
        <u val="none"/>
        <vertAlign val="baseline"/>
        <sz val="11"/>
        <color theme="6" tint="-0.249977111117893"/>
        <name val="Calibri"/>
        <family val="2"/>
        <scheme val="none"/>
      </font>
      <numFmt numFmtId="0" formatCode="General"/>
      <alignment horizontal="center" vertical="bottom" textRotation="0" wrapText="0" indent="0" justifyLastLine="0" shrinkToFit="0" readingOrder="0"/>
    </dxf>
    <dxf>
      <font>
        <strike val="0"/>
        <outline val="0"/>
        <shadow val="0"/>
        <u val="none"/>
        <vertAlign val="baseline"/>
        <sz val="11"/>
        <color theme="6" tint="-0.249977111117893"/>
        <name val="Calibri"/>
        <family val="2"/>
        <scheme val="none"/>
      </font>
      <numFmt numFmtId="0" formatCode="General"/>
      <alignment horizontal="center" vertical="bottom" textRotation="0" wrapText="0" indent="0" justifyLastLine="0" shrinkToFit="0" readingOrder="0"/>
    </dxf>
    <dxf>
      <font>
        <strike val="0"/>
        <outline val="0"/>
        <shadow val="0"/>
        <u val="none"/>
        <vertAlign val="baseline"/>
        <sz val="11"/>
        <color theme="6" tint="-0.249977111117893"/>
        <name val="Calibri"/>
        <family val="2"/>
        <scheme val="none"/>
      </font>
      <numFmt numFmtId="0" formatCode="General"/>
      <alignment horizontal="center" vertical="bottom" textRotation="0" wrapText="0" indent="0" justifyLastLine="0" shrinkToFit="0" readingOrder="0"/>
    </dxf>
    <dxf>
      <font>
        <strike val="0"/>
        <outline val="0"/>
        <shadow val="0"/>
        <u val="none"/>
        <vertAlign val="baseline"/>
        <sz val="11"/>
        <color theme="6" tint="-0.249977111117893"/>
        <name val="Calibri"/>
        <family val="2"/>
        <scheme val="none"/>
      </font>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theme="6" tint="-0.249977111117893"/>
        <name val="Calibri"/>
        <family val="2"/>
        <scheme val="none"/>
      </font>
      <fill>
        <patternFill patternType="solid">
          <fgColor indexed="64"/>
          <bgColor theme="6"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theme="6" tint="-0.249977111117893"/>
        <name val="Calibri"/>
        <family val="2"/>
        <scheme val="none"/>
      </font>
      <numFmt numFmtId="0" formatCode="General"/>
      <alignment horizontal="center" vertical="bottom" textRotation="0" wrapText="0" indent="0" justifyLastLine="0" shrinkToFit="0" readingOrder="0"/>
      <protection locked="1" hidden="0"/>
    </dxf>
    <dxf>
      <font>
        <strike val="0"/>
        <outline val="0"/>
        <shadow val="0"/>
        <u val="none"/>
        <vertAlign val="baseline"/>
        <sz val="11"/>
        <color theme="6" tint="-0.249977111117893"/>
        <name val="Calibri"/>
        <family val="2"/>
        <scheme val="none"/>
      </font>
      <numFmt numFmtId="0" formatCode="General"/>
      <alignment horizontal="center" vertical="bottom" textRotation="0" wrapText="0" indent="0" justifyLastLine="0" shrinkToFit="0" readingOrder="0"/>
      <protection locked="1" hidden="0"/>
    </dxf>
    <dxf>
      <font>
        <strike val="0"/>
        <outline val="0"/>
        <shadow val="0"/>
        <u val="none"/>
        <vertAlign val="baseline"/>
        <sz val="11"/>
        <color theme="6" tint="-0.249977111117893"/>
        <name val="Calibri"/>
        <family val="2"/>
        <scheme val="none"/>
      </font>
      <numFmt numFmtId="0" formatCode="General"/>
      <alignment horizontal="center" vertical="bottom" textRotation="0" wrapText="0" indent="0" justifyLastLine="0" shrinkToFit="0" readingOrder="0"/>
      <protection locked="1" hidden="0"/>
    </dxf>
    <dxf>
      <font>
        <strike val="0"/>
        <outline val="0"/>
        <shadow val="0"/>
        <u val="none"/>
        <vertAlign val="baseline"/>
        <sz val="11"/>
        <color theme="6" tint="-0.249977111117893"/>
        <name val="Calibri"/>
        <family val="2"/>
        <scheme val="none"/>
      </font>
      <numFmt numFmtId="0" formatCode="General"/>
      <alignment horizontal="center" vertical="bottom" textRotation="0" wrapText="0" indent="0" justifyLastLine="0" shrinkToFit="0" readingOrder="0"/>
      <protection locked="1" hidden="0"/>
    </dxf>
    <dxf>
      <font>
        <strike val="0"/>
        <outline val="0"/>
        <shadow val="0"/>
        <u val="none"/>
        <vertAlign val="baseline"/>
        <sz val="11"/>
        <color theme="6" tint="-0.249977111117893"/>
        <name val="Calibri"/>
        <family val="2"/>
        <scheme val="none"/>
      </font>
      <numFmt numFmtId="0" formatCode="General"/>
      <fill>
        <patternFill patternType="solid">
          <fgColor indexed="64"/>
          <bgColor theme="6" tint="0.79998168889431442"/>
        </patternFill>
      </fill>
      <alignment horizontal="center"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center"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r>
              <a:rPr lang="de-DE" sz="1800" b="1">
                <a:latin typeface="+mj-lt"/>
              </a:rPr>
              <a:t>Trainingsdaten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endParaRPr lang="de-DE"/>
        </a:p>
      </c:txPr>
    </c:title>
    <c:autoTitleDeleted val="0"/>
    <c:plotArea>
      <c:layout/>
      <c:scatterChart>
        <c:scatterStyle val="lineMarker"/>
        <c:varyColors val="0"/>
        <c:ser>
          <c:idx val="0"/>
          <c:order val="0"/>
          <c:tx>
            <c:v>Datenpunkte mit Y=0</c:v>
          </c:tx>
          <c:spPr>
            <a:ln w="25400" cap="rnd">
              <a:noFill/>
              <a:round/>
            </a:ln>
            <a:effectLst/>
          </c:spPr>
          <c:marker>
            <c:symbol val="circle"/>
            <c:size val="12"/>
            <c:spPr>
              <a:solidFill>
                <a:schemeClr val="accent2">
                  <a:lumMod val="75000"/>
                </a:schemeClr>
              </a:solidFill>
              <a:ln w="9525">
                <a:noFill/>
              </a:ln>
              <a:effectLst/>
            </c:spPr>
          </c:marker>
          <c:xVal>
            <c:numRef>
              <c:f>'Daten - Aufgabe'!$E$12:$E$16</c:f>
              <c:numCache>
                <c:formatCode>General</c:formatCode>
                <c:ptCount val="5"/>
                <c:pt idx="0">
                  <c:v>#N/A</c:v>
                </c:pt>
                <c:pt idx="1">
                  <c:v>#N/A</c:v>
                </c:pt>
                <c:pt idx="2">
                  <c:v>#N/A</c:v>
                </c:pt>
                <c:pt idx="3">
                  <c:v>#N/A</c:v>
                </c:pt>
              </c:numCache>
            </c:numRef>
          </c:xVal>
          <c:yVal>
            <c:numRef>
              <c:f>'Daten - Aufgabe'!$F$12:$F$16</c:f>
              <c:numCache>
                <c:formatCode>General</c:formatCode>
                <c:ptCount val="5"/>
                <c:pt idx="0">
                  <c:v>#N/A</c:v>
                </c:pt>
                <c:pt idx="1">
                  <c:v>#N/A</c:v>
                </c:pt>
                <c:pt idx="2">
                  <c:v>#N/A</c:v>
                </c:pt>
                <c:pt idx="3">
                  <c:v>#N/A</c:v>
                </c:pt>
              </c:numCache>
            </c:numRef>
          </c:yVal>
          <c:smooth val="0"/>
          <c:extLst>
            <c:ext xmlns:c16="http://schemas.microsoft.com/office/drawing/2014/chart" uri="{C3380CC4-5D6E-409C-BE32-E72D297353CC}">
              <c16:uniqueId val="{00000000-A424-4845-8BED-63B9349087A5}"/>
            </c:ext>
          </c:extLst>
        </c:ser>
        <c:ser>
          <c:idx val="1"/>
          <c:order val="1"/>
          <c:tx>
            <c:v>Datenpunkte mit Y=1</c:v>
          </c:tx>
          <c:spPr>
            <a:ln w="25400" cap="rnd">
              <a:noFill/>
              <a:round/>
            </a:ln>
            <a:effectLst/>
          </c:spPr>
          <c:marker>
            <c:symbol val="circle"/>
            <c:size val="12"/>
            <c:spPr>
              <a:solidFill>
                <a:schemeClr val="accent1"/>
              </a:solidFill>
              <a:ln w="9525">
                <a:noFill/>
              </a:ln>
              <a:effectLst/>
            </c:spPr>
          </c:marker>
          <c:xVal>
            <c:numRef>
              <c:f>'Daten - Aufgabe'!$G$12:$G$16</c:f>
              <c:numCache>
                <c:formatCode>General</c:formatCode>
                <c:ptCount val="5"/>
                <c:pt idx="0">
                  <c:v>#N/A</c:v>
                </c:pt>
                <c:pt idx="1">
                  <c:v>#N/A</c:v>
                </c:pt>
                <c:pt idx="2">
                  <c:v>#N/A</c:v>
                </c:pt>
                <c:pt idx="3">
                  <c:v>#N/A</c:v>
                </c:pt>
              </c:numCache>
            </c:numRef>
          </c:xVal>
          <c:yVal>
            <c:numRef>
              <c:f>'Daten - Aufgabe'!$H$12:$H$16</c:f>
              <c:numCache>
                <c:formatCode>General</c:formatCode>
                <c:ptCount val="5"/>
                <c:pt idx="0">
                  <c:v>#N/A</c:v>
                </c:pt>
                <c:pt idx="1">
                  <c:v>#N/A</c:v>
                </c:pt>
                <c:pt idx="2">
                  <c:v>#N/A</c:v>
                </c:pt>
                <c:pt idx="3">
                  <c:v>#N/A</c:v>
                </c:pt>
              </c:numCache>
            </c:numRef>
          </c:yVal>
          <c:smooth val="0"/>
          <c:extLst>
            <c:ext xmlns:c16="http://schemas.microsoft.com/office/drawing/2014/chart" uri="{C3380CC4-5D6E-409C-BE32-E72D297353CC}">
              <c16:uniqueId val="{00000001-A424-4845-8BED-63B9349087A5}"/>
            </c:ext>
          </c:extLst>
        </c:ser>
        <c:dLbls>
          <c:showLegendKey val="0"/>
          <c:showVal val="0"/>
          <c:showCatName val="0"/>
          <c:showSerName val="0"/>
          <c:showPercent val="0"/>
          <c:showBubbleSize val="0"/>
        </c:dLbls>
        <c:axId val="838621216"/>
        <c:axId val="838620856"/>
      </c:scatterChart>
      <c:valAx>
        <c:axId val="838621216"/>
        <c:scaling>
          <c:orientation val="minMax"/>
          <c:max val="1.2"/>
          <c:min val="-0.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X</a:t>
                </a:r>
                <a:r>
                  <a:rPr lang="en-US" sz="1400" baseline="-25000"/>
                  <a:t>1</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838620856"/>
        <c:crosses val="autoZero"/>
        <c:crossBetween val="midCat"/>
      </c:valAx>
      <c:valAx>
        <c:axId val="838620856"/>
        <c:scaling>
          <c:orientation val="minMax"/>
          <c:max val="1.2"/>
          <c:min val="-0.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X</a:t>
                </a:r>
                <a:r>
                  <a:rPr lang="en-US" sz="1400" baseline="-25000"/>
                  <a:t>2</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838621216"/>
        <c:crosses val="autoZero"/>
        <c:crossBetween val="midCat"/>
      </c:valAx>
      <c:spPr>
        <a:solidFill>
          <a:schemeClr val="bg1"/>
        </a:solidFill>
        <a:ln>
          <a:noFill/>
        </a:ln>
        <a:effectLst/>
      </c:spPr>
    </c:plotArea>
    <c:legend>
      <c:legendPos val="r"/>
      <c:layout>
        <c:manualLayout>
          <c:xMode val="edge"/>
          <c:yMode val="edge"/>
          <c:x val="0.76320443250323811"/>
          <c:y val="0.40792207728255359"/>
          <c:w val="0.18010105525769857"/>
          <c:h val="0.199102785697754"/>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e-DE"/>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accent3">
          <a:lumMod val="7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r>
              <a:rPr lang="de-DE" sz="1800" b="1">
                <a:latin typeface="+mj-lt"/>
              </a:rPr>
              <a:t>Trainingsdaten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endParaRPr lang="de-DE"/>
        </a:p>
      </c:txPr>
    </c:title>
    <c:autoTitleDeleted val="0"/>
    <c:plotArea>
      <c:layout/>
      <c:scatterChart>
        <c:scatterStyle val="lineMarker"/>
        <c:varyColors val="0"/>
        <c:ser>
          <c:idx val="0"/>
          <c:order val="0"/>
          <c:tx>
            <c:v>Datenpunkte mit Y=0</c:v>
          </c:tx>
          <c:spPr>
            <a:ln w="25400" cap="rnd">
              <a:noFill/>
              <a:round/>
            </a:ln>
            <a:effectLst/>
          </c:spPr>
          <c:marker>
            <c:symbol val="circle"/>
            <c:size val="12"/>
            <c:spPr>
              <a:solidFill>
                <a:schemeClr val="accent2">
                  <a:lumMod val="75000"/>
                </a:schemeClr>
              </a:solidFill>
              <a:ln w="9525">
                <a:noFill/>
              </a:ln>
              <a:effectLst/>
            </c:spPr>
          </c:marker>
          <c:xVal>
            <c:numRef>
              <c:f>'Daten - Lösung'!$E$10:$E$13</c:f>
              <c:numCache>
                <c:formatCode>General</c:formatCode>
                <c:ptCount val="4"/>
                <c:pt idx="0">
                  <c:v>0</c:v>
                </c:pt>
                <c:pt idx="1">
                  <c:v>0</c:v>
                </c:pt>
                <c:pt idx="2">
                  <c:v>1</c:v>
                </c:pt>
                <c:pt idx="3">
                  <c:v>#N/A</c:v>
                </c:pt>
              </c:numCache>
            </c:numRef>
          </c:xVal>
          <c:yVal>
            <c:numRef>
              <c:f>'Daten - Lösung'!$F$10:$F$13</c:f>
              <c:numCache>
                <c:formatCode>General</c:formatCode>
                <c:ptCount val="4"/>
                <c:pt idx="0">
                  <c:v>0</c:v>
                </c:pt>
                <c:pt idx="1">
                  <c:v>1</c:v>
                </c:pt>
                <c:pt idx="2">
                  <c:v>0</c:v>
                </c:pt>
                <c:pt idx="3">
                  <c:v>#N/A</c:v>
                </c:pt>
              </c:numCache>
            </c:numRef>
          </c:yVal>
          <c:smooth val="0"/>
          <c:extLst>
            <c:ext xmlns:c16="http://schemas.microsoft.com/office/drawing/2014/chart" uri="{C3380CC4-5D6E-409C-BE32-E72D297353CC}">
              <c16:uniqueId val="{00000001-EA41-4651-A94B-93156B143D67}"/>
            </c:ext>
          </c:extLst>
        </c:ser>
        <c:ser>
          <c:idx val="1"/>
          <c:order val="1"/>
          <c:tx>
            <c:v>Datenpunkte mit Y=1</c:v>
          </c:tx>
          <c:spPr>
            <a:ln w="25400" cap="rnd">
              <a:noFill/>
              <a:round/>
            </a:ln>
            <a:effectLst/>
          </c:spPr>
          <c:marker>
            <c:symbol val="circle"/>
            <c:size val="12"/>
            <c:spPr>
              <a:solidFill>
                <a:schemeClr val="accent1"/>
              </a:solidFill>
              <a:ln w="9525">
                <a:noFill/>
              </a:ln>
              <a:effectLst/>
            </c:spPr>
          </c:marker>
          <c:xVal>
            <c:numRef>
              <c:f>'Daten - Lösung'!$G$10:$G$13</c:f>
              <c:numCache>
                <c:formatCode>General</c:formatCode>
                <c:ptCount val="4"/>
                <c:pt idx="0">
                  <c:v>#N/A</c:v>
                </c:pt>
                <c:pt idx="1">
                  <c:v>#N/A</c:v>
                </c:pt>
                <c:pt idx="2">
                  <c:v>#N/A</c:v>
                </c:pt>
                <c:pt idx="3">
                  <c:v>1</c:v>
                </c:pt>
              </c:numCache>
            </c:numRef>
          </c:xVal>
          <c:yVal>
            <c:numRef>
              <c:f>'Daten - Lösung'!$H$10:$H$13</c:f>
              <c:numCache>
                <c:formatCode>General</c:formatCode>
                <c:ptCount val="4"/>
                <c:pt idx="0">
                  <c:v>#N/A</c:v>
                </c:pt>
                <c:pt idx="1">
                  <c:v>#N/A</c:v>
                </c:pt>
                <c:pt idx="2">
                  <c:v>#N/A</c:v>
                </c:pt>
                <c:pt idx="3">
                  <c:v>1</c:v>
                </c:pt>
              </c:numCache>
            </c:numRef>
          </c:yVal>
          <c:smooth val="0"/>
          <c:extLst>
            <c:ext xmlns:c16="http://schemas.microsoft.com/office/drawing/2014/chart" uri="{C3380CC4-5D6E-409C-BE32-E72D297353CC}">
              <c16:uniqueId val="{00000003-EA41-4651-A94B-93156B143D67}"/>
            </c:ext>
          </c:extLst>
        </c:ser>
        <c:dLbls>
          <c:showLegendKey val="0"/>
          <c:showVal val="0"/>
          <c:showCatName val="0"/>
          <c:showSerName val="0"/>
          <c:showPercent val="0"/>
          <c:showBubbleSize val="0"/>
        </c:dLbls>
        <c:axId val="838621216"/>
        <c:axId val="838620856"/>
      </c:scatterChart>
      <c:valAx>
        <c:axId val="838621216"/>
        <c:scaling>
          <c:orientation val="minMax"/>
          <c:min val="-0.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X</a:t>
                </a:r>
                <a:r>
                  <a:rPr lang="en-US" sz="1400" baseline="-25000"/>
                  <a:t>1</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838620856"/>
        <c:crosses val="autoZero"/>
        <c:crossBetween val="midCat"/>
      </c:valAx>
      <c:valAx>
        <c:axId val="838620856"/>
        <c:scaling>
          <c:orientation val="minMax"/>
          <c:min val="-0.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X</a:t>
                </a:r>
                <a:r>
                  <a:rPr lang="en-US" sz="1400" baseline="-25000"/>
                  <a:t>2</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838621216"/>
        <c:crosses val="autoZero"/>
        <c:crossBetween val="midCat"/>
      </c:valAx>
      <c:spPr>
        <a:solidFill>
          <a:schemeClr val="bg1"/>
        </a:solidFill>
        <a:ln>
          <a:noFill/>
        </a:ln>
        <a:effectLst/>
      </c:spPr>
    </c:plotArea>
    <c:legend>
      <c:legendPos val="r"/>
      <c:layout>
        <c:manualLayout>
          <c:xMode val="edge"/>
          <c:yMode val="edge"/>
          <c:x val="0.76171596240688288"/>
          <c:y val="0.43043614857711265"/>
          <c:w val="0.19981276143089552"/>
          <c:h val="0.1765887144031949"/>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e-DE"/>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accent3">
          <a:lumMod val="7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r>
              <a:rPr lang="de-DE" b="1">
                <a:latin typeface="+mj-lt"/>
              </a:rPr>
              <a:t>Perzeptron-Ausgabe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endParaRPr lang="de-DE"/>
        </a:p>
      </c:txPr>
    </c:title>
    <c:autoTitleDeleted val="0"/>
    <c:plotArea>
      <c:layout/>
      <c:scatterChart>
        <c:scatterStyle val="lineMarker"/>
        <c:varyColors val="0"/>
        <c:ser>
          <c:idx val="0"/>
          <c:order val="0"/>
          <c:tx>
            <c:v>Datenpunkte mit Y=0</c:v>
          </c:tx>
          <c:spPr>
            <a:ln w="25400" cap="rnd">
              <a:noFill/>
              <a:round/>
            </a:ln>
            <a:effectLst/>
          </c:spPr>
          <c:marker>
            <c:symbol val="circle"/>
            <c:size val="12"/>
            <c:spPr>
              <a:solidFill>
                <a:schemeClr val="accent2">
                  <a:lumMod val="75000"/>
                </a:schemeClr>
              </a:solidFill>
              <a:ln w="9525">
                <a:noFill/>
              </a:ln>
              <a:effectLst/>
            </c:spPr>
          </c:marker>
          <c:xVal>
            <c:numRef>
              <c:f>'Daten - Lösung'!$E$10:$E$13</c:f>
              <c:numCache>
                <c:formatCode>General</c:formatCode>
                <c:ptCount val="4"/>
                <c:pt idx="0">
                  <c:v>0</c:v>
                </c:pt>
                <c:pt idx="1">
                  <c:v>0</c:v>
                </c:pt>
                <c:pt idx="2">
                  <c:v>1</c:v>
                </c:pt>
                <c:pt idx="3">
                  <c:v>#N/A</c:v>
                </c:pt>
              </c:numCache>
            </c:numRef>
          </c:xVal>
          <c:yVal>
            <c:numRef>
              <c:f>'Daten - Lösung'!$F$10:$F$13</c:f>
              <c:numCache>
                <c:formatCode>General</c:formatCode>
                <c:ptCount val="4"/>
                <c:pt idx="0">
                  <c:v>0</c:v>
                </c:pt>
                <c:pt idx="1">
                  <c:v>1</c:v>
                </c:pt>
                <c:pt idx="2">
                  <c:v>0</c:v>
                </c:pt>
                <c:pt idx="3">
                  <c:v>#N/A</c:v>
                </c:pt>
              </c:numCache>
            </c:numRef>
          </c:yVal>
          <c:smooth val="0"/>
          <c:extLst>
            <c:ext xmlns:c16="http://schemas.microsoft.com/office/drawing/2014/chart" uri="{C3380CC4-5D6E-409C-BE32-E72D297353CC}">
              <c16:uniqueId val="{00000000-8817-4F61-A483-0C604F04AEDE}"/>
            </c:ext>
          </c:extLst>
        </c:ser>
        <c:ser>
          <c:idx val="1"/>
          <c:order val="1"/>
          <c:tx>
            <c:v>Datenpunkte mit Y=1</c:v>
          </c:tx>
          <c:spPr>
            <a:ln w="25400" cap="rnd">
              <a:noFill/>
              <a:round/>
            </a:ln>
            <a:effectLst/>
          </c:spPr>
          <c:marker>
            <c:symbol val="circle"/>
            <c:size val="12"/>
            <c:spPr>
              <a:solidFill>
                <a:schemeClr val="accent1"/>
              </a:solidFill>
              <a:ln w="9525">
                <a:noFill/>
              </a:ln>
              <a:effectLst/>
            </c:spPr>
          </c:marker>
          <c:xVal>
            <c:numRef>
              <c:f>'Daten - Lösung'!$G$10:$G$13</c:f>
              <c:numCache>
                <c:formatCode>General</c:formatCode>
                <c:ptCount val="4"/>
                <c:pt idx="0">
                  <c:v>#N/A</c:v>
                </c:pt>
                <c:pt idx="1">
                  <c:v>#N/A</c:v>
                </c:pt>
                <c:pt idx="2">
                  <c:v>#N/A</c:v>
                </c:pt>
                <c:pt idx="3">
                  <c:v>1</c:v>
                </c:pt>
              </c:numCache>
            </c:numRef>
          </c:xVal>
          <c:yVal>
            <c:numRef>
              <c:f>'Daten - Lösung'!$H$10:$H$13</c:f>
              <c:numCache>
                <c:formatCode>General</c:formatCode>
                <c:ptCount val="4"/>
                <c:pt idx="0">
                  <c:v>#N/A</c:v>
                </c:pt>
                <c:pt idx="1">
                  <c:v>#N/A</c:v>
                </c:pt>
                <c:pt idx="2">
                  <c:v>#N/A</c:v>
                </c:pt>
                <c:pt idx="3">
                  <c:v>1</c:v>
                </c:pt>
              </c:numCache>
            </c:numRef>
          </c:yVal>
          <c:smooth val="0"/>
          <c:extLst>
            <c:ext xmlns:c16="http://schemas.microsoft.com/office/drawing/2014/chart" uri="{C3380CC4-5D6E-409C-BE32-E72D297353CC}">
              <c16:uniqueId val="{00000001-8817-4F61-A483-0C604F04AEDE}"/>
            </c:ext>
          </c:extLst>
        </c:ser>
        <c:ser>
          <c:idx val="2"/>
          <c:order val="2"/>
          <c:tx>
            <c:v>Grenze am Ende</c:v>
          </c:tx>
          <c:spPr>
            <a:ln w="25400" cap="rnd">
              <a:solidFill>
                <a:schemeClr val="accent3">
                  <a:lumMod val="75000"/>
                </a:schemeClr>
              </a:solidFill>
              <a:round/>
            </a:ln>
            <a:effectLst/>
          </c:spPr>
          <c:marker>
            <c:symbol val="none"/>
          </c:marker>
          <c:xVal>
            <c:numRef>
              <c:f>'Daten zur Grafik'!$E$7:$E$8</c:f>
              <c:numCache>
                <c:formatCode>General</c:formatCode>
                <c:ptCount val="2"/>
                <c:pt idx="0">
                  <c:v>-19.499999999999996</c:v>
                </c:pt>
                <c:pt idx="1">
                  <c:v>20.499999999999996</c:v>
                </c:pt>
              </c:numCache>
            </c:numRef>
          </c:xVal>
          <c:yVal>
            <c:numRef>
              <c:f>'Daten zur Grafik'!$F$7:$F$8</c:f>
              <c:numCache>
                <c:formatCode>General</c:formatCode>
                <c:ptCount val="2"/>
                <c:pt idx="0">
                  <c:v>41.000000000000007</c:v>
                </c:pt>
                <c:pt idx="1">
                  <c:v>-39.000000000000007</c:v>
                </c:pt>
              </c:numCache>
            </c:numRef>
          </c:yVal>
          <c:smooth val="0"/>
          <c:extLst>
            <c:ext xmlns:c16="http://schemas.microsoft.com/office/drawing/2014/chart" uri="{C3380CC4-5D6E-409C-BE32-E72D297353CC}">
              <c16:uniqueId val="{00000002-8817-4F61-A483-0C604F04AEDE}"/>
            </c:ext>
          </c:extLst>
        </c:ser>
        <c:ser>
          <c:idx val="3"/>
          <c:order val="3"/>
          <c:tx>
            <c:v>Grenze bei Schritt</c:v>
          </c:tx>
          <c:spPr>
            <a:ln w="25400" cap="rnd">
              <a:solidFill>
                <a:schemeClr val="accent3">
                  <a:lumMod val="60000"/>
                  <a:lumOff val="40000"/>
                </a:schemeClr>
              </a:solidFill>
              <a:prstDash val="dash"/>
              <a:round/>
            </a:ln>
            <a:effectLst/>
          </c:spPr>
          <c:marker>
            <c:symbol val="none"/>
          </c:marker>
          <c:xVal>
            <c:numRef>
              <c:f>'Daten zur Grafik'!$E$14:$E$15</c:f>
              <c:numCache>
                <c:formatCode>General</c:formatCode>
                <c:ptCount val="2"/>
                <c:pt idx="0">
                  <c:v>-19.499999999999996</c:v>
                </c:pt>
                <c:pt idx="1">
                  <c:v>20.499999999999996</c:v>
                </c:pt>
              </c:numCache>
            </c:numRef>
          </c:xVal>
          <c:yVal>
            <c:numRef>
              <c:f>'Daten zur Grafik'!$F$14:$F$15</c:f>
              <c:numCache>
                <c:formatCode>General</c:formatCode>
                <c:ptCount val="2"/>
                <c:pt idx="0">
                  <c:v>41.000000000000007</c:v>
                </c:pt>
                <c:pt idx="1">
                  <c:v>-39.000000000000007</c:v>
                </c:pt>
              </c:numCache>
            </c:numRef>
          </c:yVal>
          <c:smooth val="0"/>
          <c:extLst>
            <c:ext xmlns:c16="http://schemas.microsoft.com/office/drawing/2014/chart" uri="{C3380CC4-5D6E-409C-BE32-E72D297353CC}">
              <c16:uniqueId val="{00000003-8817-4F61-A483-0C604F04AEDE}"/>
            </c:ext>
          </c:extLst>
        </c:ser>
        <c:ser>
          <c:idx val="4"/>
          <c:order val="4"/>
          <c:tx>
            <c:v>Trainings-Datenpunkt bei Schritt</c:v>
          </c:tx>
          <c:spPr>
            <a:ln w="25400" cap="rnd">
              <a:noFill/>
              <a:round/>
            </a:ln>
            <a:effectLst/>
          </c:spPr>
          <c:marker>
            <c:symbol val="circle"/>
            <c:size val="14"/>
            <c:spPr>
              <a:noFill/>
              <a:ln w="25400">
                <a:solidFill>
                  <a:schemeClr val="accent6"/>
                </a:solidFill>
              </a:ln>
              <a:effectLst/>
            </c:spPr>
          </c:marker>
          <c:xVal>
            <c:numRef>
              <c:f>'Daten zur Grafik'!$B$17</c:f>
              <c:numCache>
                <c:formatCode>General</c:formatCode>
                <c:ptCount val="1"/>
                <c:pt idx="0">
                  <c:v>1</c:v>
                </c:pt>
              </c:numCache>
            </c:numRef>
          </c:xVal>
          <c:yVal>
            <c:numRef>
              <c:f>'Daten zur Grafik'!$B$18</c:f>
              <c:numCache>
                <c:formatCode>General</c:formatCode>
                <c:ptCount val="1"/>
                <c:pt idx="0">
                  <c:v>1</c:v>
                </c:pt>
              </c:numCache>
            </c:numRef>
          </c:yVal>
          <c:smooth val="0"/>
          <c:extLst>
            <c:ext xmlns:c16="http://schemas.microsoft.com/office/drawing/2014/chart" uri="{C3380CC4-5D6E-409C-BE32-E72D297353CC}">
              <c16:uniqueId val="{00000000-C047-4F9E-8D86-1436695D6692}"/>
            </c:ext>
          </c:extLst>
        </c:ser>
        <c:dLbls>
          <c:showLegendKey val="0"/>
          <c:showVal val="0"/>
          <c:showCatName val="0"/>
          <c:showSerName val="0"/>
          <c:showPercent val="0"/>
          <c:showBubbleSize val="0"/>
        </c:dLbls>
        <c:axId val="838621216"/>
        <c:axId val="838620856"/>
      </c:scatterChart>
      <c:valAx>
        <c:axId val="838621216"/>
        <c:scaling>
          <c:orientation val="minMax"/>
          <c:max val="1.2"/>
          <c:min val="-0.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X</a:t>
                </a:r>
                <a:r>
                  <a:rPr lang="en-US" sz="1400" baseline="-25000"/>
                  <a:t>1</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838620856"/>
        <c:crosses val="autoZero"/>
        <c:crossBetween val="midCat"/>
      </c:valAx>
      <c:valAx>
        <c:axId val="838620856"/>
        <c:scaling>
          <c:orientation val="minMax"/>
          <c:max val="1.2"/>
          <c:min val="-0.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X</a:t>
                </a:r>
                <a:r>
                  <a:rPr lang="en-US" sz="1400" baseline="-25000"/>
                  <a:t>2</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838621216"/>
        <c:crosses val="autoZero"/>
        <c:crossBetween val="midCat"/>
      </c:valAx>
      <c:spPr>
        <a:noFill/>
        <a:ln>
          <a:noFill/>
        </a:ln>
        <a:effectLst/>
      </c:spPr>
    </c:plotArea>
    <c:legend>
      <c:legendPos val="b"/>
      <c:layout>
        <c:manualLayout>
          <c:xMode val="edge"/>
          <c:yMode val="edge"/>
          <c:x val="7.3279174553681978E-2"/>
          <c:y val="0.89945066455929235"/>
          <c:w val="0.88156344519144614"/>
          <c:h val="9.307351977416217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2" fmlaLink="L8" max="30000" min="1" page="10" val="36"/>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9</xdr:col>
      <xdr:colOff>71438</xdr:colOff>
      <xdr:row>4</xdr:row>
      <xdr:rowOff>66674</xdr:rowOff>
    </xdr:from>
    <xdr:to>
      <xdr:col>17</xdr:col>
      <xdr:colOff>247650</xdr:colOff>
      <xdr:row>23</xdr:row>
      <xdr:rowOff>95249</xdr:rowOff>
    </xdr:to>
    <xdr:graphicFrame macro="">
      <xdr:nvGraphicFramePr>
        <xdr:cNvPr id="2" name="Diagramm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342900</xdr:colOff>
      <xdr:row>4</xdr:row>
      <xdr:rowOff>102053</xdr:rowOff>
    </xdr:from>
    <xdr:to>
      <xdr:col>8</xdr:col>
      <xdr:colOff>451946</xdr:colOff>
      <xdr:row>4</xdr:row>
      <xdr:rowOff>1345275</xdr:rowOff>
    </xdr:to>
    <xdr:grpSp>
      <xdr:nvGrpSpPr>
        <xdr:cNvPr id="37" name="Gruppieren 36">
          <a:extLst>
            <a:ext uri="{FF2B5EF4-FFF2-40B4-BE49-F238E27FC236}">
              <a16:creationId xmlns:a16="http://schemas.microsoft.com/office/drawing/2014/main" id="{00000000-0008-0000-0100-000025000000}"/>
            </a:ext>
          </a:extLst>
        </xdr:cNvPr>
        <xdr:cNvGrpSpPr/>
      </xdr:nvGrpSpPr>
      <xdr:grpSpPr>
        <a:xfrm>
          <a:off x="342900" y="2511878"/>
          <a:ext cx="2823671" cy="1243222"/>
          <a:chOff x="333375" y="1787978"/>
          <a:chExt cx="2871296" cy="1243222"/>
        </a:xfrm>
      </xdr:grpSpPr>
      <xdr:sp macro="" textlink="">
        <xdr:nvSpPr>
          <xdr:cNvPr id="36" name="Rechteck 35">
            <a:extLst>
              <a:ext uri="{FF2B5EF4-FFF2-40B4-BE49-F238E27FC236}">
                <a16:creationId xmlns:a16="http://schemas.microsoft.com/office/drawing/2014/main" id="{00000000-0008-0000-0100-000024000000}"/>
              </a:ext>
            </a:extLst>
          </xdr:cNvPr>
          <xdr:cNvSpPr/>
        </xdr:nvSpPr>
        <xdr:spPr>
          <a:xfrm>
            <a:off x="840922" y="1787978"/>
            <a:ext cx="1660071" cy="1164772"/>
          </a:xfrm>
          <a:prstGeom prst="rect">
            <a:avLst/>
          </a:prstGeom>
          <a:noFill/>
          <a:ln w="19050">
            <a:solidFill>
              <a:schemeClr val="accent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accent1"/>
                </a:solidFill>
                <a:latin typeface="+mj-lt"/>
              </a:rPr>
              <a:t>UND</a:t>
            </a:r>
          </a:p>
        </xdr:txBody>
      </xdr:sp>
      <xdr:sp macro="" textlink="">
        <xdr:nvSpPr>
          <xdr:cNvPr id="3" name="Ellipse 2">
            <a:extLst>
              <a:ext uri="{FF2B5EF4-FFF2-40B4-BE49-F238E27FC236}">
                <a16:creationId xmlns:a16="http://schemas.microsoft.com/office/drawing/2014/main" id="{00000000-0008-0000-0100-000003000000}"/>
              </a:ext>
            </a:extLst>
          </xdr:cNvPr>
          <xdr:cNvSpPr/>
        </xdr:nvSpPr>
        <xdr:spPr>
          <a:xfrm>
            <a:off x="1665418" y="2158388"/>
            <a:ext cx="648614" cy="648000"/>
          </a:xfrm>
          <a:prstGeom prst="ellipse">
            <a:avLst/>
          </a:prstGeom>
          <a:solidFill>
            <a:schemeClr val="bg1"/>
          </a:solidFill>
          <a:ln w="19050">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l-GR" sz="1800">
                <a:solidFill>
                  <a:schemeClr val="accent3">
                    <a:lumMod val="50000"/>
                  </a:schemeClr>
                </a:solidFill>
              </a:rPr>
              <a:t>Σ</a:t>
            </a:r>
            <a:r>
              <a:rPr lang="de-DE" sz="1100">
                <a:solidFill>
                  <a:schemeClr val="accent3">
                    <a:lumMod val="50000"/>
                  </a:schemeClr>
                </a:solidFill>
              </a:rPr>
              <a:t>w</a:t>
            </a:r>
            <a:r>
              <a:rPr lang="de-DE" sz="1100" baseline="-25000">
                <a:solidFill>
                  <a:schemeClr val="accent3">
                    <a:lumMod val="50000"/>
                  </a:schemeClr>
                </a:solidFill>
              </a:rPr>
              <a:t>i</a:t>
            </a:r>
            <a:r>
              <a:rPr lang="de-DE" sz="1100">
                <a:solidFill>
                  <a:schemeClr val="accent3">
                    <a:lumMod val="50000"/>
                  </a:schemeClr>
                </a:solidFill>
              </a:rPr>
              <a:t>x</a:t>
            </a:r>
            <a:r>
              <a:rPr lang="de-DE" sz="1100" baseline="-25000">
                <a:solidFill>
                  <a:schemeClr val="accent3">
                    <a:lumMod val="50000"/>
                  </a:schemeClr>
                </a:solidFill>
              </a:rPr>
              <a:t>i</a:t>
            </a:r>
            <a:r>
              <a:rPr lang="de-DE" sz="1100" baseline="0">
                <a:solidFill>
                  <a:schemeClr val="accent3">
                    <a:lumMod val="50000"/>
                  </a:schemeClr>
                </a:solidFill>
              </a:rPr>
              <a:t>+b</a:t>
            </a:r>
            <a:endParaRPr lang="de-DE" sz="1200" baseline="0">
              <a:solidFill>
                <a:schemeClr val="accent3">
                  <a:lumMod val="50000"/>
                </a:schemeClr>
              </a:solidFill>
            </a:endParaRPr>
          </a:p>
        </xdr:txBody>
      </xdr:sp>
      <xdr:sp macro="" textlink="">
        <xdr:nvSpPr>
          <xdr:cNvPr id="4" name="Ellipse 3">
            <a:extLst>
              <a:ext uri="{FF2B5EF4-FFF2-40B4-BE49-F238E27FC236}">
                <a16:creationId xmlns:a16="http://schemas.microsoft.com/office/drawing/2014/main" id="{00000000-0008-0000-0100-000004000000}"/>
              </a:ext>
            </a:extLst>
          </xdr:cNvPr>
          <xdr:cNvSpPr/>
        </xdr:nvSpPr>
        <xdr:spPr>
          <a:xfrm>
            <a:off x="333375" y="1933575"/>
            <a:ext cx="285552" cy="288000"/>
          </a:xfrm>
          <a:prstGeom prst="ellipse">
            <a:avLst/>
          </a:prstGeom>
          <a:solidFill>
            <a:schemeClr val="bg1"/>
          </a:solidFill>
          <a:ln w="19050">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de-DE" sz="1100">
                <a:solidFill>
                  <a:schemeClr val="accent3">
                    <a:lumMod val="50000"/>
                  </a:schemeClr>
                </a:solidFill>
              </a:rPr>
              <a:t>X</a:t>
            </a:r>
            <a:r>
              <a:rPr lang="de-DE" sz="1100" baseline="-25000">
                <a:solidFill>
                  <a:schemeClr val="accent3">
                    <a:lumMod val="50000"/>
                  </a:schemeClr>
                </a:solidFill>
              </a:rPr>
              <a:t>1</a:t>
            </a:r>
          </a:p>
        </xdr:txBody>
      </xdr:sp>
      <xdr:sp macro="" textlink="">
        <xdr:nvSpPr>
          <xdr:cNvPr id="5" name="Ellipse 4">
            <a:extLst>
              <a:ext uri="{FF2B5EF4-FFF2-40B4-BE49-F238E27FC236}">
                <a16:creationId xmlns:a16="http://schemas.microsoft.com/office/drawing/2014/main" id="{00000000-0008-0000-0100-000005000000}"/>
              </a:ext>
            </a:extLst>
          </xdr:cNvPr>
          <xdr:cNvSpPr/>
        </xdr:nvSpPr>
        <xdr:spPr>
          <a:xfrm>
            <a:off x="333375" y="2743200"/>
            <a:ext cx="285552" cy="288000"/>
          </a:xfrm>
          <a:prstGeom prst="ellipse">
            <a:avLst/>
          </a:prstGeom>
          <a:solidFill>
            <a:schemeClr val="bg1"/>
          </a:solidFill>
          <a:ln w="19050">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de-DE" sz="1100">
                <a:solidFill>
                  <a:schemeClr val="accent3">
                    <a:lumMod val="50000"/>
                  </a:schemeClr>
                </a:solidFill>
              </a:rPr>
              <a:t>X</a:t>
            </a:r>
            <a:r>
              <a:rPr lang="de-DE" sz="1100" baseline="-25000">
                <a:solidFill>
                  <a:schemeClr val="accent3">
                    <a:lumMod val="50000"/>
                  </a:schemeClr>
                </a:solidFill>
              </a:rPr>
              <a:t>2</a:t>
            </a:r>
          </a:p>
        </xdr:txBody>
      </xdr:sp>
      <xdr:cxnSp macro="">
        <xdr:nvCxnSpPr>
          <xdr:cNvPr id="7" name="Gerade Verbindung mit Pfeil 6">
            <a:extLst>
              <a:ext uri="{FF2B5EF4-FFF2-40B4-BE49-F238E27FC236}">
                <a16:creationId xmlns:a16="http://schemas.microsoft.com/office/drawing/2014/main" id="{00000000-0008-0000-0100-000007000000}"/>
              </a:ext>
            </a:extLst>
          </xdr:cNvPr>
          <xdr:cNvCxnSpPr>
            <a:stCxn id="4" idx="6"/>
            <a:endCxn id="3" idx="1"/>
          </xdr:cNvCxnSpPr>
        </xdr:nvCxnSpPr>
        <xdr:spPr>
          <a:xfrm>
            <a:off x="618927" y="2077575"/>
            <a:ext cx="1141478" cy="175710"/>
          </a:xfrm>
          <a:prstGeom prst="straightConnector1">
            <a:avLst/>
          </a:prstGeom>
          <a:ln w="28575">
            <a:solidFill>
              <a:schemeClr val="accent3">
                <a:lumMod val="50000"/>
              </a:schemeClr>
            </a:solidFill>
            <a:tailEnd type="triangle"/>
          </a:ln>
        </xdr:spPr>
        <xdr:style>
          <a:lnRef idx="1">
            <a:schemeClr val="accent3"/>
          </a:lnRef>
          <a:fillRef idx="0">
            <a:schemeClr val="accent3"/>
          </a:fillRef>
          <a:effectRef idx="0">
            <a:schemeClr val="accent3"/>
          </a:effectRef>
          <a:fontRef idx="minor">
            <a:schemeClr val="tx1"/>
          </a:fontRef>
        </xdr:style>
      </xdr:cxnSp>
      <xdr:cxnSp macro="">
        <xdr:nvCxnSpPr>
          <xdr:cNvPr id="9" name="Gerade Verbindung mit Pfeil 8">
            <a:extLst>
              <a:ext uri="{FF2B5EF4-FFF2-40B4-BE49-F238E27FC236}">
                <a16:creationId xmlns:a16="http://schemas.microsoft.com/office/drawing/2014/main" id="{00000000-0008-0000-0100-000009000000}"/>
              </a:ext>
            </a:extLst>
          </xdr:cNvPr>
          <xdr:cNvCxnSpPr>
            <a:stCxn id="5" idx="6"/>
            <a:endCxn id="3" idx="3"/>
          </xdr:cNvCxnSpPr>
        </xdr:nvCxnSpPr>
        <xdr:spPr>
          <a:xfrm flipV="1">
            <a:off x="618927" y="2711491"/>
            <a:ext cx="1141478" cy="175709"/>
          </a:xfrm>
          <a:prstGeom prst="straightConnector1">
            <a:avLst/>
          </a:prstGeom>
          <a:ln w="28575">
            <a:solidFill>
              <a:schemeClr val="accent3">
                <a:lumMod val="50000"/>
              </a:schemeClr>
            </a:solidFill>
            <a:tailEnd type="triangle"/>
          </a:ln>
        </xdr:spPr>
        <xdr:style>
          <a:lnRef idx="1">
            <a:schemeClr val="accent3"/>
          </a:lnRef>
          <a:fillRef idx="0">
            <a:schemeClr val="accent3"/>
          </a:fillRef>
          <a:effectRef idx="0">
            <a:schemeClr val="accent3"/>
          </a:effectRef>
          <a:fontRef idx="minor">
            <a:schemeClr val="tx1"/>
          </a:fontRef>
        </xdr:style>
      </xdr:cxnSp>
      <xdr:cxnSp macro="">
        <xdr:nvCxnSpPr>
          <xdr:cNvPr id="10" name="Gerade Verbindung mit Pfeil 9">
            <a:extLst>
              <a:ext uri="{FF2B5EF4-FFF2-40B4-BE49-F238E27FC236}">
                <a16:creationId xmlns:a16="http://schemas.microsoft.com/office/drawing/2014/main" id="{00000000-0008-0000-0100-00000A000000}"/>
              </a:ext>
            </a:extLst>
          </xdr:cNvPr>
          <xdr:cNvCxnSpPr>
            <a:stCxn id="3" idx="6"/>
            <a:endCxn id="17" idx="1"/>
          </xdr:cNvCxnSpPr>
        </xdr:nvCxnSpPr>
        <xdr:spPr>
          <a:xfrm flipV="1">
            <a:off x="2314032" y="2481263"/>
            <a:ext cx="638480" cy="1125"/>
          </a:xfrm>
          <a:prstGeom prst="straightConnector1">
            <a:avLst/>
          </a:prstGeom>
          <a:ln w="28575">
            <a:solidFill>
              <a:schemeClr val="accent3">
                <a:lumMod val="50000"/>
              </a:schemeClr>
            </a:solidFill>
            <a:tailEnd type="triangle"/>
          </a:ln>
        </xdr:spPr>
        <xdr:style>
          <a:lnRef idx="1">
            <a:schemeClr val="accent3"/>
          </a:lnRef>
          <a:fillRef idx="0">
            <a:schemeClr val="accent3"/>
          </a:fillRef>
          <a:effectRef idx="0">
            <a:schemeClr val="accent3"/>
          </a:effectRef>
          <a:fontRef idx="minor">
            <a:schemeClr val="tx1"/>
          </a:fontRef>
        </xdr:style>
      </xdr:cxnSp>
      <xdr:sp macro="" textlink="">
        <xdr:nvSpPr>
          <xdr:cNvPr id="17" name="Rechteck 16">
            <a:extLst>
              <a:ext uri="{FF2B5EF4-FFF2-40B4-BE49-F238E27FC236}">
                <a16:creationId xmlns:a16="http://schemas.microsoft.com/office/drawing/2014/main" id="{00000000-0008-0000-0100-000011000000}"/>
              </a:ext>
            </a:extLst>
          </xdr:cNvPr>
          <xdr:cNvSpPr/>
        </xdr:nvSpPr>
        <xdr:spPr>
          <a:xfrm>
            <a:off x="2952512" y="2367456"/>
            <a:ext cx="252159" cy="2276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de-DE" sz="1100">
                <a:solidFill>
                  <a:schemeClr val="accent3">
                    <a:lumMod val="50000"/>
                  </a:schemeClr>
                </a:solidFill>
              </a:rPr>
              <a:t>Y</a:t>
            </a:r>
          </a:p>
        </xdr:txBody>
      </xdr:sp>
      <xdr:cxnSp macro="">
        <xdr:nvCxnSpPr>
          <xdr:cNvPr id="22" name="Gerade Verbindung mit Pfeil 21">
            <a:extLst>
              <a:ext uri="{FF2B5EF4-FFF2-40B4-BE49-F238E27FC236}">
                <a16:creationId xmlns:a16="http://schemas.microsoft.com/office/drawing/2014/main" id="{00000000-0008-0000-0100-000016000000}"/>
              </a:ext>
            </a:extLst>
          </xdr:cNvPr>
          <xdr:cNvCxnSpPr>
            <a:endCxn id="3" idx="0"/>
          </xdr:cNvCxnSpPr>
        </xdr:nvCxnSpPr>
        <xdr:spPr>
          <a:xfrm>
            <a:off x="1988260" y="1905328"/>
            <a:ext cx="1464" cy="253060"/>
          </a:xfrm>
          <a:prstGeom prst="straightConnector1">
            <a:avLst/>
          </a:prstGeom>
          <a:ln w="28575">
            <a:solidFill>
              <a:schemeClr val="accent3">
                <a:lumMod val="50000"/>
              </a:schemeClr>
            </a:solidFill>
            <a:tailEnd type="triangle"/>
          </a:ln>
        </xdr:spPr>
        <xdr:style>
          <a:lnRef idx="1">
            <a:schemeClr val="accent3"/>
          </a:lnRef>
          <a:fillRef idx="0">
            <a:schemeClr val="accent3"/>
          </a:fillRef>
          <a:effectRef idx="0">
            <a:schemeClr val="accent3"/>
          </a:effectRef>
          <a:fontRef idx="minor">
            <a:schemeClr val="tx1"/>
          </a:fontRef>
        </xdr:style>
      </xdr:cxnSp>
      <xdr:sp macro="" textlink="">
        <xdr:nvSpPr>
          <xdr:cNvPr id="25" name="Rechteck 24">
            <a:extLst>
              <a:ext uri="{FF2B5EF4-FFF2-40B4-BE49-F238E27FC236}">
                <a16:creationId xmlns:a16="http://schemas.microsoft.com/office/drawing/2014/main" id="{00000000-0008-0000-0100-000019000000}"/>
              </a:ext>
            </a:extLst>
          </xdr:cNvPr>
          <xdr:cNvSpPr/>
        </xdr:nvSpPr>
        <xdr:spPr>
          <a:xfrm>
            <a:off x="2046450" y="1824860"/>
            <a:ext cx="158792" cy="17243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de-DE" sz="1100">
                <a:solidFill>
                  <a:schemeClr val="accent3">
                    <a:lumMod val="50000"/>
                  </a:schemeClr>
                </a:solidFill>
              </a:rPr>
              <a:t>b</a:t>
            </a:r>
          </a:p>
        </xdr:txBody>
      </xdr:sp>
      <xdr:sp macro="" textlink="">
        <xdr:nvSpPr>
          <xdr:cNvPr id="27" name="Rechteck 26">
            <a:extLst>
              <a:ext uri="{FF2B5EF4-FFF2-40B4-BE49-F238E27FC236}">
                <a16:creationId xmlns:a16="http://schemas.microsoft.com/office/drawing/2014/main" id="{00000000-0008-0000-0100-00001B000000}"/>
              </a:ext>
            </a:extLst>
          </xdr:cNvPr>
          <xdr:cNvSpPr/>
        </xdr:nvSpPr>
        <xdr:spPr>
          <a:xfrm>
            <a:off x="1095677" y="1970691"/>
            <a:ext cx="242953" cy="1724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de-DE" sz="1100">
                <a:solidFill>
                  <a:schemeClr val="accent3">
                    <a:lumMod val="50000"/>
                  </a:schemeClr>
                </a:solidFill>
              </a:rPr>
              <a:t>w</a:t>
            </a:r>
            <a:r>
              <a:rPr lang="de-DE" sz="1100" baseline="-25000">
                <a:solidFill>
                  <a:schemeClr val="accent3">
                    <a:lumMod val="50000"/>
                  </a:schemeClr>
                </a:solidFill>
              </a:rPr>
              <a:t>1</a:t>
            </a:r>
          </a:p>
        </xdr:txBody>
      </xdr:sp>
      <xdr:sp macro="" textlink="">
        <xdr:nvSpPr>
          <xdr:cNvPr id="29" name="Rechteck 28">
            <a:extLst>
              <a:ext uri="{FF2B5EF4-FFF2-40B4-BE49-F238E27FC236}">
                <a16:creationId xmlns:a16="http://schemas.microsoft.com/office/drawing/2014/main" id="{00000000-0008-0000-0100-00001D000000}"/>
              </a:ext>
            </a:extLst>
          </xdr:cNvPr>
          <xdr:cNvSpPr/>
        </xdr:nvSpPr>
        <xdr:spPr>
          <a:xfrm>
            <a:off x="1095677" y="2596056"/>
            <a:ext cx="242953" cy="1724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de-DE" sz="1100">
                <a:solidFill>
                  <a:schemeClr val="accent3">
                    <a:lumMod val="50000"/>
                  </a:schemeClr>
                </a:solidFill>
              </a:rPr>
              <a:t>w</a:t>
            </a:r>
            <a:r>
              <a:rPr lang="de-DE" sz="1100" baseline="-25000">
                <a:solidFill>
                  <a:schemeClr val="accent3">
                    <a:lumMod val="50000"/>
                  </a:schemeClr>
                </a:solidFill>
              </a:rPr>
              <a:t>2</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61913</xdr:colOff>
      <xdr:row>4</xdr:row>
      <xdr:rowOff>38099</xdr:rowOff>
    </xdr:from>
    <xdr:to>
      <xdr:col>17</xdr:col>
      <xdr:colOff>238125</xdr:colOff>
      <xdr:row>30</xdr:row>
      <xdr:rowOff>47624</xdr:rowOff>
    </xdr:to>
    <xdr:graphicFrame macro="">
      <xdr:nvGraphicFramePr>
        <xdr:cNvPr id="23" name="Diagramm 22">
          <a:extLst>
            <a:ext uri="{FF2B5EF4-FFF2-40B4-BE49-F238E27FC236}">
              <a16:creationId xmlns:a16="http://schemas.microsoft.com/office/drawing/2014/main" id="{00000000-0008-0000-02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95250</xdr:colOff>
      <xdr:row>4</xdr:row>
      <xdr:rowOff>47626</xdr:rowOff>
    </xdr:from>
    <xdr:to>
      <xdr:col>7</xdr:col>
      <xdr:colOff>152400</xdr:colOff>
      <xdr:row>12</xdr:row>
      <xdr:rowOff>9526</xdr:rowOff>
    </xdr:to>
    <xdr:sp macro="" textlink="">
      <xdr:nvSpPr>
        <xdr:cNvPr id="3" name="Rechteck: abgerundete Ecken 2">
          <a:extLst>
            <a:ext uri="{FF2B5EF4-FFF2-40B4-BE49-F238E27FC236}">
              <a16:creationId xmlns:a16="http://schemas.microsoft.com/office/drawing/2014/main" id="{00000000-0008-0000-0300-000003000000}"/>
            </a:ext>
          </a:extLst>
        </xdr:cNvPr>
        <xdr:cNvSpPr/>
      </xdr:nvSpPr>
      <xdr:spPr>
        <a:xfrm>
          <a:off x="95250" y="2790826"/>
          <a:ext cx="3914775" cy="1485900"/>
        </a:xfrm>
        <a:prstGeom prst="roundRect">
          <a:avLst/>
        </a:prstGeom>
        <a:solidFill>
          <a:schemeClr val="bg1"/>
        </a:solidFill>
        <a:ln>
          <a:solidFill>
            <a:schemeClr val="accent3">
              <a:lumMod val="75000"/>
            </a:schemeClr>
          </a:solidFill>
        </a:ln>
        <a:effectLst>
          <a:outerShdw blurRad="50800" dist="254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oneCell">
    <xdr:from>
      <xdr:col>1</xdr:col>
      <xdr:colOff>10990</xdr:colOff>
      <xdr:row>4</xdr:row>
      <xdr:rowOff>159726</xdr:rowOff>
    </xdr:from>
    <xdr:to>
      <xdr:col>7</xdr:col>
      <xdr:colOff>103939</xdr:colOff>
      <xdr:row>11</xdr:row>
      <xdr:rowOff>95250</xdr:rowOff>
    </xdr:to>
    <xdr:grpSp>
      <xdr:nvGrpSpPr>
        <xdr:cNvPr id="4" name="Perzeptron">
          <a:extLst>
            <a:ext uri="{FF2B5EF4-FFF2-40B4-BE49-F238E27FC236}">
              <a16:creationId xmlns:a16="http://schemas.microsoft.com/office/drawing/2014/main" id="{00000000-0008-0000-0300-000004000000}"/>
            </a:ext>
          </a:extLst>
        </xdr:cNvPr>
        <xdr:cNvGrpSpPr/>
      </xdr:nvGrpSpPr>
      <xdr:grpSpPr>
        <a:xfrm>
          <a:off x="696790" y="2026626"/>
          <a:ext cx="3436224" cy="1269024"/>
          <a:chOff x="266700" y="1295400"/>
          <a:chExt cx="3443380" cy="1269024"/>
        </a:xfrm>
      </xdr:grpSpPr>
      <xdr:sp macro="" textlink="">
        <xdr:nvSpPr>
          <xdr:cNvPr id="5" name="UND">
            <a:extLst>
              <a:ext uri="{FF2B5EF4-FFF2-40B4-BE49-F238E27FC236}">
                <a16:creationId xmlns:a16="http://schemas.microsoft.com/office/drawing/2014/main" id="{00000000-0008-0000-0300-000005000000}"/>
              </a:ext>
            </a:extLst>
          </xdr:cNvPr>
          <xdr:cNvSpPr/>
        </xdr:nvSpPr>
        <xdr:spPr>
          <a:xfrm>
            <a:off x="786032" y="1295400"/>
            <a:ext cx="2231928" cy="1269024"/>
          </a:xfrm>
          <a:prstGeom prst="rect">
            <a:avLst/>
          </a:prstGeom>
          <a:noFill/>
          <a:ln w="19050">
            <a:solidFill>
              <a:schemeClr val="accent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b="1">
                <a:solidFill>
                  <a:schemeClr val="accent1"/>
                </a:solidFill>
                <a:latin typeface="+mj-lt"/>
              </a:rPr>
              <a:t>               UND</a:t>
            </a:r>
          </a:p>
        </xdr:txBody>
      </xdr:sp>
      <xdr:sp macro="" textlink="">
        <xdr:nvSpPr>
          <xdr:cNvPr id="6" name="X1">
            <a:extLst>
              <a:ext uri="{FF2B5EF4-FFF2-40B4-BE49-F238E27FC236}">
                <a16:creationId xmlns:a16="http://schemas.microsoft.com/office/drawing/2014/main" id="{00000000-0008-0000-0300-000006000000}"/>
              </a:ext>
            </a:extLst>
          </xdr:cNvPr>
          <xdr:cNvSpPr/>
        </xdr:nvSpPr>
        <xdr:spPr>
          <a:xfrm>
            <a:off x="266700" y="1440997"/>
            <a:ext cx="292183" cy="288000"/>
          </a:xfrm>
          <a:prstGeom prst="ellipse">
            <a:avLst/>
          </a:prstGeom>
          <a:solidFill>
            <a:schemeClr val="bg1"/>
          </a:solidFill>
          <a:ln w="19050">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de-DE" sz="1100">
                <a:solidFill>
                  <a:schemeClr val="accent3">
                    <a:lumMod val="50000"/>
                  </a:schemeClr>
                </a:solidFill>
              </a:rPr>
              <a:t>X</a:t>
            </a:r>
            <a:r>
              <a:rPr lang="de-DE" sz="1100" baseline="-25000">
                <a:solidFill>
                  <a:schemeClr val="accent3">
                    <a:lumMod val="50000"/>
                  </a:schemeClr>
                </a:solidFill>
              </a:rPr>
              <a:t>1</a:t>
            </a:r>
          </a:p>
        </xdr:txBody>
      </xdr:sp>
      <xdr:sp macro="" textlink="">
        <xdr:nvSpPr>
          <xdr:cNvPr id="7" name="X2">
            <a:extLst>
              <a:ext uri="{FF2B5EF4-FFF2-40B4-BE49-F238E27FC236}">
                <a16:creationId xmlns:a16="http://schemas.microsoft.com/office/drawing/2014/main" id="{00000000-0008-0000-0300-000007000000}"/>
              </a:ext>
            </a:extLst>
          </xdr:cNvPr>
          <xdr:cNvSpPr/>
        </xdr:nvSpPr>
        <xdr:spPr>
          <a:xfrm>
            <a:off x="266700" y="2250622"/>
            <a:ext cx="292183" cy="288000"/>
          </a:xfrm>
          <a:prstGeom prst="ellipse">
            <a:avLst/>
          </a:prstGeom>
          <a:solidFill>
            <a:schemeClr val="bg1"/>
          </a:solidFill>
          <a:ln w="19050">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de-DE" sz="1100">
                <a:solidFill>
                  <a:schemeClr val="accent3">
                    <a:lumMod val="50000"/>
                  </a:schemeClr>
                </a:solidFill>
              </a:rPr>
              <a:t>X</a:t>
            </a:r>
            <a:r>
              <a:rPr lang="de-DE" sz="1100" baseline="-25000">
                <a:solidFill>
                  <a:schemeClr val="accent3">
                    <a:lumMod val="50000"/>
                  </a:schemeClr>
                </a:solidFill>
              </a:rPr>
              <a:t>2</a:t>
            </a:r>
          </a:p>
        </xdr:txBody>
      </xdr:sp>
      <xdr:cxnSp macro="">
        <xdr:nvCxnSpPr>
          <xdr:cNvPr id="8" name="Pfeil w1">
            <a:extLst>
              <a:ext uri="{FF2B5EF4-FFF2-40B4-BE49-F238E27FC236}">
                <a16:creationId xmlns:a16="http://schemas.microsoft.com/office/drawing/2014/main" id="{00000000-0008-0000-0300-000008000000}"/>
              </a:ext>
            </a:extLst>
          </xdr:cNvPr>
          <xdr:cNvCxnSpPr>
            <a:stCxn id="6" idx="6"/>
            <a:endCxn id="18" idx="1"/>
          </xdr:cNvCxnSpPr>
        </xdr:nvCxnSpPr>
        <xdr:spPr>
          <a:xfrm>
            <a:off x="558883" y="1584997"/>
            <a:ext cx="1167985" cy="175710"/>
          </a:xfrm>
          <a:prstGeom prst="straightConnector1">
            <a:avLst/>
          </a:prstGeom>
          <a:ln w="28575">
            <a:solidFill>
              <a:schemeClr val="accent3">
                <a:lumMod val="50000"/>
              </a:schemeClr>
            </a:solidFill>
            <a:tailEnd type="triangle"/>
          </a:ln>
        </xdr:spPr>
        <xdr:style>
          <a:lnRef idx="1">
            <a:schemeClr val="accent3"/>
          </a:lnRef>
          <a:fillRef idx="0">
            <a:schemeClr val="accent3"/>
          </a:fillRef>
          <a:effectRef idx="0">
            <a:schemeClr val="accent3"/>
          </a:effectRef>
          <a:fontRef idx="minor">
            <a:schemeClr val="tx1"/>
          </a:fontRef>
        </xdr:style>
      </xdr:cxnSp>
      <xdr:sp macro="" textlink="">
        <xdr:nvSpPr>
          <xdr:cNvPr id="9" name="w1">
            <a:extLst>
              <a:ext uri="{FF2B5EF4-FFF2-40B4-BE49-F238E27FC236}">
                <a16:creationId xmlns:a16="http://schemas.microsoft.com/office/drawing/2014/main" id="{00000000-0008-0000-0300-000009000000}"/>
              </a:ext>
            </a:extLst>
          </xdr:cNvPr>
          <xdr:cNvSpPr/>
        </xdr:nvSpPr>
        <xdr:spPr>
          <a:xfrm>
            <a:off x="1046704" y="1478112"/>
            <a:ext cx="505871" cy="1792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de-DE" sz="1100">
                <a:solidFill>
                  <a:schemeClr val="accent3">
                    <a:lumMod val="50000"/>
                  </a:schemeClr>
                </a:solidFill>
              </a:rPr>
              <a:t>w</a:t>
            </a:r>
            <a:r>
              <a:rPr lang="de-DE" sz="1100" baseline="-25000">
                <a:solidFill>
                  <a:schemeClr val="accent3">
                    <a:lumMod val="50000"/>
                  </a:schemeClr>
                </a:solidFill>
              </a:rPr>
              <a:t>1</a:t>
            </a:r>
          </a:p>
        </xdr:txBody>
      </xdr:sp>
      <xdr:cxnSp macro="">
        <xdr:nvCxnSpPr>
          <xdr:cNvPr id="10" name="Pfeil w2">
            <a:extLst>
              <a:ext uri="{FF2B5EF4-FFF2-40B4-BE49-F238E27FC236}">
                <a16:creationId xmlns:a16="http://schemas.microsoft.com/office/drawing/2014/main" id="{00000000-0008-0000-0300-00000A000000}"/>
              </a:ext>
            </a:extLst>
          </xdr:cNvPr>
          <xdr:cNvCxnSpPr>
            <a:cxnSpLocks/>
            <a:stCxn id="7" idx="6"/>
            <a:endCxn id="18" idx="3"/>
          </xdr:cNvCxnSpPr>
        </xdr:nvCxnSpPr>
        <xdr:spPr>
          <a:xfrm flipV="1">
            <a:off x="558883" y="2218913"/>
            <a:ext cx="1167985" cy="175709"/>
          </a:xfrm>
          <a:prstGeom prst="straightConnector1">
            <a:avLst/>
          </a:prstGeom>
          <a:ln w="28575">
            <a:solidFill>
              <a:schemeClr val="accent3">
                <a:lumMod val="50000"/>
              </a:schemeClr>
            </a:solidFill>
            <a:tailEnd type="triangle"/>
          </a:ln>
        </xdr:spPr>
        <xdr:style>
          <a:lnRef idx="1">
            <a:schemeClr val="accent3"/>
          </a:lnRef>
          <a:fillRef idx="0">
            <a:schemeClr val="accent3"/>
          </a:fillRef>
          <a:effectRef idx="0">
            <a:schemeClr val="accent3"/>
          </a:effectRef>
          <a:fontRef idx="minor">
            <a:schemeClr val="tx1"/>
          </a:fontRef>
        </xdr:style>
      </xdr:cxnSp>
      <xdr:sp macro="" textlink="">
        <xdr:nvSpPr>
          <xdr:cNvPr id="11" name="w2">
            <a:extLst>
              <a:ext uri="{FF2B5EF4-FFF2-40B4-BE49-F238E27FC236}">
                <a16:creationId xmlns:a16="http://schemas.microsoft.com/office/drawing/2014/main" id="{00000000-0008-0000-0300-00000B000000}"/>
              </a:ext>
            </a:extLst>
          </xdr:cNvPr>
          <xdr:cNvSpPr/>
        </xdr:nvSpPr>
        <xdr:spPr>
          <a:xfrm>
            <a:off x="1046704" y="2103478"/>
            <a:ext cx="524921" cy="18252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de-DE" sz="1100">
                <a:solidFill>
                  <a:schemeClr val="accent3">
                    <a:lumMod val="50000"/>
                  </a:schemeClr>
                </a:solidFill>
              </a:rPr>
              <a:t>w</a:t>
            </a:r>
            <a:r>
              <a:rPr lang="de-DE" sz="1100" baseline="-25000">
                <a:solidFill>
                  <a:schemeClr val="accent3">
                    <a:lumMod val="50000"/>
                  </a:schemeClr>
                </a:solidFill>
              </a:rPr>
              <a:t>2</a:t>
            </a:r>
          </a:p>
        </xdr:txBody>
      </xdr:sp>
      <xdr:cxnSp macro="">
        <xdr:nvCxnSpPr>
          <xdr:cNvPr id="12" name="Pfeil Y">
            <a:extLst>
              <a:ext uri="{FF2B5EF4-FFF2-40B4-BE49-F238E27FC236}">
                <a16:creationId xmlns:a16="http://schemas.microsoft.com/office/drawing/2014/main" id="{00000000-0008-0000-0300-00000C000000}"/>
              </a:ext>
            </a:extLst>
          </xdr:cNvPr>
          <xdr:cNvCxnSpPr>
            <a:stCxn id="18" idx="6"/>
            <a:endCxn id="13" idx="1"/>
          </xdr:cNvCxnSpPr>
        </xdr:nvCxnSpPr>
        <xdr:spPr>
          <a:xfrm flipV="1">
            <a:off x="2293351" y="1986289"/>
            <a:ext cx="910480" cy="3521"/>
          </a:xfrm>
          <a:prstGeom prst="straightConnector1">
            <a:avLst/>
          </a:prstGeom>
          <a:ln w="28575">
            <a:solidFill>
              <a:schemeClr val="accent3">
                <a:lumMod val="50000"/>
              </a:schemeClr>
            </a:solidFill>
            <a:tailEnd type="triangle"/>
          </a:ln>
        </xdr:spPr>
        <xdr:style>
          <a:lnRef idx="1">
            <a:schemeClr val="accent3"/>
          </a:lnRef>
          <a:fillRef idx="0">
            <a:schemeClr val="accent3"/>
          </a:fillRef>
          <a:effectRef idx="0">
            <a:schemeClr val="accent3"/>
          </a:effectRef>
          <a:fontRef idx="minor">
            <a:schemeClr val="tx1"/>
          </a:fontRef>
        </xdr:style>
      </xdr:cxnSp>
      <xdr:sp macro="" textlink="">
        <xdr:nvSpPr>
          <xdr:cNvPr id="13" name="Y">
            <a:extLst>
              <a:ext uri="{FF2B5EF4-FFF2-40B4-BE49-F238E27FC236}">
                <a16:creationId xmlns:a16="http://schemas.microsoft.com/office/drawing/2014/main" id="{00000000-0008-0000-0300-00000D000000}"/>
              </a:ext>
            </a:extLst>
          </xdr:cNvPr>
          <xdr:cNvSpPr/>
        </xdr:nvSpPr>
        <xdr:spPr>
          <a:xfrm>
            <a:off x="3203831" y="1744035"/>
            <a:ext cx="506249" cy="48450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de-DE" sz="1100">
                <a:solidFill>
                  <a:schemeClr val="accent3">
                    <a:lumMod val="50000"/>
                  </a:schemeClr>
                </a:solidFill>
              </a:rPr>
              <a:t>Y</a:t>
            </a:r>
          </a:p>
        </xdr:txBody>
      </xdr:sp>
      <xdr:cxnSp macro="">
        <xdr:nvCxnSpPr>
          <xdr:cNvPr id="14" name="Pfeil b">
            <a:extLst>
              <a:ext uri="{FF2B5EF4-FFF2-40B4-BE49-F238E27FC236}">
                <a16:creationId xmlns:a16="http://schemas.microsoft.com/office/drawing/2014/main" id="{00000000-0008-0000-0300-00000E000000}"/>
              </a:ext>
            </a:extLst>
          </xdr:cNvPr>
          <xdr:cNvCxnSpPr>
            <a:endCxn id="18" idx="0"/>
          </xdr:cNvCxnSpPr>
        </xdr:nvCxnSpPr>
        <xdr:spPr>
          <a:xfrm>
            <a:off x="1960013" y="1412750"/>
            <a:ext cx="1498" cy="253060"/>
          </a:xfrm>
          <a:prstGeom prst="straightConnector1">
            <a:avLst/>
          </a:prstGeom>
          <a:ln w="28575">
            <a:solidFill>
              <a:schemeClr val="accent3">
                <a:lumMod val="50000"/>
              </a:schemeClr>
            </a:solidFill>
            <a:tailEnd type="triangle"/>
          </a:ln>
        </xdr:spPr>
        <xdr:style>
          <a:lnRef idx="1">
            <a:schemeClr val="accent3"/>
          </a:lnRef>
          <a:fillRef idx="0">
            <a:schemeClr val="accent3"/>
          </a:fillRef>
          <a:effectRef idx="0">
            <a:schemeClr val="accent3"/>
          </a:effectRef>
          <a:fontRef idx="minor">
            <a:schemeClr val="tx1"/>
          </a:fontRef>
        </xdr:style>
      </xdr:cxnSp>
      <xdr:sp macro="" textlink="">
        <xdr:nvSpPr>
          <xdr:cNvPr id="15" name="b">
            <a:extLst>
              <a:ext uri="{FF2B5EF4-FFF2-40B4-BE49-F238E27FC236}">
                <a16:creationId xmlns:a16="http://schemas.microsoft.com/office/drawing/2014/main" id="{00000000-0008-0000-0300-00000F000000}"/>
              </a:ext>
            </a:extLst>
          </xdr:cNvPr>
          <xdr:cNvSpPr/>
        </xdr:nvSpPr>
        <xdr:spPr>
          <a:xfrm>
            <a:off x="2019555" y="1332282"/>
            <a:ext cx="504570" cy="16314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de-DE" sz="1100">
                <a:solidFill>
                  <a:schemeClr val="accent3">
                    <a:lumMod val="50000"/>
                  </a:schemeClr>
                </a:solidFill>
              </a:rPr>
              <a:t>b</a:t>
            </a:r>
          </a:p>
        </xdr:txBody>
      </xdr:sp>
      <xdr:sp macro="" textlink="">
        <xdr:nvSpPr>
          <xdr:cNvPr id="16" name="Step-Funktion Box">
            <a:extLst>
              <a:ext uri="{FF2B5EF4-FFF2-40B4-BE49-F238E27FC236}">
                <a16:creationId xmlns:a16="http://schemas.microsoft.com/office/drawing/2014/main" id="{00000000-0008-0000-0300-000010000000}"/>
              </a:ext>
            </a:extLst>
          </xdr:cNvPr>
          <xdr:cNvSpPr/>
        </xdr:nvSpPr>
        <xdr:spPr>
          <a:xfrm>
            <a:off x="2400576" y="1819275"/>
            <a:ext cx="358516" cy="360000"/>
          </a:xfrm>
          <a:prstGeom prst="rect">
            <a:avLst/>
          </a:prstGeom>
          <a:solidFill>
            <a:schemeClr val="bg1"/>
          </a:solidFill>
          <a:ln w="19050">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xnSp macro="">
        <xdr:nvCxnSpPr>
          <xdr:cNvPr id="17" name="Step-Funktion Kurve">
            <a:extLst>
              <a:ext uri="{FF2B5EF4-FFF2-40B4-BE49-F238E27FC236}">
                <a16:creationId xmlns:a16="http://schemas.microsoft.com/office/drawing/2014/main" id="{00000000-0008-0000-0300-000011000000}"/>
              </a:ext>
            </a:extLst>
          </xdr:cNvPr>
          <xdr:cNvCxnSpPr/>
        </xdr:nvCxnSpPr>
        <xdr:spPr>
          <a:xfrm flipV="1">
            <a:off x="2492012" y="1912681"/>
            <a:ext cx="181282" cy="172065"/>
          </a:xfrm>
          <a:prstGeom prst="bentConnector3">
            <a:avLst/>
          </a:prstGeom>
          <a:ln w="19050"/>
        </xdr:spPr>
        <xdr:style>
          <a:lnRef idx="1">
            <a:schemeClr val="accent3"/>
          </a:lnRef>
          <a:fillRef idx="0">
            <a:schemeClr val="accent3"/>
          </a:fillRef>
          <a:effectRef idx="0">
            <a:schemeClr val="accent3"/>
          </a:effectRef>
          <a:fontRef idx="minor">
            <a:schemeClr val="tx1"/>
          </a:fontRef>
        </xdr:style>
      </xdr:cxnSp>
      <xdr:sp macro="" textlink="">
        <xdr:nvSpPr>
          <xdr:cNvPr id="18" name="Neuron">
            <a:extLst>
              <a:ext uri="{FF2B5EF4-FFF2-40B4-BE49-F238E27FC236}">
                <a16:creationId xmlns:a16="http://schemas.microsoft.com/office/drawing/2014/main" id="{00000000-0008-0000-0300-000012000000}"/>
              </a:ext>
            </a:extLst>
          </xdr:cNvPr>
          <xdr:cNvSpPr/>
        </xdr:nvSpPr>
        <xdr:spPr>
          <a:xfrm>
            <a:off x="1629675" y="1665810"/>
            <a:ext cx="663676" cy="648000"/>
          </a:xfrm>
          <a:prstGeom prst="ellipse">
            <a:avLst/>
          </a:prstGeom>
          <a:solidFill>
            <a:schemeClr val="bg1"/>
          </a:solidFill>
          <a:ln w="19050">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l-GR" sz="1800">
                <a:solidFill>
                  <a:schemeClr val="accent3">
                    <a:lumMod val="50000"/>
                  </a:schemeClr>
                </a:solidFill>
              </a:rPr>
              <a:t>Σ</a:t>
            </a:r>
            <a:r>
              <a:rPr lang="de-DE" sz="1100">
                <a:solidFill>
                  <a:schemeClr val="accent3">
                    <a:lumMod val="50000"/>
                  </a:schemeClr>
                </a:solidFill>
              </a:rPr>
              <a:t>w</a:t>
            </a:r>
            <a:r>
              <a:rPr lang="de-DE" sz="1100" baseline="-25000">
                <a:solidFill>
                  <a:schemeClr val="accent3">
                    <a:lumMod val="50000"/>
                  </a:schemeClr>
                </a:solidFill>
              </a:rPr>
              <a:t>i</a:t>
            </a:r>
            <a:r>
              <a:rPr lang="de-DE" sz="1100">
                <a:solidFill>
                  <a:schemeClr val="accent3">
                    <a:lumMod val="50000"/>
                  </a:schemeClr>
                </a:solidFill>
              </a:rPr>
              <a:t>x</a:t>
            </a:r>
            <a:r>
              <a:rPr lang="de-DE" sz="1100" baseline="-25000">
                <a:solidFill>
                  <a:schemeClr val="accent3">
                    <a:lumMod val="50000"/>
                  </a:schemeClr>
                </a:solidFill>
              </a:rPr>
              <a:t>i</a:t>
            </a:r>
            <a:r>
              <a:rPr lang="de-DE" sz="1100" baseline="0">
                <a:solidFill>
                  <a:schemeClr val="accent3">
                    <a:lumMod val="50000"/>
                  </a:schemeClr>
                </a:solidFill>
              </a:rPr>
              <a:t>+b</a:t>
            </a:r>
            <a:endParaRPr lang="de-DE" sz="1200" baseline="0">
              <a:solidFill>
                <a:schemeClr val="accent3">
                  <a:lumMod val="50000"/>
                </a:schemeClr>
              </a:solidFill>
            </a:endParaRPr>
          </a:p>
        </xdr:txBody>
      </xdr:sp>
    </xdr:grpSp>
    <xdr:clientData/>
  </xdr:twoCellAnchor>
  <xdr:twoCellAnchor>
    <xdr:from>
      <xdr:col>5</xdr:col>
      <xdr:colOff>567451</xdr:colOff>
      <xdr:row>7</xdr:row>
      <xdr:rowOff>64476</xdr:rowOff>
    </xdr:from>
    <xdr:to>
      <xdr:col>6</xdr:col>
      <xdr:colOff>395765</xdr:colOff>
      <xdr:row>8</xdr:row>
      <xdr:rowOff>53213</xdr:rowOff>
    </xdr:to>
    <xdr:sp macro="" textlink="">
      <xdr:nvSpPr>
        <xdr:cNvPr id="6146" name="w1">
          <a:extLst>
            <a:ext uri="{FF2B5EF4-FFF2-40B4-BE49-F238E27FC236}">
              <a16:creationId xmlns:a16="http://schemas.microsoft.com/office/drawing/2014/main" id="{00000000-0008-0000-0300-000002180000}"/>
            </a:ext>
          </a:extLst>
        </xdr:cNvPr>
        <xdr:cNvSpPr/>
      </xdr:nvSpPr>
      <xdr:spPr>
        <a:xfrm>
          <a:off x="3239464" y="1092173"/>
          <a:ext cx="505090" cy="1792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de-DE" sz="1100" baseline="0">
              <a:solidFill>
                <a:schemeClr val="accent3">
                  <a:lumMod val="50000"/>
                </a:schemeClr>
              </a:solidFill>
              <a:latin typeface="Calibri" panose="020F0502020204030204" pitchFamily="34" charset="0"/>
              <a:cs typeface="Calibri" panose="020F0502020204030204" pitchFamily="34" charset="0"/>
            </a:rPr>
            <a:t>ϕ()</a:t>
          </a:r>
          <a:endParaRPr lang="de-DE" sz="1100" baseline="-25000">
            <a:solidFill>
              <a:schemeClr val="accent3">
                <a:lumMod val="50000"/>
              </a:schemeClr>
            </a:solidFill>
            <a:latin typeface="Calibri" panose="020F0502020204030204" pitchFamily="34" charset="0"/>
            <a:cs typeface="Calibri" panose="020F0502020204030204" pitchFamily="34" charset="0"/>
          </a:endParaRPr>
        </a:p>
      </xdr:txBody>
    </xdr:sp>
    <xdr:clientData/>
  </xdr:twoCellAnchor>
  <xdr:twoCellAnchor>
    <xdr:from>
      <xdr:col>0</xdr:col>
      <xdr:colOff>168759</xdr:colOff>
      <xdr:row>15</xdr:row>
      <xdr:rowOff>101600</xdr:rowOff>
    </xdr:from>
    <xdr:to>
      <xdr:col>5</xdr:col>
      <xdr:colOff>447674</xdr:colOff>
      <xdr:row>21</xdr:row>
      <xdr:rowOff>85725</xdr:rowOff>
    </xdr:to>
    <xdr:sp macro="" textlink="">
      <xdr:nvSpPr>
        <xdr:cNvPr id="6147" name="Legende: Linie 6146">
          <a:extLst>
            <a:ext uri="{FF2B5EF4-FFF2-40B4-BE49-F238E27FC236}">
              <a16:creationId xmlns:a16="http://schemas.microsoft.com/office/drawing/2014/main" id="{00000000-0008-0000-0300-000003180000}"/>
            </a:ext>
          </a:extLst>
        </xdr:cNvPr>
        <xdr:cNvSpPr/>
      </xdr:nvSpPr>
      <xdr:spPr>
        <a:xfrm flipH="1">
          <a:off x="168759" y="3883025"/>
          <a:ext cx="2955440" cy="1127125"/>
        </a:xfrm>
        <a:prstGeom prst="borderCallout1">
          <a:avLst>
            <a:gd name="adj1" fmla="val 100232"/>
            <a:gd name="adj2" fmla="val 89698"/>
            <a:gd name="adj3" fmla="val 119937"/>
            <a:gd name="adj4" fmla="val 72884"/>
          </a:avLst>
        </a:prstGeom>
        <a:solidFill>
          <a:schemeClr val="bg1">
            <a:lumMod val="95000"/>
          </a:schemeClr>
        </a:solidFill>
        <a:ln w="9525">
          <a:solidFill>
            <a:srgbClr val="C00000"/>
          </a:solidFill>
          <a:headEnd type="none" w="med" len="med"/>
          <a:tailEnd type="triangle" w="med" len="med"/>
        </a:ln>
        <a:effectLst>
          <a:outerShdw blurRad="50800" dist="254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800" b="1">
              <a:solidFill>
                <a:sysClr val="windowText" lastClr="000000"/>
              </a:solidFill>
            </a:rPr>
            <a:t>1. Trainingsdaten wählen:</a:t>
          </a:r>
        </a:p>
        <a:p>
          <a:pPr algn="l"/>
          <a:r>
            <a:rPr lang="de-DE" sz="800">
              <a:solidFill>
                <a:sysClr val="windowText" lastClr="000000"/>
              </a:solidFill>
            </a:rPr>
            <a:t>X</a:t>
          </a:r>
          <a:r>
            <a:rPr lang="de-DE" sz="800" baseline="-25000">
              <a:solidFill>
                <a:sysClr val="windowText" lastClr="000000"/>
              </a:solidFill>
            </a:rPr>
            <a:t>1</a:t>
          </a:r>
          <a:r>
            <a:rPr lang="de-DE" sz="800">
              <a:solidFill>
                <a:sysClr val="windowText" lastClr="000000"/>
              </a:solidFill>
            </a:rPr>
            <a:t>, X</a:t>
          </a:r>
          <a:r>
            <a:rPr lang="de-DE" sz="800" baseline="-25000">
              <a:solidFill>
                <a:sysClr val="windowText" lastClr="000000"/>
              </a:solidFill>
            </a:rPr>
            <a:t>2</a:t>
          </a:r>
          <a:r>
            <a:rPr lang="de-DE" sz="800">
              <a:solidFill>
                <a:sysClr val="windowText" lastClr="000000"/>
              </a:solidFill>
            </a:rPr>
            <a:t> und Y werden aus der von dir befüllten Tabelle "Daten" [Daten - Aufgabe] über den Eintrag in der Spalte Nr ausgelesen.</a:t>
          </a:r>
        </a:p>
        <a:p>
          <a:pPr algn="l"/>
          <a:r>
            <a:rPr lang="de-DE" sz="800" i="1">
              <a:solidFill>
                <a:sysClr val="windowText" lastClr="000000"/>
              </a:solidFill>
            </a:rPr>
            <a:t>Ergänze die fehlenden Nummern der 1. Epoche.</a:t>
          </a:r>
        </a:p>
        <a:p>
          <a:pPr algn="l"/>
          <a:r>
            <a:rPr lang="de-DE" sz="800" i="1">
              <a:solidFill>
                <a:sysClr val="windowText" lastClr="000000"/>
              </a:solidFill>
            </a:rPr>
            <a:t>Du kannst auch schon die (gleichen) Daten für die 2. Epoche eintragen.</a:t>
          </a:r>
        </a:p>
      </xdr:txBody>
    </xdr:sp>
    <xdr:clientData/>
  </xdr:twoCellAnchor>
  <xdr:twoCellAnchor>
    <xdr:from>
      <xdr:col>0</xdr:col>
      <xdr:colOff>257175</xdr:colOff>
      <xdr:row>12</xdr:row>
      <xdr:rowOff>83529</xdr:rowOff>
    </xdr:from>
    <xdr:to>
      <xdr:col>5</xdr:col>
      <xdr:colOff>361949</xdr:colOff>
      <xdr:row>15</xdr:row>
      <xdr:rowOff>108438</xdr:rowOff>
    </xdr:to>
    <xdr:sp macro="" textlink="">
      <xdr:nvSpPr>
        <xdr:cNvPr id="6150" name="Legende: Linie 6149">
          <a:extLst>
            <a:ext uri="{FF2B5EF4-FFF2-40B4-BE49-F238E27FC236}">
              <a16:creationId xmlns:a16="http://schemas.microsoft.com/office/drawing/2014/main" id="{00000000-0008-0000-0300-000006180000}"/>
            </a:ext>
          </a:extLst>
        </xdr:cNvPr>
        <xdr:cNvSpPr/>
      </xdr:nvSpPr>
      <xdr:spPr>
        <a:xfrm>
          <a:off x="257175" y="3293454"/>
          <a:ext cx="2781299" cy="596409"/>
        </a:xfrm>
        <a:prstGeom prst="borderCallout1">
          <a:avLst>
            <a:gd name="adj1" fmla="val 100532"/>
            <a:gd name="adj2" fmla="val 85277"/>
            <a:gd name="adj3" fmla="val 390285"/>
            <a:gd name="adj4" fmla="val 91189"/>
          </a:avLst>
        </a:prstGeom>
        <a:solidFill>
          <a:schemeClr val="bg1">
            <a:lumMod val="95000"/>
          </a:schemeClr>
        </a:solidFill>
        <a:ln w="9525">
          <a:solidFill>
            <a:schemeClr val="accent3">
              <a:lumMod val="50000"/>
            </a:schemeClr>
          </a:solidFill>
          <a:headEnd type="none" w="med" len="med"/>
          <a:tailEnd type="triangle" w="med" len="med"/>
        </a:ln>
        <a:effectLst>
          <a:outerShdw blurRad="50800" dist="254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800" b="1">
              <a:solidFill>
                <a:sysClr val="windowText" lastClr="000000"/>
              </a:solidFill>
            </a:rPr>
            <a:t>Startwerte der Parameter</a:t>
          </a:r>
          <a:endParaRPr lang="de-DE" sz="800" b="0">
            <a:solidFill>
              <a:sysClr val="windowText" lastClr="000000"/>
            </a:solidFill>
          </a:endParaRPr>
        </a:p>
        <a:p>
          <a:pPr algn="l"/>
          <a:r>
            <a:rPr lang="de-DE" sz="800" b="0">
              <a:solidFill>
                <a:sysClr val="windowText" lastClr="000000"/>
              </a:solidFill>
            </a:rPr>
            <a:t>Dies sind die zu Beginn des Trainings (meist</a:t>
          </a:r>
          <a:r>
            <a:rPr lang="de-DE" sz="800" b="0" baseline="0">
              <a:solidFill>
                <a:sysClr val="windowText" lastClr="000000"/>
              </a:solidFill>
            </a:rPr>
            <a:t> zufällig) initialisierten Gewichte und Bias-Werte.</a:t>
          </a:r>
        </a:p>
        <a:p>
          <a:pPr algn="l"/>
          <a:r>
            <a:rPr lang="de-DE" sz="800" b="0" i="1" baseline="0">
              <a:solidFill>
                <a:sysClr val="windowText" lastClr="000000"/>
              </a:solidFill>
            </a:rPr>
            <a:t>Belasse die Werte erstmal so.</a:t>
          </a:r>
        </a:p>
      </xdr:txBody>
    </xdr:sp>
    <xdr:clientData/>
  </xdr:twoCellAnchor>
  <xdr:twoCellAnchor>
    <xdr:from>
      <xdr:col>8</xdr:col>
      <xdr:colOff>348761</xdr:colOff>
      <xdr:row>7</xdr:row>
      <xdr:rowOff>158266</xdr:rowOff>
    </xdr:from>
    <xdr:to>
      <xdr:col>12</xdr:col>
      <xdr:colOff>57150</xdr:colOff>
      <xdr:row>10</xdr:row>
      <xdr:rowOff>175848</xdr:rowOff>
    </xdr:to>
    <xdr:sp macro="" textlink="">
      <xdr:nvSpPr>
        <xdr:cNvPr id="6151" name="Legende: Linie 6150">
          <a:extLst>
            <a:ext uri="{FF2B5EF4-FFF2-40B4-BE49-F238E27FC236}">
              <a16:creationId xmlns:a16="http://schemas.microsoft.com/office/drawing/2014/main" id="{00000000-0008-0000-0300-000007180000}"/>
            </a:ext>
          </a:extLst>
        </xdr:cNvPr>
        <xdr:cNvSpPr/>
      </xdr:nvSpPr>
      <xdr:spPr>
        <a:xfrm>
          <a:off x="5054111" y="2415691"/>
          <a:ext cx="2708764" cy="589082"/>
        </a:xfrm>
        <a:prstGeom prst="borderCallout1">
          <a:avLst>
            <a:gd name="adj1" fmla="val 104573"/>
            <a:gd name="adj2" fmla="val 19022"/>
            <a:gd name="adj3" fmla="val 552316"/>
            <a:gd name="adj4" fmla="val -8856"/>
          </a:avLst>
        </a:prstGeom>
        <a:solidFill>
          <a:schemeClr val="bg1">
            <a:lumMod val="95000"/>
          </a:schemeClr>
        </a:solidFill>
        <a:ln w="9525">
          <a:solidFill>
            <a:srgbClr val="C00000"/>
          </a:solidFill>
          <a:headEnd type="none" w="med" len="med"/>
          <a:tailEnd type="triangle" w="med" len="med"/>
        </a:ln>
        <a:effectLst>
          <a:outerShdw blurRad="50800" dist="254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800" b="1">
              <a:solidFill>
                <a:sysClr val="windowText" lastClr="000000"/>
              </a:solidFill>
            </a:rPr>
            <a:t>2. Gewichtete Summe und Bias</a:t>
          </a:r>
          <a:endParaRPr lang="de-DE" sz="800" b="0">
            <a:solidFill>
              <a:sysClr val="windowText" lastClr="000000"/>
            </a:solidFill>
          </a:endParaRPr>
        </a:p>
        <a:p>
          <a:pPr algn="l"/>
          <a:r>
            <a:rPr lang="de-DE" sz="800" b="0" i="1">
              <a:solidFill>
                <a:sysClr val="windowText" lastClr="000000"/>
              </a:solidFill>
            </a:rPr>
            <a:t>Setze</a:t>
          </a:r>
          <a:r>
            <a:rPr lang="de-DE" sz="800" b="0" i="1" baseline="0">
              <a:solidFill>
                <a:sysClr val="windowText" lastClr="000000"/>
              </a:solidFill>
            </a:rPr>
            <a:t> eine Excel-Formel ein, die die Eingaben mit den Gewichten (dieser Zeile) multipliziert und sie inkl. Bias addiert.</a:t>
          </a:r>
          <a:endParaRPr lang="de-DE" sz="800" b="0" i="1">
            <a:solidFill>
              <a:sysClr val="windowText" lastClr="000000"/>
            </a:solidFill>
          </a:endParaRPr>
        </a:p>
      </xdr:txBody>
    </xdr:sp>
    <xdr:clientData/>
  </xdr:twoCellAnchor>
  <xdr:twoCellAnchor>
    <xdr:from>
      <xdr:col>9</xdr:col>
      <xdr:colOff>215410</xdr:colOff>
      <xdr:row>11</xdr:row>
      <xdr:rowOff>68876</xdr:rowOff>
    </xdr:from>
    <xdr:to>
      <xdr:col>12</xdr:col>
      <xdr:colOff>819150</xdr:colOff>
      <xdr:row>13</xdr:row>
      <xdr:rowOff>180243</xdr:rowOff>
    </xdr:to>
    <xdr:sp macro="" textlink="">
      <xdr:nvSpPr>
        <xdr:cNvPr id="6152" name="Legende: Linie 6151">
          <a:extLst>
            <a:ext uri="{FF2B5EF4-FFF2-40B4-BE49-F238E27FC236}">
              <a16:creationId xmlns:a16="http://schemas.microsoft.com/office/drawing/2014/main" id="{00000000-0008-0000-0300-000008180000}"/>
            </a:ext>
          </a:extLst>
        </xdr:cNvPr>
        <xdr:cNvSpPr/>
      </xdr:nvSpPr>
      <xdr:spPr>
        <a:xfrm>
          <a:off x="5644660" y="3088301"/>
          <a:ext cx="2880215" cy="492367"/>
        </a:xfrm>
        <a:prstGeom prst="borderCallout1">
          <a:avLst>
            <a:gd name="adj1" fmla="val 100597"/>
            <a:gd name="adj2" fmla="val 7478"/>
            <a:gd name="adj3" fmla="val 520024"/>
            <a:gd name="adj4" fmla="val -4955"/>
          </a:avLst>
        </a:prstGeom>
        <a:solidFill>
          <a:schemeClr val="bg1">
            <a:lumMod val="95000"/>
          </a:schemeClr>
        </a:solidFill>
        <a:ln w="9525">
          <a:solidFill>
            <a:srgbClr val="C00000"/>
          </a:solidFill>
          <a:headEnd type="none" w="med" len="med"/>
          <a:tailEnd type="triangle" w="med" len="med"/>
        </a:ln>
        <a:effectLst>
          <a:outerShdw blurRad="50800" dist="254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800" b="1">
              <a:solidFill>
                <a:sysClr val="windowText" lastClr="000000"/>
              </a:solidFill>
            </a:rPr>
            <a:t>3. Aktivierungsfunktion</a:t>
          </a:r>
          <a:endParaRPr lang="de-DE" sz="800" b="0">
            <a:solidFill>
              <a:sysClr val="windowText" lastClr="000000"/>
            </a:solidFill>
          </a:endParaRPr>
        </a:p>
        <a:p>
          <a:pPr algn="l"/>
          <a:r>
            <a:rPr lang="de-DE" sz="800" b="0" i="1">
              <a:solidFill>
                <a:sysClr val="windowText" lastClr="000000"/>
              </a:solidFill>
            </a:rPr>
            <a:t>Setze eine Excel-Formel ein, die 1</a:t>
          </a:r>
          <a:r>
            <a:rPr lang="de-DE" sz="800" b="0" i="1" baseline="0">
              <a:solidFill>
                <a:sysClr val="windowText" lastClr="000000"/>
              </a:solidFill>
            </a:rPr>
            <a:t> ergibt, wenn die Zelle "I25" &gt; 0 ist, und 0 andernfalls.</a:t>
          </a:r>
          <a:endParaRPr lang="de-DE" sz="800" b="0" i="1">
            <a:solidFill>
              <a:sysClr val="windowText" lastClr="000000"/>
            </a:solidFill>
          </a:endParaRPr>
        </a:p>
      </xdr:txBody>
    </xdr:sp>
    <xdr:clientData/>
  </xdr:twoCellAnchor>
  <xdr:twoCellAnchor>
    <xdr:from>
      <xdr:col>9</xdr:col>
      <xdr:colOff>682868</xdr:colOff>
      <xdr:row>14</xdr:row>
      <xdr:rowOff>89390</xdr:rowOff>
    </xdr:from>
    <xdr:to>
      <xdr:col>13</xdr:col>
      <xdr:colOff>152400</xdr:colOff>
      <xdr:row>19</xdr:row>
      <xdr:rowOff>14653</xdr:rowOff>
    </xdr:to>
    <xdr:sp macro="" textlink="">
      <xdr:nvSpPr>
        <xdr:cNvPr id="6153" name="Legende: Linie 6152">
          <a:extLst>
            <a:ext uri="{FF2B5EF4-FFF2-40B4-BE49-F238E27FC236}">
              <a16:creationId xmlns:a16="http://schemas.microsoft.com/office/drawing/2014/main" id="{00000000-0008-0000-0300-000009180000}"/>
            </a:ext>
          </a:extLst>
        </xdr:cNvPr>
        <xdr:cNvSpPr/>
      </xdr:nvSpPr>
      <xdr:spPr>
        <a:xfrm>
          <a:off x="6112118" y="3680315"/>
          <a:ext cx="2650882" cy="877763"/>
        </a:xfrm>
        <a:prstGeom prst="borderCallout1">
          <a:avLst>
            <a:gd name="adj1" fmla="val 101389"/>
            <a:gd name="adj2" fmla="val 12528"/>
            <a:gd name="adj3" fmla="val 220999"/>
            <a:gd name="adj4" fmla="val 9636"/>
          </a:avLst>
        </a:prstGeom>
        <a:solidFill>
          <a:schemeClr val="bg1">
            <a:lumMod val="95000"/>
          </a:schemeClr>
        </a:solidFill>
        <a:ln w="9525">
          <a:solidFill>
            <a:srgbClr val="C00000"/>
          </a:solidFill>
          <a:headEnd type="none" w="med" len="med"/>
          <a:tailEnd type="triangle" w="med" len="med"/>
        </a:ln>
        <a:effectLst>
          <a:outerShdw blurRad="50800" dist="254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800" b="1">
              <a:solidFill>
                <a:sysClr val="windowText" lastClr="000000"/>
              </a:solidFill>
            </a:rPr>
            <a:t>4. Berechne den gemachten Fehler</a:t>
          </a:r>
          <a:endParaRPr lang="de-DE" sz="800" b="0">
            <a:solidFill>
              <a:sysClr val="windowText" lastClr="000000"/>
            </a:solidFill>
          </a:endParaRPr>
        </a:p>
        <a:p>
          <a:pPr algn="l"/>
          <a:r>
            <a:rPr lang="de-DE" sz="800" b="0">
              <a:solidFill>
                <a:sysClr val="windowText" lastClr="000000"/>
              </a:solidFill>
            </a:rPr>
            <a:t>Für die Eingaben X</a:t>
          </a:r>
          <a:r>
            <a:rPr lang="de-DE" sz="800" b="0" baseline="-25000">
              <a:solidFill>
                <a:sysClr val="windowText" lastClr="000000"/>
              </a:solidFill>
            </a:rPr>
            <a:t>1</a:t>
          </a:r>
          <a:r>
            <a:rPr lang="de-DE" sz="800" b="0">
              <a:solidFill>
                <a:sysClr val="windowText" lastClr="000000"/>
              </a:solidFill>
            </a:rPr>
            <a:t> und X</a:t>
          </a:r>
          <a:r>
            <a:rPr lang="de-DE" sz="800" b="0" baseline="-25000">
              <a:solidFill>
                <a:sysClr val="windowText" lastClr="000000"/>
              </a:solidFill>
            </a:rPr>
            <a:t>2</a:t>
          </a:r>
          <a:r>
            <a:rPr lang="de-DE" sz="800" b="0">
              <a:solidFill>
                <a:sysClr val="windowText" lastClr="000000"/>
              </a:solidFill>
            </a:rPr>
            <a:t> wird Y als Ausgabe erwartet.</a:t>
          </a:r>
          <a:r>
            <a:rPr lang="de-DE" sz="800" b="0" baseline="0">
              <a:solidFill>
                <a:sysClr val="windowText" lastClr="000000"/>
              </a:solidFill>
            </a:rPr>
            <a:t> Die Aktivierungsfunktion gibt </a:t>
          </a:r>
          <a:r>
            <a:rPr lang="el-GR" sz="800" b="0" baseline="0">
              <a:solidFill>
                <a:sysClr val="windowText" lastClr="000000"/>
              </a:solidFill>
              <a:latin typeface="+mj-lt"/>
            </a:rPr>
            <a:t>ϕ</a:t>
          </a:r>
          <a:r>
            <a:rPr lang="de-DE" sz="800" b="0" baseline="0">
              <a:solidFill>
                <a:sysClr val="windowText" lastClr="000000"/>
              </a:solidFill>
            </a:rPr>
            <a:t>() zurück.</a:t>
          </a:r>
        </a:p>
        <a:p>
          <a:pPr algn="l"/>
          <a:r>
            <a:rPr lang="de-DE" sz="800" b="0" i="1" baseline="0">
              <a:solidFill>
                <a:sysClr val="windowText" lastClr="000000"/>
              </a:solidFill>
              <a:latin typeface="+mn-lt"/>
            </a:rPr>
            <a:t>Setze eine Excel-Formel ein, die den Fehler Y-</a:t>
          </a:r>
          <a:r>
            <a:rPr lang="el-GR" sz="800" b="0" i="0" baseline="0">
              <a:solidFill>
                <a:sysClr val="windowText" lastClr="000000"/>
              </a:solidFill>
              <a:latin typeface="+mj-lt"/>
            </a:rPr>
            <a:t>ϕ</a:t>
          </a:r>
          <a:r>
            <a:rPr lang="de-DE" sz="800" b="0" i="1" baseline="0">
              <a:solidFill>
                <a:sysClr val="windowText" lastClr="000000"/>
              </a:solidFill>
              <a:latin typeface="+mn-lt"/>
            </a:rPr>
            <a:t>() ausgibt.</a:t>
          </a:r>
          <a:endParaRPr lang="de-DE" sz="800" b="0" i="1">
            <a:solidFill>
              <a:sysClr val="windowText" lastClr="000000"/>
            </a:solidFill>
            <a:latin typeface="+mn-lt"/>
          </a:endParaRPr>
        </a:p>
      </xdr:txBody>
    </xdr:sp>
    <xdr:clientData/>
  </xdr:twoCellAnchor>
  <xdr:twoCellAnchor>
    <xdr:from>
      <xdr:col>5</xdr:col>
      <xdr:colOff>513617</xdr:colOff>
      <xdr:row>13</xdr:row>
      <xdr:rowOff>36635</xdr:rowOff>
    </xdr:from>
    <xdr:to>
      <xdr:col>8</xdr:col>
      <xdr:colOff>200026</xdr:colOff>
      <xdr:row>22</xdr:row>
      <xdr:rowOff>57150</xdr:rowOff>
    </xdr:to>
    <xdr:sp macro="" textlink="">
      <xdr:nvSpPr>
        <xdr:cNvPr id="6154" name="Legende: Linie 6153">
          <a:extLst>
            <a:ext uri="{FF2B5EF4-FFF2-40B4-BE49-F238E27FC236}">
              <a16:creationId xmlns:a16="http://schemas.microsoft.com/office/drawing/2014/main" id="{00000000-0008-0000-0300-00000A180000}"/>
            </a:ext>
          </a:extLst>
        </xdr:cNvPr>
        <xdr:cNvSpPr/>
      </xdr:nvSpPr>
      <xdr:spPr>
        <a:xfrm>
          <a:off x="3190142" y="3437060"/>
          <a:ext cx="1715234" cy="1735015"/>
        </a:xfrm>
        <a:prstGeom prst="borderCallout1">
          <a:avLst>
            <a:gd name="adj1" fmla="val 100090"/>
            <a:gd name="adj2" fmla="val 89721"/>
            <a:gd name="adj3" fmla="val 140113"/>
            <a:gd name="adj4" fmla="val 80119"/>
          </a:avLst>
        </a:prstGeom>
        <a:solidFill>
          <a:schemeClr val="bg1">
            <a:lumMod val="95000"/>
          </a:schemeClr>
        </a:solidFill>
        <a:ln w="9525">
          <a:solidFill>
            <a:srgbClr val="C00000"/>
          </a:solidFill>
          <a:headEnd type="none" w="med" len="med"/>
          <a:tailEnd type="triangle" w="med" len="med"/>
        </a:ln>
        <a:effectLst>
          <a:outerShdw blurRad="50800" dist="254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800" b="1">
              <a:solidFill>
                <a:sysClr val="windowText" lastClr="000000"/>
              </a:solidFill>
            </a:rPr>
            <a:t>5. Adaptieren</a:t>
          </a:r>
          <a:r>
            <a:rPr lang="de-DE" sz="800" b="1" baseline="0">
              <a:solidFill>
                <a:sysClr val="windowText" lastClr="000000"/>
              </a:solidFill>
            </a:rPr>
            <a:t> der Parameter</a:t>
          </a:r>
          <a:endParaRPr lang="de-DE" sz="800" b="0">
            <a:solidFill>
              <a:sysClr val="windowText" lastClr="000000"/>
            </a:solidFill>
          </a:endParaRPr>
        </a:p>
        <a:p>
          <a:pPr algn="l"/>
          <a:r>
            <a:rPr lang="de-DE" sz="800" b="0" i="1">
              <a:solidFill>
                <a:sysClr val="windowText" lastClr="000000"/>
              </a:solidFill>
            </a:rPr>
            <a:t>Passe die 3 Parameter w</a:t>
          </a:r>
          <a:r>
            <a:rPr lang="de-DE" sz="800" b="0" i="1" baseline="-25000">
              <a:solidFill>
                <a:sysClr val="windowText" lastClr="000000"/>
              </a:solidFill>
            </a:rPr>
            <a:t>1</a:t>
          </a:r>
          <a:r>
            <a:rPr lang="de-DE" sz="800" b="0" i="1">
              <a:solidFill>
                <a:sysClr val="windowText" lastClr="000000"/>
              </a:solidFill>
            </a:rPr>
            <a:t>,</a:t>
          </a:r>
          <a:r>
            <a:rPr lang="de-DE" sz="800" b="0" i="1" baseline="0">
              <a:solidFill>
                <a:sysClr val="windowText" lastClr="000000"/>
              </a:solidFill>
            </a:rPr>
            <a:t> w</a:t>
          </a:r>
          <a:r>
            <a:rPr lang="de-DE" sz="800" b="0" i="1" baseline="-25000">
              <a:solidFill>
                <a:sysClr val="windowText" lastClr="000000"/>
              </a:solidFill>
            </a:rPr>
            <a:t>2</a:t>
          </a:r>
          <a:r>
            <a:rPr lang="de-DE" sz="800" b="0" i="1" baseline="0">
              <a:solidFill>
                <a:sysClr val="windowText" lastClr="000000"/>
              </a:solidFill>
            </a:rPr>
            <a:t> und b</a:t>
          </a:r>
        </a:p>
        <a:p>
          <a:pPr algn="l"/>
          <a:r>
            <a:rPr lang="de-DE" sz="800" b="0" i="1" baseline="0">
              <a:solidFill>
                <a:sysClr val="windowText" lastClr="000000"/>
              </a:solidFill>
            </a:rPr>
            <a:t>durch eine Excel-Formel an, indem du ihren vorherigen Wert (aus der Zeile darüber) um das Produkt aus Eingabewert*Fehler*Lernrate (Zelle $L$21) veränderst.</a:t>
          </a:r>
          <a:r>
            <a:rPr lang="de-DE" sz="800" b="0" baseline="0">
              <a:solidFill>
                <a:sysClr val="windowText" lastClr="000000"/>
              </a:solidFill>
            </a:rPr>
            <a:t> Z.B.:</a:t>
          </a:r>
        </a:p>
        <a:p>
          <a:pPr algn="l"/>
          <a:r>
            <a:rPr lang="de-DE" sz="800" b="0" baseline="0">
              <a:solidFill>
                <a:sysClr val="windowText" lastClr="000000"/>
              </a:solidFill>
            </a:rPr>
            <a:t>w</a:t>
          </a:r>
          <a:r>
            <a:rPr lang="de-DE" sz="800" b="0" baseline="-25000">
              <a:solidFill>
                <a:sysClr val="windowText" lastClr="000000"/>
              </a:solidFill>
            </a:rPr>
            <a:t>1,neu</a:t>
          </a:r>
          <a:r>
            <a:rPr lang="de-DE" sz="800" b="0" baseline="0">
              <a:solidFill>
                <a:sysClr val="windowText" lastClr="000000"/>
              </a:solidFill>
            </a:rPr>
            <a:t> = w</a:t>
          </a:r>
          <a:r>
            <a:rPr lang="de-DE" sz="800" b="0" baseline="-25000">
              <a:solidFill>
                <a:sysClr val="windowText" lastClr="000000"/>
              </a:solidFill>
            </a:rPr>
            <a:t>1,alt</a:t>
          </a:r>
          <a:r>
            <a:rPr lang="de-DE" sz="800" b="0" baseline="0">
              <a:solidFill>
                <a:sysClr val="windowText" lastClr="000000"/>
              </a:solidFill>
            </a:rPr>
            <a:t> + x</a:t>
          </a:r>
          <a:r>
            <a:rPr lang="de-DE" sz="800" b="0" baseline="-25000">
              <a:solidFill>
                <a:sysClr val="windowText" lastClr="000000"/>
              </a:solidFill>
            </a:rPr>
            <a:t>1</a:t>
          </a:r>
          <a:r>
            <a:rPr lang="de-DE" sz="800" b="0" baseline="0">
              <a:solidFill>
                <a:sysClr val="windowText" lastClr="000000"/>
              </a:solidFill>
            </a:rPr>
            <a:t>*Fehler*Lernrate</a:t>
          </a:r>
        </a:p>
        <a:p>
          <a:pPr algn="l"/>
          <a:r>
            <a:rPr lang="de-DE" sz="800" b="0" baseline="0">
              <a:solidFill>
                <a:sysClr val="windowText" lastClr="000000"/>
              </a:solidFill>
            </a:rPr>
            <a:t>Anmerkung: Der angenommene Input für den Bias ist konstant 1.</a:t>
          </a:r>
          <a:endParaRPr lang="de-DE" sz="800" b="0">
            <a:solidFill>
              <a:sysClr val="windowText" lastClr="000000"/>
            </a:solidFill>
          </a:endParaRPr>
        </a:p>
      </xdr:txBody>
    </xdr:sp>
    <xdr:clientData/>
  </xdr:twoCellAnchor>
  <xdr:twoCellAnchor>
    <xdr:from>
      <xdr:col>12</xdr:col>
      <xdr:colOff>60081</xdr:colOff>
      <xdr:row>22</xdr:row>
      <xdr:rowOff>154600</xdr:rowOff>
    </xdr:from>
    <xdr:to>
      <xdr:col>14</xdr:col>
      <xdr:colOff>457199</xdr:colOff>
      <xdr:row>30</xdr:row>
      <xdr:rowOff>123825</xdr:rowOff>
    </xdr:to>
    <xdr:sp macro="" textlink="">
      <xdr:nvSpPr>
        <xdr:cNvPr id="6155" name="Legende: Linie 6154">
          <a:extLst>
            <a:ext uri="{FF2B5EF4-FFF2-40B4-BE49-F238E27FC236}">
              <a16:creationId xmlns:a16="http://schemas.microsoft.com/office/drawing/2014/main" id="{00000000-0008-0000-0300-00000B180000}"/>
            </a:ext>
          </a:extLst>
        </xdr:cNvPr>
        <xdr:cNvSpPr/>
      </xdr:nvSpPr>
      <xdr:spPr>
        <a:xfrm>
          <a:off x="7765806" y="5269525"/>
          <a:ext cx="2025893" cy="1550375"/>
        </a:xfrm>
        <a:prstGeom prst="borderCallout1">
          <a:avLst>
            <a:gd name="adj1" fmla="val 17509"/>
            <a:gd name="adj2" fmla="val -289"/>
            <a:gd name="adj3" fmla="val 38470"/>
            <a:gd name="adj4" fmla="val -43014"/>
          </a:avLst>
        </a:prstGeom>
        <a:solidFill>
          <a:schemeClr val="bg1">
            <a:lumMod val="95000"/>
          </a:schemeClr>
        </a:solidFill>
        <a:ln w="9525">
          <a:solidFill>
            <a:srgbClr val="C00000"/>
          </a:solidFill>
          <a:headEnd type="none" w="med" len="med"/>
          <a:tailEnd type="triangle" w="med" len="med"/>
        </a:ln>
        <a:effectLst>
          <a:outerShdw blurRad="50800" dist="254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800" b="1">
              <a:solidFill>
                <a:sysClr val="windowText" lastClr="000000"/>
              </a:solidFill>
            </a:rPr>
            <a:t>6. Berechnungen ergänzen</a:t>
          </a:r>
          <a:endParaRPr lang="de-DE" sz="800" b="0">
            <a:solidFill>
              <a:sysClr val="windowText" lastClr="000000"/>
            </a:solidFill>
          </a:endParaRPr>
        </a:p>
        <a:p>
          <a:pPr algn="l"/>
          <a:r>
            <a:rPr lang="de-DE" sz="800" b="0" i="1">
              <a:solidFill>
                <a:sysClr val="windowText" lastClr="000000"/>
              </a:solidFill>
            </a:rPr>
            <a:t>Ergänze die Berechnungen der Zeile, indem du</a:t>
          </a:r>
          <a:r>
            <a:rPr lang="de-DE" sz="800" b="0" i="1" baseline="0">
              <a:solidFill>
                <a:sysClr val="windowText" lastClr="000000"/>
              </a:solidFill>
            </a:rPr>
            <a:t> die Excel-Formeln aus den Zellen darüber kopierst.</a:t>
          </a:r>
        </a:p>
        <a:p>
          <a:pPr algn="l"/>
          <a:endParaRPr lang="de-DE" sz="800" b="0" baseline="0">
            <a:solidFill>
              <a:sysClr val="windowText" lastClr="000000"/>
            </a:solidFill>
          </a:endParaRPr>
        </a:p>
        <a:p>
          <a:pPr algn="l"/>
          <a:r>
            <a:rPr lang="de-DE" sz="800" b="1">
              <a:solidFill>
                <a:sysClr val="windowText" lastClr="000000"/>
              </a:solidFill>
            </a:rPr>
            <a:t>7. Rest der Tabelle nach unten</a:t>
          </a:r>
          <a:r>
            <a:rPr lang="de-DE" sz="800" b="1" baseline="0">
              <a:solidFill>
                <a:sysClr val="windowText" lastClr="000000"/>
              </a:solidFill>
            </a:rPr>
            <a:t> ausfüllen</a:t>
          </a:r>
        </a:p>
        <a:p>
          <a:pPr algn="l"/>
          <a:r>
            <a:rPr lang="de-DE" sz="800" b="0" i="1">
              <a:solidFill>
                <a:sysClr val="windowText" lastClr="000000"/>
              </a:solidFill>
            </a:rPr>
            <a:t>Kopiere nun die 6 Zellen der zweiten Zeile bis zum Ende der Tabelle.</a:t>
          </a:r>
        </a:p>
      </xdr:txBody>
    </xdr:sp>
    <xdr:clientData/>
  </xdr:twoCellAnchor>
  <xdr:twoCellAnchor>
    <xdr:from>
      <xdr:col>12</xdr:col>
      <xdr:colOff>60081</xdr:colOff>
      <xdr:row>30</xdr:row>
      <xdr:rowOff>173650</xdr:rowOff>
    </xdr:from>
    <xdr:to>
      <xdr:col>14</xdr:col>
      <xdr:colOff>457199</xdr:colOff>
      <xdr:row>37</xdr:row>
      <xdr:rowOff>76200</xdr:rowOff>
    </xdr:to>
    <xdr:sp macro="" textlink="">
      <xdr:nvSpPr>
        <xdr:cNvPr id="6156" name="Legende: Linie 6155">
          <a:extLst>
            <a:ext uri="{FF2B5EF4-FFF2-40B4-BE49-F238E27FC236}">
              <a16:creationId xmlns:a16="http://schemas.microsoft.com/office/drawing/2014/main" id="{00000000-0008-0000-0300-00000C180000}"/>
            </a:ext>
          </a:extLst>
        </xdr:cNvPr>
        <xdr:cNvSpPr/>
      </xdr:nvSpPr>
      <xdr:spPr>
        <a:xfrm>
          <a:off x="7765806" y="6869725"/>
          <a:ext cx="2025893" cy="1236050"/>
        </a:xfrm>
        <a:prstGeom prst="borderCallout1">
          <a:avLst>
            <a:gd name="adj1" fmla="val 41161"/>
            <a:gd name="adj2" fmla="val 181"/>
            <a:gd name="adj3" fmla="val 8684"/>
            <a:gd name="adj4" fmla="val -8429"/>
          </a:avLst>
        </a:prstGeom>
        <a:solidFill>
          <a:schemeClr val="bg1">
            <a:lumMod val="95000"/>
          </a:schemeClr>
        </a:solidFill>
        <a:ln w="9525">
          <a:solidFill>
            <a:srgbClr val="C00000"/>
          </a:solidFill>
          <a:headEnd type="none" w="med" len="med"/>
          <a:tailEnd type="triangle" w="med" len="med"/>
        </a:ln>
        <a:effectLst>
          <a:outerShdw blurRad="50800" dist="254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800" b="1">
              <a:solidFill>
                <a:sysClr val="windowText" lastClr="000000"/>
              </a:solidFill>
            </a:rPr>
            <a:t>8. Ist das Training konvergiert?</a:t>
          </a:r>
        </a:p>
        <a:p>
          <a:pPr algn="l"/>
          <a:r>
            <a:rPr lang="de-DE" sz="800" b="0">
              <a:solidFill>
                <a:sysClr val="windowText" lastClr="000000"/>
              </a:solidFill>
            </a:rPr>
            <a:t>Die Spalte</a:t>
          </a:r>
          <a:r>
            <a:rPr lang="de-DE" sz="800" b="0" baseline="0">
              <a:solidFill>
                <a:sysClr val="windowText" lastClr="000000"/>
              </a:solidFill>
            </a:rPr>
            <a:t> "konvergiert" zeigt, ob am Ende einer Epoche keine Fehler mehr aufgetaucht sind.</a:t>
          </a:r>
        </a:p>
        <a:p>
          <a:pPr algn="l"/>
          <a:r>
            <a:rPr lang="de-DE" sz="800" b="0" i="1">
              <a:solidFill>
                <a:sysClr val="windowText" lastClr="000000"/>
              </a:solidFill>
            </a:rPr>
            <a:t>Kopiere die Zeilen der 2. Epoche (Spalte A-L) so lange darunter, bis das Training konvergiert ist.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95250</xdr:colOff>
      <xdr:row>4</xdr:row>
      <xdr:rowOff>47626</xdr:rowOff>
    </xdr:from>
    <xdr:to>
      <xdr:col>7</xdr:col>
      <xdr:colOff>152400</xdr:colOff>
      <xdr:row>12</xdr:row>
      <xdr:rowOff>9526</xdr:rowOff>
    </xdr:to>
    <xdr:sp macro="" textlink="">
      <xdr:nvSpPr>
        <xdr:cNvPr id="2" name="Rechteck: abgerundete Ecken 1">
          <a:extLst>
            <a:ext uri="{FF2B5EF4-FFF2-40B4-BE49-F238E27FC236}">
              <a16:creationId xmlns:a16="http://schemas.microsoft.com/office/drawing/2014/main" id="{00000000-0008-0000-0400-000002000000}"/>
            </a:ext>
          </a:extLst>
        </xdr:cNvPr>
        <xdr:cNvSpPr/>
      </xdr:nvSpPr>
      <xdr:spPr>
        <a:xfrm>
          <a:off x="95250" y="1485901"/>
          <a:ext cx="4086225" cy="1485900"/>
        </a:xfrm>
        <a:prstGeom prst="roundRect">
          <a:avLst/>
        </a:prstGeom>
        <a:solidFill>
          <a:schemeClr val="bg1"/>
        </a:solidFill>
        <a:ln>
          <a:solidFill>
            <a:schemeClr val="accent3">
              <a:lumMod val="75000"/>
            </a:schemeClr>
          </a:solidFill>
        </a:ln>
        <a:effectLst>
          <a:outerShdw blurRad="50800" dist="254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10990</xdr:colOff>
      <xdr:row>4</xdr:row>
      <xdr:rowOff>159726</xdr:rowOff>
    </xdr:from>
    <xdr:to>
      <xdr:col>7</xdr:col>
      <xdr:colOff>110289</xdr:colOff>
      <xdr:row>11</xdr:row>
      <xdr:rowOff>95250</xdr:rowOff>
    </xdr:to>
    <xdr:grpSp>
      <xdr:nvGrpSpPr>
        <xdr:cNvPr id="28" name="Perzeptron">
          <a:extLst>
            <a:ext uri="{FF2B5EF4-FFF2-40B4-BE49-F238E27FC236}">
              <a16:creationId xmlns:a16="http://schemas.microsoft.com/office/drawing/2014/main" id="{00000000-0008-0000-0400-00001C000000}"/>
            </a:ext>
          </a:extLst>
        </xdr:cNvPr>
        <xdr:cNvGrpSpPr/>
      </xdr:nvGrpSpPr>
      <xdr:grpSpPr>
        <a:xfrm>
          <a:off x="696790" y="1836126"/>
          <a:ext cx="3442574" cy="1269024"/>
          <a:chOff x="696790" y="1836126"/>
          <a:chExt cx="3442574" cy="1269024"/>
        </a:xfrm>
      </xdr:grpSpPr>
      <xdr:sp macro="" textlink="">
        <xdr:nvSpPr>
          <xdr:cNvPr id="4" name="UND">
            <a:extLst>
              <a:ext uri="{FF2B5EF4-FFF2-40B4-BE49-F238E27FC236}">
                <a16:creationId xmlns:a16="http://schemas.microsoft.com/office/drawing/2014/main" id="{00000000-0008-0000-0400-000004000000}"/>
              </a:ext>
            </a:extLst>
          </xdr:cNvPr>
          <xdr:cNvSpPr/>
        </xdr:nvSpPr>
        <xdr:spPr>
          <a:xfrm>
            <a:off x="1216000" y="1836126"/>
            <a:ext cx="2231406" cy="1269024"/>
          </a:xfrm>
          <a:prstGeom prst="rect">
            <a:avLst/>
          </a:prstGeom>
          <a:noFill/>
          <a:ln w="19050">
            <a:solidFill>
              <a:schemeClr val="accent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b="1">
                <a:solidFill>
                  <a:schemeClr val="accent1"/>
                </a:solidFill>
                <a:latin typeface="+mj-lt"/>
              </a:rPr>
              <a:t>               UND</a:t>
            </a:r>
          </a:p>
        </xdr:txBody>
      </xdr:sp>
      <xdr:sp macro="" textlink="">
        <xdr:nvSpPr>
          <xdr:cNvPr id="5" name="X1">
            <a:extLst>
              <a:ext uri="{FF2B5EF4-FFF2-40B4-BE49-F238E27FC236}">
                <a16:creationId xmlns:a16="http://schemas.microsoft.com/office/drawing/2014/main" id="{00000000-0008-0000-0400-000005000000}"/>
              </a:ext>
            </a:extLst>
          </xdr:cNvPr>
          <xdr:cNvSpPr/>
        </xdr:nvSpPr>
        <xdr:spPr>
          <a:xfrm>
            <a:off x="696790" y="1981723"/>
            <a:ext cx="292115" cy="288000"/>
          </a:xfrm>
          <a:prstGeom prst="ellipse">
            <a:avLst/>
          </a:prstGeom>
          <a:solidFill>
            <a:schemeClr val="bg1"/>
          </a:solidFill>
          <a:ln w="19050">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de-DE" sz="1100">
                <a:solidFill>
                  <a:schemeClr val="accent3">
                    <a:lumMod val="50000"/>
                  </a:schemeClr>
                </a:solidFill>
              </a:rPr>
              <a:t>X</a:t>
            </a:r>
            <a:r>
              <a:rPr lang="de-DE" sz="1100" baseline="-25000">
                <a:solidFill>
                  <a:schemeClr val="accent3">
                    <a:lumMod val="50000"/>
                  </a:schemeClr>
                </a:solidFill>
              </a:rPr>
              <a:t>1</a:t>
            </a:r>
          </a:p>
        </xdr:txBody>
      </xdr:sp>
      <xdr:sp macro="" textlink="">
        <xdr:nvSpPr>
          <xdr:cNvPr id="6" name="X2">
            <a:extLst>
              <a:ext uri="{FF2B5EF4-FFF2-40B4-BE49-F238E27FC236}">
                <a16:creationId xmlns:a16="http://schemas.microsoft.com/office/drawing/2014/main" id="{00000000-0008-0000-0400-000006000000}"/>
              </a:ext>
            </a:extLst>
          </xdr:cNvPr>
          <xdr:cNvSpPr/>
        </xdr:nvSpPr>
        <xdr:spPr>
          <a:xfrm>
            <a:off x="696790" y="2791348"/>
            <a:ext cx="292115" cy="288000"/>
          </a:xfrm>
          <a:prstGeom prst="ellipse">
            <a:avLst/>
          </a:prstGeom>
          <a:solidFill>
            <a:schemeClr val="bg1"/>
          </a:solidFill>
          <a:ln w="19050">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de-DE" sz="1100">
                <a:solidFill>
                  <a:schemeClr val="accent3">
                    <a:lumMod val="50000"/>
                  </a:schemeClr>
                </a:solidFill>
              </a:rPr>
              <a:t>X</a:t>
            </a:r>
            <a:r>
              <a:rPr lang="de-DE" sz="1100" baseline="-25000">
                <a:solidFill>
                  <a:schemeClr val="accent3">
                    <a:lumMod val="50000"/>
                  </a:schemeClr>
                </a:solidFill>
              </a:rPr>
              <a:t>2</a:t>
            </a:r>
          </a:p>
        </xdr:txBody>
      </xdr:sp>
      <xdr:cxnSp macro="">
        <xdr:nvCxnSpPr>
          <xdr:cNvPr id="7" name="Pfeil w1">
            <a:extLst>
              <a:ext uri="{FF2B5EF4-FFF2-40B4-BE49-F238E27FC236}">
                <a16:creationId xmlns:a16="http://schemas.microsoft.com/office/drawing/2014/main" id="{00000000-0008-0000-0400-000007000000}"/>
              </a:ext>
            </a:extLst>
          </xdr:cNvPr>
          <xdr:cNvCxnSpPr>
            <a:stCxn id="5" idx="6"/>
            <a:endCxn id="17" idx="1"/>
          </xdr:cNvCxnSpPr>
        </xdr:nvCxnSpPr>
        <xdr:spPr>
          <a:xfrm>
            <a:off x="988905" y="2125723"/>
            <a:ext cx="1167712" cy="175710"/>
          </a:xfrm>
          <a:prstGeom prst="straightConnector1">
            <a:avLst/>
          </a:prstGeom>
          <a:ln w="28575">
            <a:solidFill>
              <a:schemeClr val="accent3">
                <a:lumMod val="50000"/>
              </a:schemeClr>
            </a:solidFill>
            <a:tailEnd type="triangle"/>
          </a:ln>
        </xdr:spPr>
        <xdr:style>
          <a:lnRef idx="1">
            <a:schemeClr val="accent3"/>
          </a:lnRef>
          <a:fillRef idx="0">
            <a:schemeClr val="accent3"/>
          </a:fillRef>
          <a:effectRef idx="0">
            <a:schemeClr val="accent3"/>
          </a:effectRef>
          <a:fontRef idx="minor">
            <a:schemeClr val="tx1"/>
          </a:fontRef>
        </xdr:style>
      </xdr:cxnSp>
      <xdr:sp macro="" textlink="">
        <xdr:nvSpPr>
          <xdr:cNvPr id="8" name="w1">
            <a:extLst>
              <a:ext uri="{FF2B5EF4-FFF2-40B4-BE49-F238E27FC236}">
                <a16:creationId xmlns:a16="http://schemas.microsoft.com/office/drawing/2014/main" id="{00000000-0008-0000-0400-000008000000}"/>
              </a:ext>
            </a:extLst>
          </xdr:cNvPr>
          <xdr:cNvSpPr/>
        </xdr:nvSpPr>
        <xdr:spPr>
          <a:xfrm>
            <a:off x="1476611" y="2018838"/>
            <a:ext cx="505753" cy="1792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de-DE" sz="1100">
                <a:solidFill>
                  <a:schemeClr val="accent3">
                    <a:lumMod val="50000"/>
                  </a:schemeClr>
                </a:solidFill>
              </a:rPr>
              <a:t>w</a:t>
            </a:r>
            <a:r>
              <a:rPr lang="de-DE" sz="1100" baseline="-25000">
                <a:solidFill>
                  <a:schemeClr val="accent3">
                    <a:lumMod val="50000"/>
                  </a:schemeClr>
                </a:solidFill>
              </a:rPr>
              <a:t>1</a:t>
            </a:r>
          </a:p>
        </xdr:txBody>
      </xdr:sp>
      <xdr:cxnSp macro="">
        <xdr:nvCxnSpPr>
          <xdr:cNvPr id="9" name="Pfeil w2">
            <a:extLst>
              <a:ext uri="{FF2B5EF4-FFF2-40B4-BE49-F238E27FC236}">
                <a16:creationId xmlns:a16="http://schemas.microsoft.com/office/drawing/2014/main" id="{00000000-0008-0000-0400-000009000000}"/>
              </a:ext>
            </a:extLst>
          </xdr:cNvPr>
          <xdr:cNvCxnSpPr>
            <a:cxnSpLocks/>
            <a:stCxn id="6" idx="6"/>
            <a:endCxn id="17" idx="3"/>
          </xdr:cNvCxnSpPr>
        </xdr:nvCxnSpPr>
        <xdr:spPr>
          <a:xfrm flipV="1">
            <a:off x="988905" y="2759639"/>
            <a:ext cx="1167712" cy="175709"/>
          </a:xfrm>
          <a:prstGeom prst="straightConnector1">
            <a:avLst/>
          </a:prstGeom>
          <a:ln w="28575">
            <a:solidFill>
              <a:schemeClr val="accent3">
                <a:lumMod val="50000"/>
              </a:schemeClr>
            </a:solidFill>
            <a:tailEnd type="triangle"/>
          </a:ln>
        </xdr:spPr>
        <xdr:style>
          <a:lnRef idx="1">
            <a:schemeClr val="accent3"/>
          </a:lnRef>
          <a:fillRef idx="0">
            <a:schemeClr val="accent3"/>
          </a:fillRef>
          <a:effectRef idx="0">
            <a:schemeClr val="accent3"/>
          </a:effectRef>
          <a:fontRef idx="minor">
            <a:schemeClr val="tx1"/>
          </a:fontRef>
        </xdr:style>
      </xdr:cxnSp>
      <xdr:sp macro="" textlink="">
        <xdr:nvSpPr>
          <xdr:cNvPr id="10" name="w2">
            <a:extLst>
              <a:ext uri="{FF2B5EF4-FFF2-40B4-BE49-F238E27FC236}">
                <a16:creationId xmlns:a16="http://schemas.microsoft.com/office/drawing/2014/main" id="{00000000-0008-0000-0400-00000A000000}"/>
              </a:ext>
            </a:extLst>
          </xdr:cNvPr>
          <xdr:cNvSpPr/>
        </xdr:nvSpPr>
        <xdr:spPr>
          <a:xfrm>
            <a:off x="1476611" y="2644204"/>
            <a:ext cx="524798" cy="18252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de-DE" sz="1100">
                <a:solidFill>
                  <a:schemeClr val="accent3">
                    <a:lumMod val="50000"/>
                  </a:schemeClr>
                </a:solidFill>
              </a:rPr>
              <a:t>w</a:t>
            </a:r>
            <a:r>
              <a:rPr lang="de-DE" sz="1100" baseline="-25000">
                <a:solidFill>
                  <a:schemeClr val="accent3">
                    <a:lumMod val="50000"/>
                  </a:schemeClr>
                </a:solidFill>
              </a:rPr>
              <a:t>2</a:t>
            </a:r>
          </a:p>
        </xdr:txBody>
      </xdr:sp>
      <xdr:cxnSp macro="">
        <xdr:nvCxnSpPr>
          <xdr:cNvPr id="11" name="Pfeil Y">
            <a:extLst>
              <a:ext uri="{FF2B5EF4-FFF2-40B4-BE49-F238E27FC236}">
                <a16:creationId xmlns:a16="http://schemas.microsoft.com/office/drawing/2014/main" id="{00000000-0008-0000-0400-00000B000000}"/>
              </a:ext>
            </a:extLst>
          </xdr:cNvPr>
          <xdr:cNvCxnSpPr>
            <a:stCxn id="17" idx="6"/>
            <a:endCxn id="12" idx="1"/>
          </xdr:cNvCxnSpPr>
        </xdr:nvCxnSpPr>
        <xdr:spPr>
          <a:xfrm flipV="1">
            <a:off x="2722967" y="2527015"/>
            <a:ext cx="910267" cy="3521"/>
          </a:xfrm>
          <a:prstGeom prst="straightConnector1">
            <a:avLst/>
          </a:prstGeom>
          <a:ln w="28575">
            <a:solidFill>
              <a:schemeClr val="accent3">
                <a:lumMod val="50000"/>
              </a:schemeClr>
            </a:solidFill>
            <a:tailEnd type="triangle"/>
          </a:ln>
        </xdr:spPr>
        <xdr:style>
          <a:lnRef idx="1">
            <a:schemeClr val="accent3"/>
          </a:lnRef>
          <a:fillRef idx="0">
            <a:schemeClr val="accent3"/>
          </a:fillRef>
          <a:effectRef idx="0">
            <a:schemeClr val="accent3"/>
          </a:effectRef>
          <a:fontRef idx="minor">
            <a:schemeClr val="tx1"/>
          </a:fontRef>
        </xdr:style>
      </xdr:cxnSp>
      <xdr:sp macro="" textlink="">
        <xdr:nvSpPr>
          <xdr:cNvPr id="12" name="Y">
            <a:extLst>
              <a:ext uri="{FF2B5EF4-FFF2-40B4-BE49-F238E27FC236}">
                <a16:creationId xmlns:a16="http://schemas.microsoft.com/office/drawing/2014/main" id="{00000000-0008-0000-0400-00000C000000}"/>
              </a:ext>
            </a:extLst>
          </xdr:cNvPr>
          <xdr:cNvSpPr/>
        </xdr:nvSpPr>
        <xdr:spPr>
          <a:xfrm>
            <a:off x="3633233" y="2284761"/>
            <a:ext cx="506131" cy="48450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de-DE" sz="1100">
                <a:solidFill>
                  <a:schemeClr val="accent3">
                    <a:lumMod val="50000"/>
                  </a:schemeClr>
                </a:solidFill>
              </a:rPr>
              <a:t>Y</a:t>
            </a:r>
          </a:p>
        </xdr:txBody>
      </xdr:sp>
      <xdr:cxnSp macro="">
        <xdr:nvCxnSpPr>
          <xdr:cNvPr id="13" name="Pfeil b">
            <a:extLst>
              <a:ext uri="{FF2B5EF4-FFF2-40B4-BE49-F238E27FC236}">
                <a16:creationId xmlns:a16="http://schemas.microsoft.com/office/drawing/2014/main" id="{00000000-0008-0000-0400-00000D000000}"/>
              </a:ext>
            </a:extLst>
          </xdr:cNvPr>
          <xdr:cNvCxnSpPr>
            <a:endCxn id="17" idx="0"/>
          </xdr:cNvCxnSpPr>
        </xdr:nvCxnSpPr>
        <xdr:spPr>
          <a:xfrm>
            <a:off x="2389707" y="1953476"/>
            <a:ext cx="1498" cy="253060"/>
          </a:xfrm>
          <a:prstGeom prst="straightConnector1">
            <a:avLst/>
          </a:prstGeom>
          <a:ln w="28575">
            <a:solidFill>
              <a:schemeClr val="accent3">
                <a:lumMod val="50000"/>
              </a:schemeClr>
            </a:solidFill>
            <a:tailEnd type="triangle"/>
          </a:ln>
        </xdr:spPr>
        <xdr:style>
          <a:lnRef idx="1">
            <a:schemeClr val="accent3"/>
          </a:lnRef>
          <a:fillRef idx="0">
            <a:schemeClr val="accent3"/>
          </a:fillRef>
          <a:effectRef idx="0">
            <a:schemeClr val="accent3"/>
          </a:effectRef>
          <a:fontRef idx="minor">
            <a:schemeClr val="tx1"/>
          </a:fontRef>
        </xdr:style>
      </xdr:cxnSp>
      <xdr:sp macro="" textlink="">
        <xdr:nvSpPr>
          <xdr:cNvPr id="14" name="b">
            <a:extLst>
              <a:ext uri="{FF2B5EF4-FFF2-40B4-BE49-F238E27FC236}">
                <a16:creationId xmlns:a16="http://schemas.microsoft.com/office/drawing/2014/main" id="{00000000-0008-0000-0400-00000E000000}"/>
              </a:ext>
            </a:extLst>
          </xdr:cNvPr>
          <xdr:cNvSpPr/>
        </xdr:nvSpPr>
        <xdr:spPr>
          <a:xfrm>
            <a:off x="2449235" y="1873008"/>
            <a:ext cx="504452" cy="16314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de-DE" sz="1100">
                <a:solidFill>
                  <a:schemeClr val="accent3">
                    <a:lumMod val="50000"/>
                  </a:schemeClr>
                </a:solidFill>
              </a:rPr>
              <a:t>b</a:t>
            </a:r>
          </a:p>
        </xdr:txBody>
      </xdr:sp>
      <xdr:sp macro="" textlink="">
        <xdr:nvSpPr>
          <xdr:cNvPr id="15" name="Step-Funktion Box">
            <a:extLst>
              <a:ext uri="{FF2B5EF4-FFF2-40B4-BE49-F238E27FC236}">
                <a16:creationId xmlns:a16="http://schemas.microsoft.com/office/drawing/2014/main" id="{00000000-0008-0000-0400-00000F000000}"/>
              </a:ext>
            </a:extLst>
          </xdr:cNvPr>
          <xdr:cNvSpPr/>
        </xdr:nvSpPr>
        <xdr:spPr>
          <a:xfrm>
            <a:off x="2830167" y="2360001"/>
            <a:ext cx="358432" cy="360000"/>
          </a:xfrm>
          <a:prstGeom prst="rect">
            <a:avLst/>
          </a:prstGeom>
          <a:solidFill>
            <a:schemeClr val="bg1"/>
          </a:solidFill>
          <a:ln w="19050">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xnSp macro="">
        <xdr:nvCxnSpPr>
          <xdr:cNvPr id="16" name="Step-Funktion Kurve">
            <a:extLst>
              <a:ext uri="{FF2B5EF4-FFF2-40B4-BE49-F238E27FC236}">
                <a16:creationId xmlns:a16="http://schemas.microsoft.com/office/drawing/2014/main" id="{00000000-0008-0000-0400-000010000000}"/>
              </a:ext>
            </a:extLst>
          </xdr:cNvPr>
          <xdr:cNvCxnSpPr/>
        </xdr:nvCxnSpPr>
        <xdr:spPr>
          <a:xfrm flipV="1">
            <a:off x="2921581" y="2453407"/>
            <a:ext cx="181240" cy="172065"/>
          </a:xfrm>
          <a:prstGeom prst="bentConnector3">
            <a:avLst/>
          </a:prstGeom>
          <a:ln w="19050"/>
        </xdr:spPr>
        <xdr:style>
          <a:lnRef idx="1">
            <a:schemeClr val="accent3"/>
          </a:lnRef>
          <a:fillRef idx="0">
            <a:schemeClr val="accent3"/>
          </a:fillRef>
          <a:effectRef idx="0">
            <a:schemeClr val="accent3"/>
          </a:effectRef>
          <a:fontRef idx="minor">
            <a:schemeClr val="tx1"/>
          </a:fontRef>
        </xdr:style>
      </xdr:cxnSp>
      <xdr:sp macro="" textlink="">
        <xdr:nvSpPr>
          <xdr:cNvPr id="17" name="Neuron">
            <a:extLst>
              <a:ext uri="{FF2B5EF4-FFF2-40B4-BE49-F238E27FC236}">
                <a16:creationId xmlns:a16="http://schemas.microsoft.com/office/drawing/2014/main" id="{00000000-0008-0000-0400-000011000000}"/>
              </a:ext>
            </a:extLst>
          </xdr:cNvPr>
          <xdr:cNvSpPr/>
        </xdr:nvSpPr>
        <xdr:spPr>
          <a:xfrm>
            <a:off x="2059446" y="2206536"/>
            <a:ext cx="663521" cy="648000"/>
          </a:xfrm>
          <a:prstGeom prst="ellipse">
            <a:avLst/>
          </a:prstGeom>
          <a:solidFill>
            <a:schemeClr val="bg1"/>
          </a:solidFill>
          <a:ln w="19050">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l-GR" sz="1800">
                <a:solidFill>
                  <a:schemeClr val="accent3">
                    <a:lumMod val="50000"/>
                  </a:schemeClr>
                </a:solidFill>
              </a:rPr>
              <a:t>Σ</a:t>
            </a:r>
            <a:r>
              <a:rPr lang="de-DE" sz="1100">
                <a:solidFill>
                  <a:schemeClr val="accent3">
                    <a:lumMod val="50000"/>
                  </a:schemeClr>
                </a:solidFill>
              </a:rPr>
              <a:t>w</a:t>
            </a:r>
            <a:r>
              <a:rPr lang="de-DE" sz="1100" baseline="-25000">
                <a:solidFill>
                  <a:schemeClr val="accent3">
                    <a:lumMod val="50000"/>
                  </a:schemeClr>
                </a:solidFill>
              </a:rPr>
              <a:t>i</a:t>
            </a:r>
            <a:r>
              <a:rPr lang="de-DE" sz="1100">
                <a:solidFill>
                  <a:schemeClr val="accent3">
                    <a:lumMod val="50000"/>
                  </a:schemeClr>
                </a:solidFill>
              </a:rPr>
              <a:t>x</a:t>
            </a:r>
            <a:r>
              <a:rPr lang="de-DE" sz="1100" baseline="-25000">
                <a:solidFill>
                  <a:schemeClr val="accent3">
                    <a:lumMod val="50000"/>
                  </a:schemeClr>
                </a:solidFill>
              </a:rPr>
              <a:t>i</a:t>
            </a:r>
            <a:r>
              <a:rPr lang="de-DE" sz="1100" baseline="0">
                <a:solidFill>
                  <a:schemeClr val="accent3">
                    <a:lumMod val="50000"/>
                  </a:schemeClr>
                </a:solidFill>
              </a:rPr>
              <a:t>+b</a:t>
            </a:r>
            <a:endParaRPr lang="de-DE" sz="1200" baseline="0">
              <a:solidFill>
                <a:schemeClr val="accent3">
                  <a:lumMod val="50000"/>
                </a:schemeClr>
              </a:solidFill>
            </a:endParaRPr>
          </a:p>
        </xdr:txBody>
      </xdr:sp>
      <xdr:sp macro="" textlink="">
        <xdr:nvSpPr>
          <xdr:cNvPr id="18" name="w1">
            <a:extLst>
              <a:ext uri="{FF2B5EF4-FFF2-40B4-BE49-F238E27FC236}">
                <a16:creationId xmlns:a16="http://schemas.microsoft.com/office/drawing/2014/main" id="{00000000-0008-0000-0400-000012000000}"/>
              </a:ext>
            </a:extLst>
          </xdr:cNvPr>
          <xdr:cNvSpPr/>
        </xdr:nvSpPr>
        <xdr:spPr>
          <a:xfrm>
            <a:off x="3243976" y="2312376"/>
            <a:ext cx="504589" cy="1792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de-DE" sz="1100" baseline="0">
                <a:solidFill>
                  <a:schemeClr val="accent3">
                    <a:lumMod val="50000"/>
                  </a:schemeClr>
                </a:solidFill>
                <a:latin typeface="Calibri" panose="020F0502020204030204" pitchFamily="34" charset="0"/>
                <a:cs typeface="Calibri" panose="020F0502020204030204" pitchFamily="34" charset="0"/>
              </a:rPr>
              <a:t>ϕ()</a:t>
            </a:r>
            <a:endParaRPr lang="de-DE" sz="1100" baseline="-25000">
              <a:solidFill>
                <a:schemeClr val="accent3">
                  <a:lumMod val="50000"/>
                </a:schemeClr>
              </a:solidFill>
              <a:latin typeface="Calibri" panose="020F0502020204030204" pitchFamily="34" charset="0"/>
              <a:cs typeface="Calibri" panose="020F0502020204030204" pitchFamily="34" charset="0"/>
            </a:endParaRPr>
          </a:p>
        </xdr:txBody>
      </xdr:sp>
    </xdr:grpSp>
    <xdr:clientData/>
  </xdr:twoCellAnchor>
  <xdr:twoCellAnchor>
    <xdr:from>
      <xdr:col>0</xdr:col>
      <xdr:colOff>117962</xdr:colOff>
      <xdr:row>17</xdr:row>
      <xdr:rowOff>95250</xdr:rowOff>
    </xdr:from>
    <xdr:to>
      <xdr:col>5</xdr:col>
      <xdr:colOff>47625</xdr:colOff>
      <xdr:row>21</xdr:row>
      <xdr:rowOff>66675</xdr:rowOff>
    </xdr:to>
    <xdr:sp macro="" textlink="">
      <xdr:nvSpPr>
        <xdr:cNvPr id="19" name="Legende: Linie 18">
          <a:extLst>
            <a:ext uri="{FF2B5EF4-FFF2-40B4-BE49-F238E27FC236}">
              <a16:creationId xmlns:a16="http://schemas.microsoft.com/office/drawing/2014/main" id="{00000000-0008-0000-0400-000013000000}"/>
            </a:ext>
          </a:extLst>
        </xdr:cNvPr>
        <xdr:cNvSpPr/>
      </xdr:nvSpPr>
      <xdr:spPr>
        <a:xfrm flipH="1">
          <a:off x="117962" y="4248150"/>
          <a:ext cx="2606188" cy="733425"/>
        </a:xfrm>
        <a:prstGeom prst="borderCallout1">
          <a:avLst>
            <a:gd name="adj1" fmla="val 100232"/>
            <a:gd name="adj2" fmla="val 89698"/>
            <a:gd name="adj3" fmla="val 134460"/>
            <a:gd name="adj4" fmla="val 72156"/>
          </a:avLst>
        </a:prstGeom>
        <a:solidFill>
          <a:schemeClr val="bg1">
            <a:lumMod val="95000"/>
          </a:schemeClr>
        </a:solidFill>
        <a:ln w="9525">
          <a:solidFill>
            <a:schemeClr val="accent3">
              <a:lumMod val="50000"/>
            </a:schemeClr>
          </a:solidFill>
          <a:headEnd type="none" w="med" len="med"/>
          <a:tailEnd type="triangle" w="med" len="med"/>
        </a:ln>
        <a:effectLst>
          <a:outerShdw blurRad="50800" dist="254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800" b="1">
              <a:solidFill>
                <a:sysClr val="windowText" lastClr="000000"/>
              </a:solidFill>
            </a:rPr>
            <a:t>1. Trainingsdaten wählen:</a:t>
          </a:r>
        </a:p>
        <a:p>
          <a:pPr algn="l"/>
          <a:r>
            <a:rPr lang="de-DE" sz="800">
              <a:solidFill>
                <a:sysClr val="windowText" lastClr="000000"/>
              </a:solidFill>
            </a:rPr>
            <a:t>X</a:t>
          </a:r>
          <a:r>
            <a:rPr lang="de-DE" sz="800" baseline="-25000">
              <a:solidFill>
                <a:sysClr val="windowText" lastClr="000000"/>
              </a:solidFill>
            </a:rPr>
            <a:t>1</a:t>
          </a:r>
          <a:r>
            <a:rPr lang="de-DE" sz="800">
              <a:solidFill>
                <a:sysClr val="windowText" lastClr="000000"/>
              </a:solidFill>
            </a:rPr>
            <a:t>, X</a:t>
          </a:r>
          <a:r>
            <a:rPr lang="de-DE" sz="800" baseline="-25000">
              <a:solidFill>
                <a:sysClr val="windowText" lastClr="000000"/>
              </a:solidFill>
            </a:rPr>
            <a:t>2</a:t>
          </a:r>
          <a:r>
            <a:rPr lang="de-DE" sz="800">
              <a:solidFill>
                <a:sysClr val="windowText" lastClr="000000"/>
              </a:solidFill>
            </a:rPr>
            <a:t> und Y aus der von dir befüllten Tabelle "Daten" [Daten - Aufgabe] über den Eintrag in der Spalte Nr ausgelesen.</a:t>
          </a:r>
        </a:p>
      </xdr:txBody>
    </xdr:sp>
    <xdr:clientData/>
  </xdr:twoCellAnchor>
  <xdr:twoCellAnchor>
    <xdr:from>
      <xdr:col>0</xdr:col>
      <xdr:colOff>161926</xdr:colOff>
      <xdr:row>12</xdr:row>
      <xdr:rowOff>123825</xdr:rowOff>
    </xdr:from>
    <xdr:to>
      <xdr:col>5</xdr:col>
      <xdr:colOff>542925</xdr:colOff>
      <xdr:row>16</xdr:row>
      <xdr:rowOff>180975</xdr:rowOff>
    </xdr:to>
    <xdr:sp macro="" textlink="">
      <xdr:nvSpPr>
        <xdr:cNvPr id="20" name="Legende: Linie 19">
          <a:extLst>
            <a:ext uri="{FF2B5EF4-FFF2-40B4-BE49-F238E27FC236}">
              <a16:creationId xmlns:a16="http://schemas.microsoft.com/office/drawing/2014/main" id="{00000000-0008-0000-0400-000014000000}"/>
            </a:ext>
          </a:extLst>
        </xdr:cNvPr>
        <xdr:cNvSpPr/>
      </xdr:nvSpPr>
      <xdr:spPr>
        <a:xfrm>
          <a:off x="161926" y="3324225"/>
          <a:ext cx="3057524" cy="819150"/>
        </a:xfrm>
        <a:prstGeom prst="borderCallout1">
          <a:avLst>
            <a:gd name="adj1" fmla="val 100532"/>
            <a:gd name="adj2" fmla="val 85277"/>
            <a:gd name="adj3" fmla="val 279167"/>
            <a:gd name="adj4" fmla="val 84953"/>
          </a:avLst>
        </a:prstGeom>
        <a:solidFill>
          <a:schemeClr val="bg1">
            <a:lumMod val="95000"/>
          </a:schemeClr>
        </a:solidFill>
        <a:ln w="9525">
          <a:solidFill>
            <a:srgbClr val="C00000"/>
          </a:solidFill>
          <a:headEnd type="none" w="med" len="med"/>
          <a:tailEnd type="triangle" w="med" len="med"/>
        </a:ln>
        <a:effectLst>
          <a:outerShdw blurRad="50800" dist="254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800" b="1">
              <a:solidFill>
                <a:sysClr val="windowText" lastClr="000000"/>
              </a:solidFill>
            </a:rPr>
            <a:t>Startwerte der Parameter</a:t>
          </a:r>
          <a:endParaRPr lang="de-DE" sz="800" b="0">
            <a:solidFill>
              <a:sysClr val="windowText" lastClr="000000"/>
            </a:solidFill>
          </a:endParaRPr>
        </a:p>
        <a:p>
          <a:pPr algn="l"/>
          <a:r>
            <a:rPr lang="de-DE" sz="800" b="0">
              <a:solidFill>
                <a:sysClr val="windowText" lastClr="000000"/>
              </a:solidFill>
            </a:rPr>
            <a:t>Dies sind die zu Beginn des Trainings (meist</a:t>
          </a:r>
          <a:r>
            <a:rPr lang="de-DE" sz="800" b="0" baseline="0">
              <a:solidFill>
                <a:sysClr val="windowText" lastClr="000000"/>
              </a:solidFill>
            </a:rPr>
            <a:t> zufällig) initialisierten Gewichte und Bias-Werte.</a:t>
          </a:r>
        </a:p>
        <a:p>
          <a:pPr algn="l"/>
          <a:r>
            <a:rPr lang="de-DE" sz="800" b="0" i="1" baseline="0">
              <a:solidFill>
                <a:sysClr val="windowText" lastClr="000000"/>
              </a:solidFill>
            </a:rPr>
            <a:t>Du kannst diese gerne verändern und sehen was passiert...</a:t>
          </a:r>
        </a:p>
      </xdr:txBody>
    </xdr:sp>
    <xdr:clientData/>
  </xdr:twoCellAnchor>
  <xdr:twoCellAnchor>
    <xdr:from>
      <xdr:col>8</xdr:col>
      <xdr:colOff>424961</xdr:colOff>
      <xdr:row>11</xdr:row>
      <xdr:rowOff>134220</xdr:rowOff>
    </xdr:from>
    <xdr:to>
      <xdr:col>11</xdr:col>
      <xdr:colOff>104043</xdr:colOff>
      <xdr:row>13</xdr:row>
      <xdr:rowOff>80598</xdr:rowOff>
    </xdr:to>
    <xdr:sp macro="" textlink="">
      <xdr:nvSpPr>
        <xdr:cNvPr id="21" name="Legende: Linie 20">
          <a:extLst>
            <a:ext uri="{FF2B5EF4-FFF2-40B4-BE49-F238E27FC236}">
              <a16:creationId xmlns:a16="http://schemas.microsoft.com/office/drawing/2014/main" id="{00000000-0008-0000-0400-000015000000}"/>
            </a:ext>
          </a:extLst>
        </xdr:cNvPr>
        <xdr:cNvSpPr/>
      </xdr:nvSpPr>
      <xdr:spPr>
        <a:xfrm>
          <a:off x="5130311" y="3144120"/>
          <a:ext cx="1955557" cy="327378"/>
        </a:xfrm>
        <a:prstGeom prst="borderCallout1">
          <a:avLst>
            <a:gd name="adj1" fmla="val 104573"/>
            <a:gd name="adj2" fmla="val 19022"/>
            <a:gd name="adj3" fmla="val 770265"/>
            <a:gd name="adj4" fmla="val -17665"/>
          </a:avLst>
        </a:prstGeom>
        <a:solidFill>
          <a:schemeClr val="bg1">
            <a:lumMod val="95000"/>
          </a:schemeClr>
        </a:solidFill>
        <a:ln w="9525">
          <a:solidFill>
            <a:schemeClr val="accent3">
              <a:lumMod val="50000"/>
            </a:schemeClr>
          </a:solidFill>
          <a:headEnd type="none" w="med" len="med"/>
          <a:tailEnd type="triangle" w="med" len="med"/>
        </a:ln>
        <a:effectLst>
          <a:outerShdw blurRad="50800" dist="254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800" b="1">
              <a:solidFill>
                <a:sysClr val="windowText" lastClr="000000"/>
              </a:solidFill>
            </a:rPr>
            <a:t>2. Gewichtete Summe und Bias</a:t>
          </a:r>
        </a:p>
        <a:p>
          <a:pPr algn="l"/>
          <a:endParaRPr lang="de-DE" sz="800" b="0">
            <a:solidFill>
              <a:sysClr val="windowText" lastClr="000000"/>
            </a:solidFill>
          </a:endParaRPr>
        </a:p>
      </xdr:txBody>
    </xdr:sp>
    <xdr:clientData/>
  </xdr:twoCellAnchor>
  <xdr:twoCellAnchor>
    <xdr:from>
      <xdr:col>9</xdr:col>
      <xdr:colOff>253510</xdr:colOff>
      <xdr:row>13</xdr:row>
      <xdr:rowOff>142875</xdr:rowOff>
    </xdr:from>
    <xdr:to>
      <xdr:col>11</xdr:col>
      <xdr:colOff>694592</xdr:colOff>
      <xdr:row>15</xdr:row>
      <xdr:rowOff>57151</xdr:rowOff>
    </xdr:to>
    <xdr:sp macro="" textlink="">
      <xdr:nvSpPr>
        <xdr:cNvPr id="22" name="Legende: Linie 21">
          <a:extLst>
            <a:ext uri="{FF2B5EF4-FFF2-40B4-BE49-F238E27FC236}">
              <a16:creationId xmlns:a16="http://schemas.microsoft.com/office/drawing/2014/main" id="{00000000-0008-0000-0400-000016000000}"/>
            </a:ext>
          </a:extLst>
        </xdr:cNvPr>
        <xdr:cNvSpPr/>
      </xdr:nvSpPr>
      <xdr:spPr>
        <a:xfrm>
          <a:off x="5682760" y="3533775"/>
          <a:ext cx="1993657" cy="295276"/>
        </a:xfrm>
        <a:prstGeom prst="borderCallout1">
          <a:avLst>
            <a:gd name="adj1" fmla="val 100597"/>
            <a:gd name="adj2" fmla="val 7478"/>
            <a:gd name="adj3" fmla="val 719642"/>
            <a:gd name="adj4" fmla="val -9431"/>
          </a:avLst>
        </a:prstGeom>
        <a:solidFill>
          <a:schemeClr val="bg1">
            <a:lumMod val="95000"/>
          </a:schemeClr>
        </a:solidFill>
        <a:ln w="9525">
          <a:solidFill>
            <a:schemeClr val="accent3">
              <a:lumMod val="50000"/>
            </a:schemeClr>
          </a:solidFill>
          <a:headEnd type="none" w="med" len="med"/>
          <a:tailEnd type="triangle" w="med" len="med"/>
        </a:ln>
        <a:effectLst>
          <a:outerShdw blurRad="50800" dist="254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800" b="1">
              <a:solidFill>
                <a:sysClr val="windowText" lastClr="000000"/>
              </a:solidFill>
            </a:rPr>
            <a:t>3. Aktivierungsfunktion</a:t>
          </a:r>
          <a:endParaRPr lang="de-DE" sz="800" b="0">
            <a:solidFill>
              <a:sysClr val="windowText" lastClr="000000"/>
            </a:solidFill>
          </a:endParaRPr>
        </a:p>
      </xdr:txBody>
    </xdr:sp>
    <xdr:clientData/>
  </xdr:twoCellAnchor>
  <xdr:twoCellAnchor>
    <xdr:from>
      <xdr:col>9</xdr:col>
      <xdr:colOff>682868</xdr:colOff>
      <xdr:row>16</xdr:row>
      <xdr:rowOff>98916</xdr:rowOff>
    </xdr:from>
    <xdr:to>
      <xdr:col>12</xdr:col>
      <xdr:colOff>361950</xdr:colOff>
      <xdr:row>18</xdr:row>
      <xdr:rowOff>104776</xdr:rowOff>
    </xdr:to>
    <xdr:sp macro="" textlink="">
      <xdr:nvSpPr>
        <xdr:cNvPr id="23" name="Legende: Linie 22">
          <a:extLst>
            <a:ext uri="{FF2B5EF4-FFF2-40B4-BE49-F238E27FC236}">
              <a16:creationId xmlns:a16="http://schemas.microsoft.com/office/drawing/2014/main" id="{00000000-0008-0000-0400-000017000000}"/>
            </a:ext>
          </a:extLst>
        </xdr:cNvPr>
        <xdr:cNvSpPr/>
      </xdr:nvSpPr>
      <xdr:spPr>
        <a:xfrm>
          <a:off x="6150218" y="3785091"/>
          <a:ext cx="2031757" cy="386860"/>
        </a:xfrm>
        <a:prstGeom prst="borderCallout1">
          <a:avLst>
            <a:gd name="adj1" fmla="val 101389"/>
            <a:gd name="adj2" fmla="val 12528"/>
            <a:gd name="adj3" fmla="val 399649"/>
            <a:gd name="adj4" fmla="val 12980"/>
          </a:avLst>
        </a:prstGeom>
        <a:solidFill>
          <a:schemeClr val="bg1">
            <a:lumMod val="95000"/>
          </a:schemeClr>
        </a:solidFill>
        <a:ln w="9525">
          <a:solidFill>
            <a:schemeClr val="accent3">
              <a:lumMod val="50000"/>
            </a:schemeClr>
          </a:solidFill>
          <a:headEnd type="none" w="med" len="med"/>
          <a:tailEnd type="triangle" w="med" len="med"/>
        </a:ln>
        <a:effectLst>
          <a:outerShdw blurRad="50800" dist="254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800" b="1">
              <a:solidFill>
                <a:sysClr val="windowText" lastClr="000000"/>
              </a:solidFill>
            </a:rPr>
            <a:t>4. Berechne den gemachten Fehler</a:t>
          </a:r>
          <a:endParaRPr lang="de-DE" sz="800" b="0">
            <a:solidFill>
              <a:sysClr val="windowText" lastClr="000000"/>
            </a:solidFill>
          </a:endParaRPr>
        </a:p>
        <a:p>
          <a:pPr algn="l"/>
          <a:r>
            <a:rPr lang="de-DE" sz="800" b="0">
              <a:solidFill>
                <a:sysClr val="windowText" lastClr="000000"/>
              </a:solidFill>
            </a:rPr>
            <a:t>Die Differenz ist (Soll - Ist)</a:t>
          </a:r>
          <a:endParaRPr lang="de-DE" sz="800" b="0" baseline="0">
            <a:solidFill>
              <a:sysClr val="windowText" lastClr="000000"/>
            </a:solidFill>
          </a:endParaRPr>
        </a:p>
      </xdr:txBody>
    </xdr:sp>
    <xdr:clientData/>
  </xdr:twoCellAnchor>
  <xdr:twoCellAnchor>
    <xdr:from>
      <xdr:col>5</xdr:col>
      <xdr:colOff>380265</xdr:colOff>
      <xdr:row>17</xdr:row>
      <xdr:rowOff>104776</xdr:rowOff>
    </xdr:from>
    <xdr:to>
      <xdr:col>8</xdr:col>
      <xdr:colOff>247649</xdr:colOff>
      <xdr:row>21</xdr:row>
      <xdr:rowOff>85726</xdr:rowOff>
    </xdr:to>
    <xdr:sp macro="" textlink="">
      <xdr:nvSpPr>
        <xdr:cNvPr id="24" name="Legende: Linie 23">
          <a:extLst>
            <a:ext uri="{FF2B5EF4-FFF2-40B4-BE49-F238E27FC236}">
              <a16:creationId xmlns:a16="http://schemas.microsoft.com/office/drawing/2014/main" id="{00000000-0008-0000-0400-000018000000}"/>
            </a:ext>
          </a:extLst>
        </xdr:cNvPr>
        <xdr:cNvSpPr/>
      </xdr:nvSpPr>
      <xdr:spPr>
        <a:xfrm>
          <a:off x="3056790" y="4257676"/>
          <a:ext cx="1896209" cy="742950"/>
        </a:xfrm>
        <a:prstGeom prst="borderCallout1">
          <a:avLst>
            <a:gd name="adj1" fmla="val 100090"/>
            <a:gd name="adj2" fmla="val 89721"/>
            <a:gd name="adj3" fmla="val 213269"/>
            <a:gd name="adj4" fmla="val 81785"/>
          </a:avLst>
        </a:prstGeom>
        <a:solidFill>
          <a:schemeClr val="bg1">
            <a:lumMod val="95000"/>
          </a:schemeClr>
        </a:solidFill>
        <a:ln w="9525">
          <a:solidFill>
            <a:schemeClr val="accent3">
              <a:lumMod val="50000"/>
            </a:schemeClr>
          </a:solidFill>
          <a:headEnd type="none" w="med" len="med"/>
          <a:tailEnd type="triangle" w="med" len="med"/>
        </a:ln>
        <a:effectLst>
          <a:outerShdw blurRad="50800" dist="254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800" b="1">
              <a:solidFill>
                <a:sysClr val="windowText" lastClr="000000"/>
              </a:solidFill>
            </a:rPr>
            <a:t>5. Adaptieren</a:t>
          </a:r>
          <a:r>
            <a:rPr lang="de-DE" sz="800" b="1" baseline="0">
              <a:solidFill>
                <a:sysClr val="windowText" lastClr="000000"/>
              </a:solidFill>
            </a:rPr>
            <a:t> der Parameter</a:t>
          </a:r>
          <a:endParaRPr lang="de-DE" sz="800" b="0">
            <a:solidFill>
              <a:sysClr val="windowText" lastClr="000000"/>
            </a:solidFill>
          </a:endParaRPr>
        </a:p>
        <a:p>
          <a:pPr algn="l"/>
          <a:r>
            <a:rPr lang="de-DE" sz="800" b="0" baseline="0">
              <a:solidFill>
                <a:sysClr val="windowText" lastClr="000000"/>
              </a:solidFill>
            </a:rPr>
            <a:t>w</a:t>
          </a:r>
          <a:r>
            <a:rPr lang="de-DE" sz="800" b="0" baseline="-25000">
              <a:solidFill>
                <a:sysClr val="windowText" lastClr="000000"/>
              </a:solidFill>
            </a:rPr>
            <a:t>1,neu</a:t>
          </a:r>
          <a:r>
            <a:rPr lang="de-DE" sz="800" b="0" baseline="0">
              <a:solidFill>
                <a:sysClr val="windowText" lastClr="000000"/>
              </a:solidFill>
            </a:rPr>
            <a:t> = w</a:t>
          </a:r>
          <a:r>
            <a:rPr lang="de-DE" sz="800" b="0" baseline="-25000">
              <a:solidFill>
                <a:sysClr val="windowText" lastClr="000000"/>
              </a:solidFill>
            </a:rPr>
            <a:t>1,alt</a:t>
          </a:r>
          <a:r>
            <a:rPr lang="de-DE" sz="800" b="0" baseline="0">
              <a:solidFill>
                <a:sysClr val="windowText" lastClr="000000"/>
              </a:solidFill>
            </a:rPr>
            <a:t> + x</a:t>
          </a:r>
          <a:r>
            <a:rPr lang="de-DE" sz="800" b="0" baseline="-25000">
              <a:solidFill>
                <a:sysClr val="windowText" lastClr="000000"/>
              </a:solidFill>
            </a:rPr>
            <a:t>1</a:t>
          </a:r>
          <a:r>
            <a:rPr lang="de-DE" sz="800" b="0" baseline="0">
              <a:solidFill>
                <a:sysClr val="windowText" lastClr="000000"/>
              </a:solidFill>
            </a:rPr>
            <a:t>*Fehler*Lernrate</a:t>
          </a:r>
        </a:p>
        <a:p>
          <a:pPr algn="l"/>
          <a:r>
            <a:rPr lang="de-DE" sz="800" b="0">
              <a:solidFill>
                <a:sysClr val="windowText" lastClr="000000"/>
              </a:solidFill>
            </a:rPr>
            <a:t>w</a:t>
          </a:r>
          <a:r>
            <a:rPr lang="de-DE" sz="800" b="0" baseline="-25000">
              <a:solidFill>
                <a:sysClr val="windowText" lastClr="000000"/>
              </a:solidFill>
            </a:rPr>
            <a:t>2,neu</a:t>
          </a:r>
          <a:r>
            <a:rPr lang="de-DE" sz="800" b="0">
              <a:solidFill>
                <a:sysClr val="windowText" lastClr="000000"/>
              </a:solidFill>
            </a:rPr>
            <a:t> = w2</a:t>
          </a:r>
          <a:r>
            <a:rPr lang="de-DE" sz="800" b="0" baseline="-25000">
              <a:solidFill>
                <a:sysClr val="windowText" lastClr="000000"/>
              </a:solidFill>
            </a:rPr>
            <a:t>,alt</a:t>
          </a:r>
          <a:r>
            <a:rPr lang="de-DE" sz="800" b="0" baseline="0">
              <a:solidFill>
                <a:sysClr val="windowText" lastClr="000000"/>
              </a:solidFill>
            </a:rPr>
            <a:t> + x</a:t>
          </a:r>
          <a:r>
            <a:rPr lang="de-DE" sz="800" b="0" baseline="-25000">
              <a:solidFill>
                <a:sysClr val="windowText" lastClr="000000"/>
              </a:solidFill>
            </a:rPr>
            <a:t>2</a:t>
          </a:r>
          <a:r>
            <a:rPr lang="de-DE" sz="800" b="0" baseline="0">
              <a:solidFill>
                <a:sysClr val="windowText" lastClr="000000"/>
              </a:solidFill>
            </a:rPr>
            <a:t>*Fehler*Lernrate</a:t>
          </a:r>
        </a:p>
        <a:p>
          <a:pPr algn="l"/>
          <a:r>
            <a:rPr lang="de-DE" sz="800" b="0" baseline="0">
              <a:solidFill>
                <a:sysClr val="windowText" lastClr="000000"/>
              </a:solidFill>
            </a:rPr>
            <a:t>b</a:t>
          </a:r>
          <a:r>
            <a:rPr lang="de-DE" sz="800" b="0" baseline="-25000">
              <a:solidFill>
                <a:sysClr val="windowText" lastClr="000000"/>
              </a:solidFill>
            </a:rPr>
            <a:t>neu</a:t>
          </a:r>
          <a:r>
            <a:rPr lang="de-DE" sz="800" b="0" baseline="0">
              <a:solidFill>
                <a:sysClr val="windowText" lastClr="000000"/>
              </a:solidFill>
            </a:rPr>
            <a:t> = b</a:t>
          </a:r>
          <a:r>
            <a:rPr lang="de-DE" sz="800" b="0" baseline="-25000">
              <a:solidFill>
                <a:sysClr val="windowText" lastClr="000000"/>
              </a:solidFill>
            </a:rPr>
            <a:t>alt</a:t>
          </a:r>
          <a:r>
            <a:rPr lang="de-DE" sz="800" b="0" baseline="0">
              <a:solidFill>
                <a:sysClr val="windowText" lastClr="000000"/>
              </a:solidFill>
            </a:rPr>
            <a:t> + Fehler*Lernrate</a:t>
          </a:r>
          <a:endParaRPr lang="de-DE" sz="800" b="0">
            <a:solidFill>
              <a:sysClr val="windowText" lastClr="000000"/>
            </a:solidFill>
          </a:endParaRPr>
        </a:p>
      </xdr:txBody>
    </xdr:sp>
    <xdr:clientData/>
  </xdr:twoCellAnchor>
  <xdr:twoCellAnchor>
    <xdr:from>
      <xdr:col>12</xdr:col>
      <xdr:colOff>60081</xdr:colOff>
      <xdr:row>22</xdr:row>
      <xdr:rowOff>154601</xdr:rowOff>
    </xdr:from>
    <xdr:to>
      <xdr:col>14</xdr:col>
      <xdr:colOff>457199</xdr:colOff>
      <xdr:row>27</xdr:row>
      <xdr:rowOff>123825</xdr:rowOff>
    </xdr:to>
    <xdr:sp macro="" textlink="">
      <xdr:nvSpPr>
        <xdr:cNvPr id="25" name="Legende: Linie 24">
          <a:extLst>
            <a:ext uri="{FF2B5EF4-FFF2-40B4-BE49-F238E27FC236}">
              <a16:creationId xmlns:a16="http://schemas.microsoft.com/office/drawing/2014/main" id="{00000000-0008-0000-0400-000019000000}"/>
            </a:ext>
          </a:extLst>
        </xdr:cNvPr>
        <xdr:cNvSpPr/>
      </xdr:nvSpPr>
      <xdr:spPr>
        <a:xfrm>
          <a:off x="7765806" y="5260001"/>
          <a:ext cx="2025893" cy="978874"/>
        </a:xfrm>
        <a:prstGeom prst="borderCallout1">
          <a:avLst>
            <a:gd name="adj1" fmla="val 37314"/>
            <a:gd name="adj2" fmla="val -289"/>
            <a:gd name="adj3" fmla="val 58457"/>
            <a:gd name="adj4" fmla="val -43014"/>
          </a:avLst>
        </a:prstGeom>
        <a:solidFill>
          <a:schemeClr val="bg1">
            <a:lumMod val="95000"/>
          </a:schemeClr>
        </a:solidFill>
        <a:ln w="9525">
          <a:solidFill>
            <a:schemeClr val="accent3">
              <a:lumMod val="50000"/>
            </a:schemeClr>
          </a:solidFill>
          <a:headEnd type="none" w="med" len="med"/>
          <a:tailEnd type="triangle" w="med" len="med"/>
        </a:ln>
        <a:effectLst>
          <a:outerShdw blurRad="50800" dist="254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800" b="1">
              <a:solidFill>
                <a:sysClr val="windowText" lastClr="000000"/>
              </a:solidFill>
            </a:rPr>
            <a:t>6. Berechnungen ergänzt</a:t>
          </a:r>
          <a:endParaRPr lang="de-DE" sz="800" b="0">
            <a:solidFill>
              <a:sysClr val="windowText" lastClr="000000"/>
            </a:solidFill>
          </a:endParaRPr>
        </a:p>
        <a:p>
          <a:pPr algn="l"/>
          <a:endParaRPr lang="de-DE" sz="800" b="0" baseline="0">
            <a:solidFill>
              <a:sysClr val="windowText" lastClr="000000"/>
            </a:solidFill>
          </a:endParaRPr>
        </a:p>
        <a:p>
          <a:pPr algn="l"/>
          <a:r>
            <a:rPr lang="de-DE" sz="800" b="1">
              <a:solidFill>
                <a:sysClr val="windowText" lastClr="000000"/>
              </a:solidFill>
            </a:rPr>
            <a:t>7. Rest der Tabelle nach unten</a:t>
          </a:r>
          <a:r>
            <a:rPr lang="de-DE" sz="800" b="1" baseline="0">
              <a:solidFill>
                <a:sysClr val="windowText" lastClr="000000"/>
              </a:solidFill>
            </a:rPr>
            <a:t> ausfüllen</a:t>
          </a:r>
        </a:p>
        <a:p>
          <a:pPr algn="l"/>
          <a:r>
            <a:rPr lang="de-DE" sz="800" b="0" i="0">
              <a:solidFill>
                <a:sysClr val="windowText" lastClr="000000"/>
              </a:solidFill>
            </a:rPr>
            <a:t>Die 6 Zellen der zweiten Zeile wurden</a:t>
          </a:r>
          <a:r>
            <a:rPr lang="de-DE" sz="800" b="0" i="0" baseline="0">
              <a:solidFill>
                <a:sysClr val="windowText" lastClr="000000"/>
              </a:solidFill>
            </a:rPr>
            <a:t> </a:t>
          </a:r>
          <a:r>
            <a:rPr lang="de-DE" sz="800" b="0" i="0">
              <a:solidFill>
                <a:sysClr val="windowText" lastClr="000000"/>
              </a:solidFill>
            </a:rPr>
            <a:t>bis zum Ende der Tabelle kopiert</a:t>
          </a:r>
          <a:r>
            <a:rPr lang="de-DE" sz="800" b="0" i="0" baseline="0">
              <a:solidFill>
                <a:sysClr val="windowText" lastClr="000000"/>
              </a:solidFill>
            </a:rPr>
            <a:t> (ausgefüllt).</a:t>
          </a:r>
          <a:endParaRPr lang="de-DE" sz="800" b="0" i="0">
            <a:solidFill>
              <a:sysClr val="windowText" lastClr="000000"/>
            </a:solidFill>
          </a:endParaRPr>
        </a:p>
      </xdr:txBody>
    </xdr:sp>
    <xdr:clientData/>
  </xdr:twoCellAnchor>
  <xdr:twoCellAnchor>
    <xdr:from>
      <xdr:col>12</xdr:col>
      <xdr:colOff>69606</xdr:colOff>
      <xdr:row>29</xdr:row>
      <xdr:rowOff>28575</xdr:rowOff>
    </xdr:from>
    <xdr:to>
      <xdr:col>14</xdr:col>
      <xdr:colOff>466724</xdr:colOff>
      <xdr:row>33</xdr:row>
      <xdr:rowOff>38101</xdr:rowOff>
    </xdr:to>
    <xdr:sp macro="" textlink="">
      <xdr:nvSpPr>
        <xdr:cNvPr id="26" name="Legende: Linie 25">
          <a:extLst>
            <a:ext uri="{FF2B5EF4-FFF2-40B4-BE49-F238E27FC236}">
              <a16:creationId xmlns:a16="http://schemas.microsoft.com/office/drawing/2014/main" id="{00000000-0008-0000-0400-00001A000000}"/>
            </a:ext>
          </a:extLst>
        </xdr:cNvPr>
        <xdr:cNvSpPr/>
      </xdr:nvSpPr>
      <xdr:spPr>
        <a:xfrm>
          <a:off x="7775331" y="6524625"/>
          <a:ext cx="2025893" cy="771526"/>
        </a:xfrm>
        <a:prstGeom prst="borderCallout1">
          <a:avLst>
            <a:gd name="adj1" fmla="val 8816"/>
            <a:gd name="adj2" fmla="val -289"/>
            <a:gd name="adj3" fmla="val 52847"/>
            <a:gd name="adj4" fmla="val -8429"/>
          </a:avLst>
        </a:prstGeom>
        <a:solidFill>
          <a:schemeClr val="bg1">
            <a:lumMod val="95000"/>
          </a:schemeClr>
        </a:solidFill>
        <a:ln w="9525">
          <a:solidFill>
            <a:schemeClr val="accent3">
              <a:lumMod val="50000"/>
            </a:schemeClr>
          </a:solidFill>
          <a:headEnd type="none" w="med" len="med"/>
          <a:tailEnd type="triangle" w="med" len="med"/>
        </a:ln>
        <a:effectLst>
          <a:outerShdw blurRad="50800" dist="254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800" b="1">
              <a:solidFill>
                <a:sysClr val="windowText" lastClr="000000"/>
              </a:solidFill>
            </a:rPr>
            <a:t>8. Ist das Training konvergiert?</a:t>
          </a:r>
        </a:p>
        <a:p>
          <a:pPr algn="l"/>
          <a:r>
            <a:rPr lang="de-DE" sz="800" b="0">
              <a:solidFill>
                <a:sysClr val="windowText" lastClr="000000"/>
              </a:solidFill>
            </a:rPr>
            <a:t>Die Spalte</a:t>
          </a:r>
          <a:r>
            <a:rPr lang="de-DE" sz="800" b="0" baseline="0">
              <a:solidFill>
                <a:sysClr val="windowText" lastClr="000000"/>
              </a:solidFill>
            </a:rPr>
            <a:t> "konvergiert" zeigt, ob am Ende einer Epoche keine Fehler mehr aufgetaucht sind.</a:t>
          </a:r>
        </a:p>
      </xdr:txBody>
    </xdr:sp>
    <xdr:clientData/>
  </xdr:twoCellAnchor>
  <xdr:twoCellAnchor>
    <xdr:from>
      <xdr:col>12</xdr:col>
      <xdr:colOff>539261</xdr:colOff>
      <xdr:row>16</xdr:row>
      <xdr:rowOff>85725</xdr:rowOff>
    </xdr:from>
    <xdr:to>
      <xdr:col>15</xdr:col>
      <xdr:colOff>142143</xdr:colOff>
      <xdr:row>19</xdr:row>
      <xdr:rowOff>9525</xdr:rowOff>
    </xdr:to>
    <xdr:sp macro="" textlink="">
      <xdr:nvSpPr>
        <xdr:cNvPr id="27" name="Legende: Linie 26">
          <a:extLst>
            <a:ext uri="{FF2B5EF4-FFF2-40B4-BE49-F238E27FC236}">
              <a16:creationId xmlns:a16="http://schemas.microsoft.com/office/drawing/2014/main" id="{00000000-0008-0000-0400-00001B000000}"/>
            </a:ext>
          </a:extLst>
        </xdr:cNvPr>
        <xdr:cNvSpPr/>
      </xdr:nvSpPr>
      <xdr:spPr>
        <a:xfrm>
          <a:off x="8244986" y="4048125"/>
          <a:ext cx="1955557" cy="495300"/>
        </a:xfrm>
        <a:prstGeom prst="borderCallout1">
          <a:avLst>
            <a:gd name="adj1" fmla="val 102650"/>
            <a:gd name="adj2" fmla="val 19509"/>
            <a:gd name="adj3" fmla="val 153612"/>
            <a:gd name="adj4" fmla="val -29367"/>
          </a:avLst>
        </a:prstGeom>
        <a:solidFill>
          <a:schemeClr val="bg1">
            <a:lumMod val="95000"/>
          </a:schemeClr>
        </a:solidFill>
        <a:ln w="9525">
          <a:solidFill>
            <a:srgbClr val="C00000"/>
          </a:solidFill>
          <a:headEnd type="none" w="med" len="med"/>
          <a:tailEnd type="triangle" w="med" len="med"/>
        </a:ln>
        <a:effectLst>
          <a:outerShdw blurRad="50800" dist="254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800" b="1">
              <a:solidFill>
                <a:sysClr val="windowText" lastClr="000000"/>
              </a:solidFill>
            </a:rPr>
            <a:t>Lernrate</a:t>
          </a:r>
        </a:p>
        <a:p>
          <a:pPr algn="l"/>
          <a:r>
            <a:rPr lang="de-DE" sz="800" b="0">
              <a:solidFill>
                <a:sysClr val="windowText" lastClr="000000"/>
              </a:solidFill>
            </a:rPr>
            <a:t>Du kannst hier gerne an der Lernrate ändern und beobachten was passiert...</a:t>
          </a:r>
        </a:p>
        <a:p>
          <a:pPr algn="l"/>
          <a:endParaRPr lang="de-DE" sz="800" b="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13</xdr:col>
      <xdr:colOff>390524</xdr:colOff>
      <xdr:row>6</xdr:row>
      <xdr:rowOff>76200</xdr:rowOff>
    </xdr:from>
    <xdr:to>
      <xdr:col>21</xdr:col>
      <xdr:colOff>47625</xdr:colOff>
      <xdr:row>41</xdr:row>
      <xdr:rowOff>35717</xdr:rowOff>
    </xdr:to>
    <xdr:graphicFrame macro="">
      <xdr:nvGraphicFramePr>
        <xdr:cNvPr id="2" name="Diagramm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219075</xdr:colOff>
      <xdr:row>3</xdr:row>
      <xdr:rowOff>28576</xdr:rowOff>
    </xdr:from>
    <xdr:to>
      <xdr:col>10</xdr:col>
      <xdr:colOff>28575</xdr:colOff>
      <xdr:row>10</xdr:row>
      <xdr:rowOff>180976</xdr:rowOff>
    </xdr:to>
    <xdr:sp macro="" textlink="">
      <xdr:nvSpPr>
        <xdr:cNvPr id="3" name="Rechteck: abgerundete Ecken 2">
          <a:extLst>
            <a:ext uri="{FF2B5EF4-FFF2-40B4-BE49-F238E27FC236}">
              <a16:creationId xmlns:a16="http://schemas.microsoft.com/office/drawing/2014/main" id="{00000000-0008-0000-0500-000003000000}"/>
            </a:ext>
          </a:extLst>
        </xdr:cNvPr>
        <xdr:cNvSpPr/>
      </xdr:nvSpPr>
      <xdr:spPr>
        <a:xfrm>
          <a:off x="2324100" y="2771776"/>
          <a:ext cx="3914775" cy="1485900"/>
        </a:xfrm>
        <a:prstGeom prst="roundRect">
          <a:avLst>
            <a:gd name="adj" fmla="val 8334"/>
          </a:avLst>
        </a:prstGeom>
        <a:solidFill>
          <a:schemeClr val="bg1"/>
        </a:solidFill>
        <a:ln>
          <a:solidFill>
            <a:schemeClr val="accent3">
              <a:lumMod val="75000"/>
            </a:schemeClr>
          </a:solidFill>
        </a:ln>
        <a:effectLst>
          <a:outerShdw blurRad="50800" dist="254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oneCell">
    <xdr:from>
      <xdr:col>5</xdr:col>
      <xdr:colOff>239590</xdr:colOff>
      <xdr:row>3</xdr:row>
      <xdr:rowOff>140676</xdr:rowOff>
    </xdr:from>
    <xdr:to>
      <xdr:col>9</xdr:col>
      <xdr:colOff>704850</xdr:colOff>
      <xdr:row>10</xdr:row>
      <xdr:rowOff>76200</xdr:rowOff>
    </xdr:to>
    <xdr:grpSp>
      <xdr:nvGrpSpPr>
        <xdr:cNvPr id="2049" name="Perzeptron">
          <a:extLst>
            <a:ext uri="{FF2B5EF4-FFF2-40B4-BE49-F238E27FC236}">
              <a16:creationId xmlns:a16="http://schemas.microsoft.com/office/drawing/2014/main" id="{00000000-0008-0000-0500-000001080000}"/>
            </a:ext>
          </a:extLst>
        </xdr:cNvPr>
        <xdr:cNvGrpSpPr/>
      </xdr:nvGrpSpPr>
      <xdr:grpSpPr>
        <a:xfrm>
          <a:off x="2716090" y="3017226"/>
          <a:ext cx="3132260" cy="1269024"/>
          <a:chOff x="266700" y="1295400"/>
          <a:chExt cx="3246560" cy="1269024"/>
        </a:xfrm>
      </xdr:grpSpPr>
      <xdr:sp macro="" textlink="">
        <xdr:nvSpPr>
          <xdr:cNvPr id="7" name="UND">
            <a:extLst>
              <a:ext uri="{FF2B5EF4-FFF2-40B4-BE49-F238E27FC236}">
                <a16:creationId xmlns:a16="http://schemas.microsoft.com/office/drawing/2014/main" id="{00000000-0008-0000-0500-000007000000}"/>
              </a:ext>
            </a:extLst>
          </xdr:cNvPr>
          <xdr:cNvSpPr/>
        </xdr:nvSpPr>
        <xdr:spPr>
          <a:xfrm>
            <a:off x="786032" y="1295400"/>
            <a:ext cx="2231928" cy="1269024"/>
          </a:xfrm>
          <a:prstGeom prst="rect">
            <a:avLst/>
          </a:prstGeom>
          <a:noFill/>
          <a:ln w="19050">
            <a:solidFill>
              <a:schemeClr val="accent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b="1">
                <a:solidFill>
                  <a:schemeClr val="accent1"/>
                </a:solidFill>
                <a:latin typeface="+mj-lt"/>
              </a:rPr>
              <a:t>               UND</a:t>
            </a:r>
          </a:p>
        </xdr:txBody>
      </xdr:sp>
      <xdr:sp macro="" textlink="">
        <xdr:nvSpPr>
          <xdr:cNvPr id="10" name="X1">
            <a:extLst>
              <a:ext uri="{FF2B5EF4-FFF2-40B4-BE49-F238E27FC236}">
                <a16:creationId xmlns:a16="http://schemas.microsoft.com/office/drawing/2014/main" id="{00000000-0008-0000-0500-00000A000000}"/>
              </a:ext>
            </a:extLst>
          </xdr:cNvPr>
          <xdr:cNvSpPr/>
        </xdr:nvSpPr>
        <xdr:spPr>
          <a:xfrm>
            <a:off x="266700" y="1440997"/>
            <a:ext cx="292183" cy="288000"/>
          </a:xfrm>
          <a:prstGeom prst="ellipse">
            <a:avLst/>
          </a:prstGeom>
          <a:solidFill>
            <a:schemeClr val="bg1"/>
          </a:solidFill>
          <a:ln w="19050">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de-DE" sz="1100">
                <a:solidFill>
                  <a:schemeClr val="accent3">
                    <a:lumMod val="50000"/>
                  </a:schemeClr>
                </a:solidFill>
              </a:rPr>
              <a:t>X</a:t>
            </a:r>
            <a:r>
              <a:rPr lang="de-DE" sz="1100" baseline="-25000">
                <a:solidFill>
                  <a:schemeClr val="accent3">
                    <a:lumMod val="50000"/>
                  </a:schemeClr>
                </a:solidFill>
              </a:rPr>
              <a:t>1</a:t>
            </a:r>
          </a:p>
        </xdr:txBody>
      </xdr:sp>
      <xdr:sp macro="" textlink="">
        <xdr:nvSpPr>
          <xdr:cNvPr id="12" name="X2">
            <a:extLst>
              <a:ext uri="{FF2B5EF4-FFF2-40B4-BE49-F238E27FC236}">
                <a16:creationId xmlns:a16="http://schemas.microsoft.com/office/drawing/2014/main" id="{00000000-0008-0000-0500-00000C000000}"/>
              </a:ext>
            </a:extLst>
          </xdr:cNvPr>
          <xdr:cNvSpPr/>
        </xdr:nvSpPr>
        <xdr:spPr>
          <a:xfrm>
            <a:off x="266700" y="2250622"/>
            <a:ext cx="292183" cy="288000"/>
          </a:xfrm>
          <a:prstGeom prst="ellipse">
            <a:avLst/>
          </a:prstGeom>
          <a:solidFill>
            <a:schemeClr val="bg1"/>
          </a:solidFill>
          <a:ln w="19050">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de-DE" sz="1100">
                <a:solidFill>
                  <a:schemeClr val="accent3">
                    <a:lumMod val="50000"/>
                  </a:schemeClr>
                </a:solidFill>
              </a:rPr>
              <a:t>X</a:t>
            </a:r>
            <a:r>
              <a:rPr lang="de-DE" sz="1100" baseline="-25000">
                <a:solidFill>
                  <a:schemeClr val="accent3">
                    <a:lumMod val="50000"/>
                  </a:schemeClr>
                </a:solidFill>
              </a:rPr>
              <a:t>2</a:t>
            </a:r>
          </a:p>
        </xdr:txBody>
      </xdr:sp>
      <xdr:cxnSp macro="">
        <xdr:nvCxnSpPr>
          <xdr:cNvPr id="17" name="Pfeil w1">
            <a:extLst>
              <a:ext uri="{FF2B5EF4-FFF2-40B4-BE49-F238E27FC236}">
                <a16:creationId xmlns:a16="http://schemas.microsoft.com/office/drawing/2014/main" id="{00000000-0008-0000-0500-000011000000}"/>
              </a:ext>
            </a:extLst>
          </xdr:cNvPr>
          <xdr:cNvCxnSpPr>
            <a:stCxn id="10" idx="6"/>
            <a:endCxn id="8" idx="1"/>
          </xdr:cNvCxnSpPr>
        </xdr:nvCxnSpPr>
        <xdr:spPr>
          <a:xfrm>
            <a:off x="558883" y="1584997"/>
            <a:ext cx="1167985" cy="175710"/>
          </a:xfrm>
          <a:prstGeom prst="straightConnector1">
            <a:avLst/>
          </a:prstGeom>
          <a:ln w="28575">
            <a:solidFill>
              <a:schemeClr val="accent3">
                <a:lumMod val="50000"/>
              </a:schemeClr>
            </a:solidFill>
            <a:tailEnd type="triangle"/>
          </a:ln>
        </xdr:spPr>
        <xdr:style>
          <a:lnRef idx="1">
            <a:schemeClr val="accent3"/>
          </a:lnRef>
          <a:fillRef idx="0">
            <a:schemeClr val="accent3"/>
          </a:fillRef>
          <a:effectRef idx="0">
            <a:schemeClr val="accent3"/>
          </a:effectRef>
          <a:fontRef idx="minor">
            <a:schemeClr val="tx1"/>
          </a:fontRef>
        </xdr:style>
      </xdr:cxnSp>
      <xdr:sp macro="" textlink="">
        <xdr:nvSpPr>
          <xdr:cNvPr id="30" name="w1">
            <a:extLst>
              <a:ext uri="{FF2B5EF4-FFF2-40B4-BE49-F238E27FC236}">
                <a16:creationId xmlns:a16="http://schemas.microsoft.com/office/drawing/2014/main" id="{00000000-0008-0000-0500-00001E000000}"/>
              </a:ext>
            </a:extLst>
          </xdr:cNvPr>
          <xdr:cNvSpPr/>
        </xdr:nvSpPr>
        <xdr:spPr>
          <a:xfrm>
            <a:off x="1046704" y="1478112"/>
            <a:ext cx="505871" cy="1792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de-DE" sz="1100">
                <a:solidFill>
                  <a:schemeClr val="accent3">
                    <a:lumMod val="50000"/>
                  </a:schemeClr>
                </a:solidFill>
              </a:rPr>
              <a:t>w</a:t>
            </a:r>
            <a:r>
              <a:rPr lang="de-DE" sz="1100" baseline="-25000">
                <a:solidFill>
                  <a:schemeClr val="accent3">
                    <a:lumMod val="50000"/>
                  </a:schemeClr>
                </a:solidFill>
              </a:rPr>
              <a:t>1</a:t>
            </a:r>
          </a:p>
        </xdr:txBody>
      </xdr:sp>
      <xdr:cxnSp macro="">
        <xdr:nvCxnSpPr>
          <xdr:cNvPr id="19" name="Pfeil w2">
            <a:extLst>
              <a:ext uri="{FF2B5EF4-FFF2-40B4-BE49-F238E27FC236}">
                <a16:creationId xmlns:a16="http://schemas.microsoft.com/office/drawing/2014/main" id="{00000000-0008-0000-0500-000013000000}"/>
              </a:ext>
            </a:extLst>
          </xdr:cNvPr>
          <xdr:cNvCxnSpPr>
            <a:cxnSpLocks/>
            <a:stCxn id="12" idx="6"/>
            <a:endCxn id="8" idx="3"/>
          </xdr:cNvCxnSpPr>
        </xdr:nvCxnSpPr>
        <xdr:spPr>
          <a:xfrm flipV="1">
            <a:off x="558883" y="2218913"/>
            <a:ext cx="1167985" cy="175709"/>
          </a:xfrm>
          <a:prstGeom prst="straightConnector1">
            <a:avLst/>
          </a:prstGeom>
          <a:ln w="28575">
            <a:solidFill>
              <a:schemeClr val="accent3">
                <a:lumMod val="50000"/>
              </a:schemeClr>
            </a:solidFill>
            <a:tailEnd type="triangle"/>
          </a:ln>
        </xdr:spPr>
        <xdr:style>
          <a:lnRef idx="1">
            <a:schemeClr val="accent3"/>
          </a:lnRef>
          <a:fillRef idx="0">
            <a:schemeClr val="accent3"/>
          </a:fillRef>
          <a:effectRef idx="0">
            <a:schemeClr val="accent3"/>
          </a:effectRef>
          <a:fontRef idx="minor">
            <a:schemeClr val="tx1"/>
          </a:fontRef>
        </xdr:style>
      </xdr:cxnSp>
      <xdr:sp macro="" textlink="">
        <xdr:nvSpPr>
          <xdr:cNvPr id="31" name="w2">
            <a:extLst>
              <a:ext uri="{FF2B5EF4-FFF2-40B4-BE49-F238E27FC236}">
                <a16:creationId xmlns:a16="http://schemas.microsoft.com/office/drawing/2014/main" id="{00000000-0008-0000-0500-00001F000000}"/>
              </a:ext>
            </a:extLst>
          </xdr:cNvPr>
          <xdr:cNvSpPr/>
        </xdr:nvSpPr>
        <xdr:spPr>
          <a:xfrm>
            <a:off x="1046704" y="2103478"/>
            <a:ext cx="524921" cy="18252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de-DE" sz="1100">
                <a:solidFill>
                  <a:schemeClr val="accent3">
                    <a:lumMod val="50000"/>
                  </a:schemeClr>
                </a:solidFill>
              </a:rPr>
              <a:t>w</a:t>
            </a:r>
            <a:r>
              <a:rPr lang="de-DE" sz="1100" baseline="-25000">
                <a:solidFill>
                  <a:schemeClr val="accent3">
                    <a:lumMod val="50000"/>
                  </a:schemeClr>
                </a:solidFill>
              </a:rPr>
              <a:t>2</a:t>
            </a:r>
          </a:p>
        </xdr:txBody>
      </xdr:sp>
      <xdr:cxnSp macro="">
        <xdr:nvCxnSpPr>
          <xdr:cNvPr id="20" name="Pfeil Y">
            <a:extLst>
              <a:ext uri="{FF2B5EF4-FFF2-40B4-BE49-F238E27FC236}">
                <a16:creationId xmlns:a16="http://schemas.microsoft.com/office/drawing/2014/main" id="{00000000-0008-0000-0500-000014000000}"/>
              </a:ext>
            </a:extLst>
          </xdr:cNvPr>
          <xdr:cNvCxnSpPr>
            <a:stCxn id="8" idx="6"/>
            <a:endCxn id="23" idx="1"/>
          </xdr:cNvCxnSpPr>
        </xdr:nvCxnSpPr>
        <xdr:spPr>
          <a:xfrm flipV="1">
            <a:off x="2293351" y="1986289"/>
            <a:ext cx="910480" cy="3521"/>
          </a:xfrm>
          <a:prstGeom prst="straightConnector1">
            <a:avLst/>
          </a:prstGeom>
          <a:ln w="28575">
            <a:solidFill>
              <a:schemeClr val="accent3">
                <a:lumMod val="50000"/>
              </a:schemeClr>
            </a:solidFill>
            <a:tailEnd type="triangle"/>
          </a:ln>
        </xdr:spPr>
        <xdr:style>
          <a:lnRef idx="1">
            <a:schemeClr val="accent3"/>
          </a:lnRef>
          <a:fillRef idx="0">
            <a:schemeClr val="accent3"/>
          </a:fillRef>
          <a:effectRef idx="0">
            <a:schemeClr val="accent3"/>
          </a:effectRef>
          <a:fontRef idx="minor">
            <a:schemeClr val="tx1"/>
          </a:fontRef>
        </xdr:style>
      </xdr:cxnSp>
      <xdr:sp macro="" textlink="">
        <xdr:nvSpPr>
          <xdr:cNvPr id="23" name="Y">
            <a:extLst>
              <a:ext uri="{FF2B5EF4-FFF2-40B4-BE49-F238E27FC236}">
                <a16:creationId xmlns:a16="http://schemas.microsoft.com/office/drawing/2014/main" id="{00000000-0008-0000-0500-000017000000}"/>
              </a:ext>
            </a:extLst>
          </xdr:cNvPr>
          <xdr:cNvSpPr/>
        </xdr:nvSpPr>
        <xdr:spPr>
          <a:xfrm>
            <a:off x="3203831" y="1884403"/>
            <a:ext cx="309429" cy="20377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de-DE" sz="1100">
                <a:solidFill>
                  <a:schemeClr val="accent3">
                    <a:lumMod val="50000"/>
                  </a:schemeClr>
                </a:solidFill>
              </a:rPr>
              <a:t>Y</a:t>
            </a:r>
          </a:p>
        </xdr:txBody>
      </xdr:sp>
      <xdr:cxnSp macro="">
        <xdr:nvCxnSpPr>
          <xdr:cNvPr id="24" name="Pfeil b">
            <a:extLst>
              <a:ext uri="{FF2B5EF4-FFF2-40B4-BE49-F238E27FC236}">
                <a16:creationId xmlns:a16="http://schemas.microsoft.com/office/drawing/2014/main" id="{00000000-0008-0000-0500-000018000000}"/>
              </a:ext>
            </a:extLst>
          </xdr:cNvPr>
          <xdr:cNvCxnSpPr>
            <a:endCxn id="8" idx="0"/>
          </xdr:cNvCxnSpPr>
        </xdr:nvCxnSpPr>
        <xdr:spPr>
          <a:xfrm>
            <a:off x="1960013" y="1412750"/>
            <a:ext cx="1498" cy="253060"/>
          </a:xfrm>
          <a:prstGeom prst="straightConnector1">
            <a:avLst/>
          </a:prstGeom>
          <a:ln w="28575">
            <a:solidFill>
              <a:schemeClr val="accent3">
                <a:lumMod val="50000"/>
              </a:schemeClr>
            </a:solidFill>
            <a:tailEnd type="triangle"/>
          </a:ln>
        </xdr:spPr>
        <xdr:style>
          <a:lnRef idx="1">
            <a:schemeClr val="accent3"/>
          </a:lnRef>
          <a:fillRef idx="0">
            <a:schemeClr val="accent3"/>
          </a:fillRef>
          <a:effectRef idx="0">
            <a:schemeClr val="accent3"/>
          </a:effectRef>
          <a:fontRef idx="minor">
            <a:schemeClr val="tx1"/>
          </a:fontRef>
        </xdr:style>
      </xdr:cxnSp>
      <xdr:sp macro="" textlink="">
        <xdr:nvSpPr>
          <xdr:cNvPr id="29" name="b">
            <a:extLst>
              <a:ext uri="{FF2B5EF4-FFF2-40B4-BE49-F238E27FC236}">
                <a16:creationId xmlns:a16="http://schemas.microsoft.com/office/drawing/2014/main" id="{00000000-0008-0000-0500-00001D000000}"/>
              </a:ext>
            </a:extLst>
          </xdr:cNvPr>
          <xdr:cNvSpPr/>
        </xdr:nvSpPr>
        <xdr:spPr>
          <a:xfrm>
            <a:off x="2019555" y="1332282"/>
            <a:ext cx="504570" cy="16314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de-DE" sz="1100">
                <a:solidFill>
                  <a:schemeClr val="accent3">
                    <a:lumMod val="50000"/>
                  </a:schemeClr>
                </a:solidFill>
              </a:rPr>
              <a:t>b</a:t>
            </a:r>
          </a:p>
        </xdr:txBody>
      </xdr:sp>
      <xdr:sp macro="" textlink="">
        <xdr:nvSpPr>
          <xdr:cNvPr id="16" name="Step-Funktion Box">
            <a:extLst>
              <a:ext uri="{FF2B5EF4-FFF2-40B4-BE49-F238E27FC236}">
                <a16:creationId xmlns:a16="http://schemas.microsoft.com/office/drawing/2014/main" id="{00000000-0008-0000-0500-000010000000}"/>
              </a:ext>
            </a:extLst>
          </xdr:cNvPr>
          <xdr:cNvSpPr/>
        </xdr:nvSpPr>
        <xdr:spPr>
          <a:xfrm>
            <a:off x="2526094" y="1819275"/>
            <a:ext cx="358516" cy="360000"/>
          </a:xfrm>
          <a:prstGeom prst="rect">
            <a:avLst/>
          </a:prstGeom>
          <a:solidFill>
            <a:schemeClr val="bg1"/>
          </a:solidFill>
          <a:ln w="19050">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xnSp macro="">
        <xdr:nvCxnSpPr>
          <xdr:cNvPr id="25" name="Step-Funktion Kurve">
            <a:extLst>
              <a:ext uri="{FF2B5EF4-FFF2-40B4-BE49-F238E27FC236}">
                <a16:creationId xmlns:a16="http://schemas.microsoft.com/office/drawing/2014/main" id="{00000000-0008-0000-0500-000019000000}"/>
              </a:ext>
            </a:extLst>
          </xdr:cNvPr>
          <xdr:cNvCxnSpPr/>
        </xdr:nvCxnSpPr>
        <xdr:spPr>
          <a:xfrm flipV="1">
            <a:off x="2617531" y="1912681"/>
            <a:ext cx="181282" cy="172065"/>
          </a:xfrm>
          <a:prstGeom prst="bentConnector3">
            <a:avLst/>
          </a:prstGeom>
          <a:ln w="19050"/>
        </xdr:spPr>
        <xdr:style>
          <a:lnRef idx="1">
            <a:schemeClr val="accent3"/>
          </a:lnRef>
          <a:fillRef idx="0">
            <a:schemeClr val="accent3"/>
          </a:fillRef>
          <a:effectRef idx="0">
            <a:schemeClr val="accent3"/>
          </a:effectRef>
          <a:fontRef idx="minor">
            <a:schemeClr val="tx1"/>
          </a:fontRef>
        </xdr:style>
      </xdr:cxnSp>
      <xdr:sp macro="" textlink="">
        <xdr:nvSpPr>
          <xdr:cNvPr id="8" name="Neuron">
            <a:extLst>
              <a:ext uri="{FF2B5EF4-FFF2-40B4-BE49-F238E27FC236}">
                <a16:creationId xmlns:a16="http://schemas.microsoft.com/office/drawing/2014/main" id="{00000000-0008-0000-0500-000008000000}"/>
              </a:ext>
            </a:extLst>
          </xdr:cNvPr>
          <xdr:cNvSpPr/>
        </xdr:nvSpPr>
        <xdr:spPr>
          <a:xfrm>
            <a:off x="1629675" y="1665810"/>
            <a:ext cx="663676" cy="648000"/>
          </a:xfrm>
          <a:prstGeom prst="ellipse">
            <a:avLst/>
          </a:prstGeom>
          <a:solidFill>
            <a:schemeClr val="bg1"/>
          </a:solidFill>
          <a:ln w="19050">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l-GR" sz="1800">
                <a:solidFill>
                  <a:schemeClr val="accent3">
                    <a:lumMod val="50000"/>
                  </a:schemeClr>
                </a:solidFill>
              </a:rPr>
              <a:t>Σ</a:t>
            </a:r>
            <a:r>
              <a:rPr lang="de-DE" sz="1100">
                <a:solidFill>
                  <a:schemeClr val="accent3">
                    <a:lumMod val="50000"/>
                  </a:schemeClr>
                </a:solidFill>
              </a:rPr>
              <a:t>w</a:t>
            </a:r>
            <a:r>
              <a:rPr lang="de-DE" sz="1100" baseline="-25000">
                <a:solidFill>
                  <a:schemeClr val="accent3">
                    <a:lumMod val="50000"/>
                  </a:schemeClr>
                </a:solidFill>
              </a:rPr>
              <a:t>i</a:t>
            </a:r>
            <a:r>
              <a:rPr lang="de-DE" sz="1100">
                <a:solidFill>
                  <a:schemeClr val="accent3">
                    <a:lumMod val="50000"/>
                  </a:schemeClr>
                </a:solidFill>
              </a:rPr>
              <a:t>x</a:t>
            </a:r>
            <a:r>
              <a:rPr lang="de-DE" sz="1100" baseline="-25000">
                <a:solidFill>
                  <a:schemeClr val="accent3">
                    <a:lumMod val="50000"/>
                  </a:schemeClr>
                </a:solidFill>
              </a:rPr>
              <a:t>i</a:t>
            </a:r>
            <a:r>
              <a:rPr lang="de-DE" sz="1100" baseline="0">
                <a:solidFill>
                  <a:schemeClr val="accent3">
                    <a:lumMod val="50000"/>
                  </a:schemeClr>
                </a:solidFill>
              </a:rPr>
              <a:t>+b</a:t>
            </a:r>
            <a:endParaRPr lang="de-DE" sz="1200" baseline="0">
              <a:solidFill>
                <a:schemeClr val="accent3">
                  <a:lumMod val="50000"/>
                </a:schemeClr>
              </a:solidFill>
            </a:endParaRPr>
          </a:p>
        </xdr:txBody>
      </xdr:sp>
    </xdr:grpSp>
    <xdr:clientData/>
  </xdr:twoCellAnchor>
  <xdr:twoCellAnchor editAs="oneCell">
    <xdr:from>
      <xdr:col>4</xdr:col>
      <xdr:colOff>134815</xdr:colOff>
      <xdr:row>4</xdr:row>
      <xdr:rowOff>131151</xdr:rowOff>
    </xdr:from>
    <xdr:to>
      <xdr:col>10</xdr:col>
      <xdr:colOff>10735</xdr:colOff>
      <xdr:row>10</xdr:row>
      <xdr:rowOff>18398</xdr:rowOff>
    </xdr:to>
    <xdr:grpSp>
      <xdr:nvGrpSpPr>
        <xdr:cNvPr id="22" name="Gruppieren 21">
          <a:extLst>
            <a:ext uri="{FF2B5EF4-FFF2-40B4-BE49-F238E27FC236}">
              <a16:creationId xmlns:a16="http://schemas.microsoft.com/office/drawing/2014/main" id="{00000000-0008-0000-0500-000016000000}"/>
            </a:ext>
          </a:extLst>
        </xdr:cNvPr>
        <xdr:cNvGrpSpPr/>
      </xdr:nvGrpSpPr>
      <xdr:grpSpPr>
        <a:xfrm>
          <a:off x="2116015" y="3198201"/>
          <a:ext cx="3866895" cy="1030247"/>
          <a:chOff x="2116015" y="3198201"/>
          <a:chExt cx="3981195" cy="1030247"/>
        </a:xfrm>
      </xdr:grpSpPr>
      <xdr:sp macro="" textlink="x1_Schritt">
        <xdr:nvSpPr>
          <xdr:cNvPr id="13" name="x1 - Wert">
            <a:extLst>
              <a:ext uri="{FF2B5EF4-FFF2-40B4-BE49-F238E27FC236}">
                <a16:creationId xmlns:a16="http://schemas.microsoft.com/office/drawing/2014/main" id="{00000000-0008-0000-0500-00000D000000}"/>
              </a:ext>
            </a:extLst>
          </xdr:cNvPr>
          <xdr:cNvSpPr/>
        </xdr:nvSpPr>
        <xdr:spPr>
          <a:xfrm>
            <a:off x="2116015" y="3217251"/>
            <a:ext cx="505871" cy="1792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r"/>
            <a:fld id="{77517593-1544-4E3E-9A84-2C3CDF8AB3B0}" type="TxLink">
              <a:rPr lang="en-US" sz="1100" b="0" i="0" u="none" strike="noStrike">
                <a:solidFill>
                  <a:schemeClr val="accent2">
                    <a:lumMod val="75000"/>
                  </a:schemeClr>
                </a:solidFill>
                <a:latin typeface="Calibri"/>
                <a:cs typeface="Calibri"/>
              </a:rPr>
              <a:pPr algn="r"/>
              <a:t>1</a:t>
            </a:fld>
            <a:endParaRPr lang="de-DE" sz="1100" baseline="-25000">
              <a:solidFill>
                <a:schemeClr val="accent2">
                  <a:lumMod val="75000"/>
                </a:schemeClr>
              </a:solidFill>
            </a:endParaRPr>
          </a:p>
        </xdr:txBody>
      </xdr:sp>
      <xdr:sp macro="" textlink="x2_Schritt">
        <xdr:nvSpPr>
          <xdr:cNvPr id="14" name="x2 - Wert">
            <a:extLst>
              <a:ext uri="{FF2B5EF4-FFF2-40B4-BE49-F238E27FC236}">
                <a16:creationId xmlns:a16="http://schemas.microsoft.com/office/drawing/2014/main" id="{00000000-0008-0000-0500-00000E000000}"/>
              </a:ext>
            </a:extLst>
          </xdr:cNvPr>
          <xdr:cNvSpPr/>
        </xdr:nvSpPr>
        <xdr:spPr>
          <a:xfrm>
            <a:off x="2116015" y="4026876"/>
            <a:ext cx="505871" cy="1792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r"/>
            <a:fld id="{12F5514B-E288-40AD-99EA-757130B28FBA}" type="TxLink">
              <a:rPr lang="en-US" sz="1100" b="0" i="0" u="none" strike="noStrike">
                <a:solidFill>
                  <a:schemeClr val="accent2">
                    <a:lumMod val="75000"/>
                  </a:schemeClr>
                </a:solidFill>
                <a:latin typeface="Calibri"/>
                <a:cs typeface="Calibri"/>
              </a:rPr>
              <a:pPr algn="r"/>
              <a:t>1</a:t>
            </a:fld>
            <a:endParaRPr lang="de-DE" sz="1100" baseline="-25000">
              <a:solidFill>
                <a:schemeClr val="accent2">
                  <a:lumMod val="75000"/>
                </a:schemeClr>
              </a:solidFill>
            </a:endParaRPr>
          </a:p>
        </xdr:txBody>
      </xdr:sp>
      <xdr:sp macro="" textlink="w1_Schritt">
        <xdr:nvSpPr>
          <xdr:cNvPr id="4" name="w1 - Wert">
            <a:extLst>
              <a:ext uri="{FF2B5EF4-FFF2-40B4-BE49-F238E27FC236}">
                <a16:creationId xmlns:a16="http://schemas.microsoft.com/office/drawing/2014/main" id="{00000000-0008-0000-0500-000004000000}"/>
              </a:ext>
            </a:extLst>
          </xdr:cNvPr>
          <xdr:cNvSpPr/>
        </xdr:nvSpPr>
        <xdr:spPr>
          <a:xfrm>
            <a:off x="3392365" y="3407751"/>
            <a:ext cx="505871" cy="1792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fld id="{948DC222-B478-4B69-A96C-9CD53D910DEE}" type="TxLink">
              <a:rPr lang="en-US" sz="1100" b="0" i="0" u="none" strike="noStrike">
                <a:solidFill>
                  <a:schemeClr val="accent2">
                    <a:lumMod val="75000"/>
                  </a:schemeClr>
                </a:solidFill>
                <a:latin typeface="Calibri"/>
                <a:cs typeface="Calibri"/>
              </a:rPr>
              <a:pPr algn="l"/>
              <a:t>0,200</a:t>
            </a:fld>
            <a:endParaRPr lang="de-DE" sz="1100" baseline="-25000">
              <a:solidFill>
                <a:schemeClr val="accent2">
                  <a:lumMod val="75000"/>
                </a:schemeClr>
              </a:solidFill>
            </a:endParaRPr>
          </a:p>
        </xdr:txBody>
      </xdr:sp>
      <xdr:sp macro="" textlink="w2_Schritt">
        <xdr:nvSpPr>
          <xdr:cNvPr id="5" name="w2 - Wert">
            <a:extLst>
              <a:ext uri="{FF2B5EF4-FFF2-40B4-BE49-F238E27FC236}">
                <a16:creationId xmlns:a16="http://schemas.microsoft.com/office/drawing/2014/main" id="{00000000-0008-0000-0500-000005000000}"/>
              </a:ext>
            </a:extLst>
          </xdr:cNvPr>
          <xdr:cNvSpPr/>
        </xdr:nvSpPr>
        <xdr:spPr>
          <a:xfrm>
            <a:off x="3411415" y="4045926"/>
            <a:ext cx="524921" cy="18252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fld id="{A13A2A19-AB1F-4382-BB42-A54FA5B5E0CE}" type="TxLink">
              <a:rPr lang="en-US" sz="1100" b="0" i="0" u="none" strike="noStrike">
                <a:solidFill>
                  <a:schemeClr val="accent2">
                    <a:lumMod val="75000"/>
                  </a:schemeClr>
                </a:solidFill>
                <a:latin typeface="Calibri"/>
                <a:cs typeface="Calibri"/>
              </a:rPr>
              <a:pPr algn="l"/>
              <a:t>0,100</a:t>
            </a:fld>
            <a:endParaRPr lang="de-DE" sz="1100" baseline="-25000">
              <a:solidFill>
                <a:schemeClr val="accent2">
                  <a:lumMod val="75000"/>
                </a:schemeClr>
              </a:solidFill>
            </a:endParaRPr>
          </a:p>
        </xdr:txBody>
      </xdr:sp>
      <xdr:sp macro="" textlink="b_Schritt">
        <xdr:nvSpPr>
          <xdr:cNvPr id="11" name="b - Wert">
            <a:extLst>
              <a:ext uri="{FF2B5EF4-FFF2-40B4-BE49-F238E27FC236}">
                <a16:creationId xmlns:a16="http://schemas.microsoft.com/office/drawing/2014/main" id="{00000000-0008-0000-0500-00000B000000}"/>
              </a:ext>
            </a:extLst>
          </xdr:cNvPr>
          <xdr:cNvSpPr/>
        </xdr:nvSpPr>
        <xdr:spPr>
          <a:xfrm>
            <a:off x="4478215" y="3198201"/>
            <a:ext cx="504570" cy="16314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fld id="{8ADD0EB8-3C76-481F-B5EB-AB60BDFA579D}" type="TxLink">
              <a:rPr lang="en-US" sz="1100" b="0" i="0" u="none" strike="noStrike">
                <a:solidFill>
                  <a:schemeClr val="accent2">
                    <a:lumMod val="75000"/>
                  </a:schemeClr>
                </a:solidFill>
                <a:latin typeface="Calibri"/>
                <a:cs typeface="Calibri"/>
              </a:rPr>
              <a:pPr algn="l"/>
              <a:t>-0,200</a:t>
            </a:fld>
            <a:endParaRPr lang="de-DE" sz="1100">
              <a:solidFill>
                <a:schemeClr val="accent2">
                  <a:lumMod val="75000"/>
                </a:schemeClr>
              </a:solidFill>
            </a:endParaRPr>
          </a:p>
        </xdr:txBody>
      </xdr:sp>
      <xdr:sp macro="" textlink="Summe_Schritt">
        <xdr:nvSpPr>
          <xdr:cNvPr id="18" name="Summe - Wert">
            <a:extLst>
              <a:ext uri="{FF2B5EF4-FFF2-40B4-BE49-F238E27FC236}">
                <a16:creationId xmlns:a16="http://schemas.microsoft.com/office/drawing/2014/main" id="{00000000-0008-0000-0500-000012000000}"/>
              </a:ext>
            </a:extLst>
          </xdr:cNvPr>
          <xdr:cNvSpPr/>
        </xdr:nvSpPr>
        <xdr:spPr>
          <a:xfrm>
            <a:off x="4649664" y="3903051"/>
            <a:ext cx="836735" cy="17364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fld id="{39387CE6-D865-403D-BFBF-DD5C4039659B}" type="TxLink">
              <a:rPr lang="en-US" sz="1100" b="0" i="0" u="none" strike="noStrike">
                <a:solidFill>
                  <a:schemeClr val="accent2">
                    <a:lumMod val="75000"/>
                  </a:schemeClr>
                </a:solidFill>
                <a:latin typeface="Calibri"/>
                <a:cs typeface="Calibri"/>
              </a:rPr>
              <a:pPr algn="l"/>
              <a:t>0,1</a:t>
            </a:fld>
            <a:endParaRPr lang="de-DE" sz="1100">
              <a:solidFill>
                <a:schemeClr val="accent2">
                  <a:lumMod val="75000"/>
                </a:schemeClr>
              </a:solidFill>
            </a:endParaRPr>
          </a:p>
        </xdr:txBody>
      </xdr:sp>
      <xdr:sp macro="" textlink="phi_Schritt">
        <xdr:nvSpPr>
          <xdr:cNvPr id="15" name="phi - Wert">
            <a:extLst>
              <a:ext uri="{FF2B5EF4-FFF2-40B4-BE49-F238E27FC236}">
                <a16:creationId xmlns:a16="http://schemas.microsoft.com/office/drawing/2014/main" id="{00000000-0008-0000-0500-00000F000000}"/>
              </a:ext>
            </a:extLst>
          </xdr:cNvPr>
          <xdr:cNvSpPr/>
        </xdr:nvSpPr>
        <xdr:spPr>
          <a:xfrm>
            <a:off x="5592640" y="3807801"/>
            <a:ext cx="504570" cy="16314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fld id="{E3A4599B-704E-497A-B1B2-2CFD5AABA467}" type="TxLink">
              <a:rPr lang="en-US" sz="1100" b="0" i="0" u="none" strike="noStrike">
                <a:solidFill>
                  <a:schemeClr val="accent2">
                    <a:lumMod val="75000"/>
                  </a:schemeClr>
                </a:solidFill>
                <a:latin typeface="Calibri"/>
                <a:cs typeface="Calibri"/>
              </a:rPr>
              <a:pPr algn="l"/>
              <a:t>1</a:t>
            </a:fld>
            <a:endParaRPr lang="de-DE" sz="1100">
              <a:solidFill>
                <a:schemeClr val="accent2">
                  <a:lumMod val="75000"/>
                </a:schemeClr>
              </a:solidFill>
            </a:endParaRPr>
          </a:p>
        </xdr:txBody>
      </xdr:sp>
    </xdr:grpSp>
    <xdr:clientData/>
  </xdr:twoCellAnchor>
  <xdr:twoCellAnchor>
    <xdr:from>
      <xdr:col>8</xdr:col>
      <xdr:colOff>600075</xdr:colOff>
      <xdr:row>12</xdr:row>
      <xdr:rowOff>123825</xdr:rowOff>
    </xdr:from>
    <xdr:to>
      <xdr:col>9</xdr:col>
      <xdr:colOff>276763</xdr:colOff>
      <xdr:row>16</xdr:row>
      <xdr:rowOff>28575</xdr:rowOff>
    </xdr:to>
    <xdr:sp macro="" textlink="">
      <xdr:nvSpPr>
        <xdr:cNvPr id="2051" name="Notiz - Pfeil">
          <a:extLst>
            <a:ext uri="{FF2B5EF4-FFF2-40B4-BE49-F238E27FC236}">
              <a16:creationId xmlns:a16="http://schemas.microsoft.com/office/drawing/2014/main" id="{00000000-0008-0000-0500-000003080000}"/>
            </a:ext>
          </a:extLst>
        </xdr:cNvPr>
        <xdr:cNvSpPr/>
      </xdr:nvSpPr>
      <xdr:spPr>
        <a:xfrm>
          <a:off x="5219700" y="3228975"/>
          <a:ext cx="438688" cy="704850"/>
        </a:xfrm>
        <a:custGeom>
          <a:avLst/>
          <a:gdLst>
            <a:gd name="connsiteX0" fmla="*/ 219075 w 444482"/>
            <a:gd name="connsiteY0" fmla="*/ 0 h 742950"/>
            <a:gd name="connsiteX1" fmla="*/ 438150 w 444482"/>
            <a:gd name="connsiteY1" fmla="*/ 285750 h 742950"/>
            <a:gd name="connsiteX2" fmla="*/ 0 w 444482"/>
            <a:gd name="connsiteY2" fmla="*/ 742950 h 742950"/>
            <a:gd name="connsiteX0" fmla="*/ 219075 w 438595"/>
            <a:gd name="connsiteY0" fmla="*/ 0 h 742950"/>
            <a:gd name="connsiteX1" fmla="*/ 438150 w 438595"/>
            <a:gd name="connsiteY1" fmla="*/ 285750 h 742950"/>
            <a:gd name="connsiteX2" fmla="*/ 0 w 438595"/>
            <a:gd name="connsiteY2" fmla="*/ 742950 h 742950"/>
            <a:gd name="connsiteX0" fmla="*/ 219075 w 438595"/>
            <a:gd name="connsiteY0" fmla="*/ 0 h 742950"/>
            <a:gd name="connsiteX1" fmla="*/ 438150 w 438595"/>
            <a:gd name="connsiteY1" fmla="*/ 285750 h 742950"/>
            <a:gd name="connsiteX2" fmla="*/ 0 w 438595"/>
            <a:gd name="connsiteY2" fmla="*/ 742950 h 742950"/>
            <a:gd name="connsiteX0" fmla="*/ 219075 w 438595"/>
            <a:gd name="connsiteY0" fmla="*/ 0 h 742950"/>
            <a:gd name="connsiteX1" fmla="*/ 438150 w 438595"/>
            <a:gd name="connsiteY1" fmla="*/ 285750 h 742950"/>
            <a:gd name="connsiteX2" fmla="*/ 0 w 438595"/>
            <a:gd name="connsiteY2" fmla="*/ 742950 h 742950"/>
            <a:gd name="connsiteX0" fmla="*/ 219075 w 438595"/>
            <a:gd name="connsiteY0" fmla="*/ 0 h 742950"/>
            <a:gd name="connsiteX1" fmla="*/ 438150 w 438595"/>
            <a:gd name="connsiteY1" fmla="*/ 285750 h 742950"/>
            <a:gd name="connsiteX2" fmla="*/ 0 w 438595"/>
            <a:gd name="connsiteY2" fmla="*/ 742950 h 742950"/>
            <a:gd name="connsiteX0" fmla="*/ 219075 w 438688"/>
            <a:gd name="connsiteY0" fmla="*/ 0 h 742950"/>
            <a:gd name="connsiteX1" fmla="*/ 438150 w 438688"/>
            <a:gd name="connsiteY1" fmla="*/ 285750 h 742950"/>
            <a:gd name="connsiteX2" fmla="*/ 0 w 438688"/>
            <a:gd name="connsiteY2" fmla="*/ 742950 h 742950"/>
          </a:gdLst>
          <a:ahLst/>
          <a:cxnLst>
            <a:cxn ang="0">
              <a:pos x="connsiteX0" y="connsiteY0"/>
            </a:cxn>
            <a:cxn ang="0">
              <a:pos x="connsiteX1" y="connsiteY1"/>
            </a:cxn>
            <a:cxn ang="0">
              <a:pos x="connsiteX2" y="connsiteY2"/>
            </a:cxn>
          </a:cxnLst>
          <a:rect l="l" t="t" r="r" b="b"/>
          <a:pathLst>
            <a:path w="438688" h="742950">
              <a:moveTo>
                <a:pt x="219075" y="0"/>
              </a:moveTo>
              <a:cubicBezTo>
                <a:pt x="365919" y="61912"/>
                <a:pt x="446088" y="85725"/>
                <a:pt x="438150" y="285750"/>
              </a:cubicBezTo>
              <a:cubicBezTo>
                <a:pt x="430212" y="485775"/>
                <a:pt x="172244" y="652462"/>
                <a:pt x="0" y="742950"/>
              </a:cubicBezTo>
            </a:path>
          </a:pathLst>
        </a:custGeom>
        <a:ln w="12700">
          <a:solidFill>
            <a:srgbClr val="C00000"/>
          </a:solidFill>
          <a:headEnd type="none" w="med" len="med"/>
          <a:tailEnd type="triangle" w="med" len="med"/>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de-DE" sz="1100"/>
        </a:p>
      </xdr:txBody>
    </xdr:sp>
    <xdr:clientData/>
  </xdr:twoCellAnchor>
  <xdr:oneCellAnchor>
    <xdr:from>
      <xdr:col>6</xdr:col>
      <xdr:colOff>457200</xdr:colOff>
      <xdr:row>13</xdr:row>
      <xdr:rowOff>0</xdr:rowOff>
    </xdr:from>
    <xdr:ext cx="2182713" cy="233205"/>
    <xdr:sp macro="" textlink="">
      <xdr:nvSpPr>
        <xdr:cNvPr id="2052" name="Notiz - Startwerte">
          <a:extLst>
            <a:ext uri="{FF2B5EF4-FFF2-40B4-BE49-F238E27FC236}">
              <a16:creationId xmlns:a16="http://schemas.microsoft.com/office/drawing/2014/main" id="{00000000-0008-0000-0500-000004080000}"/>
            </a:ext>
          </a:extLst>
        </xdr:cNvPr>
        <xdr:cNvSpPr txBox="1"/>
      </xdr:nvSpPr>
      <xdr:spPr>
        <a:xfrm>
          <a:off x="3429000" y="4819650"/>
          <a:ext cx="2182713"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900">
              <a:solidFill>
                <a:srgbClr val="C00000"/>
              </a:solidFill>
            </a:rPr>
            <a:t>Startwerte werden von </a:t>
          </a:r>
          <a:r>
            <a:rPr lang="de-DE" sz="900">
              <a:solidFill>
                <a:schemeClr val="accent6">
                  <a:lumMod val="75000"/>
                </a:schemeClr>
              </a:solidFill>
            </a:rPr>
            <a:t>oben</a:t>
          </a:r>
          <a:r>
            <a:rPr lang="de-DE" sz="900">
              <a:solidFill>
                <a:srgbClr val="C00000"/>
              </a:solidFill>
            </a:rPr>
            <a:t> übernommen</a:t>
          </a:r>
        </a:p>
      </xdr:txBody>
    </xdr:sp>
    <xdr:clientData/>
  </xdr:oneCellAnchor>
  <mc:AlternateContent xmlns:mc="http://schemas.openxmlformats.org/markup-compatibility/2006">
    <mc:Choice xmlns:a14="http://schemas.microsoft.com/office/drawing/2010/main" Requires="a14">
      <xdr:twoCellAnchor>
        <xdr:from>
          <xdr:col>12</xdr:col>
          <xdr:colOff>57150</xdr:colOff>
          <xdr:row>6</xdr:row>
          <xdr:rowOff>95250</xdr:rowOff>
        </xdr:from>
        <xdr:to>
          <xdr:col>12</xdr:col>
          <xdr:colOff>257175</xdr:colOff>
          <xdr:row>8</xdr:row>
          <xdr:rowOff>152400</xdr:rowOff>
        </xdr:to>
        <xdr:sp macro="" textlink="">
          <xdr:nvSpPr>
            <xdr:cNvPr id="3074" name="Spinner" hidden="1">
              <a:extLst>
                <a:ext uri="{63B3BB69-23CF-44E3-9099-C40C66FF867C}">
                  <a14:compatExt spid="_x0000_s3074"/>
                </a:ext>
                <a:ext uri="{FF2B5EF4-FFF2-40B4-BE49-F238E27FC236}">
                  <a16:creationId xmlns:a16="http://schemas.microsoft.com/office/drawing/2014/main" id="{00000000-0008-0000-05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6.xml><?xml version="1.0" encoding="utf-8"?>
<c:userShapes xmlns:c="http://schemas.openxmlformats.org/drawingml/2006/chart">
  <cdr:relSizeAnchor xmlns:cdr="http://schemas.openxmlformats.org/drawingml/2006/chartDrawing">
    <cdr:from>
      <cdr:x>0.79024</cdr:x>
      <cdr:y>0.92704</cdr:y>
    </cdr:from>
    <cdr:to>
      <cdr:x>0.87904</cdr:x>
      <cdr:y>0.9595</cdr:y>
    </cdr:to>
    <cdr:sp macro="" textlink="Schritt">
      <cdr:nvSpPr>
        <cdr:cNvPr id="2" name="Textfeld 1">
          <a:extLst xmlns:a="http://schemas.openxmlformats.org/drawingml/2006/main">
            <a:ext uri="{FF2B5EF4-FFF2-40B4-BE49-F238E27FC236}">
              <a16:creationId xmlns:a16="http://schemas.microsoft.com/office/drawing/2014/main" id="{03239E09-7FF6-A415-0E4D-2399159B1F82}"/>
            </a:ext>
          </a:extLst>
        </cdr:cNvPr>
        <cdr:cNvSpPr txBox="1"/>
      </cdr:nvSpPr>
      <cdr:spPr>
        <a:xfrm xmlns:a="http://schemas.openxmlformats.org/drawingml/2006/main">
          <a:off x="4292797" y="6217843"/>
          <a:ext cx="482384" cy="21771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498A3-70BC-4D15-8279-BB4B597EB948}" type="TxLink">
            <a:rPr lang="en-US" sz="1000" b="0" i="0" u="none" strike="noStrike">
              <a:solidFill>
                <a:schemeClr val="accent3">
                  <a:lumMod val="50000"/>
                </a:schemeClr>
              </a:solidFill>
              <a:latin typeface="Calibri"/>
              <a:cs typeface="Calibri"/>
            </a:rPr>
            <a:pPr/>
            <a:t>36</a:t>
          </a:fld>
          <a:endParaRPr lang="de-DE" sz="1000">
            <a:solidFill>
              <a:schemeClr val="accent3">
                <a:lumMod val="50000"/>
              </a:schemeClr>
            </a:solidFill>
          </a:endParaRPr>
        </a:p>
      </cdr:txBody>
    </cdr:sp>
  </cdr:relSizeAnchor>
  <cdr:relSizeAnchor xmlns:cdr="http://schemas.openxmlformats.org/drawingml/2006/chartDrawing">
    <cdr:from>
      <cdr:x>0.33665</cdr:x>
      <cdr:y>0.92761</cdr:y>
    </cdr:from>
    <cdr:to>
      <cdr:x>0.43878</cdr:x>
      <cdr:y>0.96205</cdr:y>
    </cdr:to>
    <cdr:sp macro="" textlink="Schritt_Ende">
      <cdr:nvSpPr>
        <cdr:cNvPr id="3" name="Textfeld 1">
          <a:extLst xmlns:a="http://schemas.openxmlformats.org/drawingml/2006/main">
            <a:ext uri="{FF2B5EF4-FFF2-40B4-BE49-F238E27FC236}">
              <a16:creationId xmlns:a16="http://schemas.microsoft.com/office/drawing/2014/main" id="{8136AFF0-222D-12D2-13F6-617845D60D98}"/>
            </a:ext>
          </a:extLst>
        </cdr:cNvPr>
        <cdr:cNvSpPr txBox="1"/>
      </cdr:nvSpPr>
      <cdr:spPr>
        <a:xfrm xmlns:a="http://schemas.openxmlformats.org/drawingml/2006/main">
          <a:off x="1828785" y="6221674"/>
          <a:ext cx="554797" cy="230997"/>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BAF546B0-4D70-4915-946B-96E8CF0DF336}" type="TxLink">
            <a:rPr lang="en-US" sz="1000" b="0" i="0" u="none" strike="noStrike">
              <a:solidFill>
                <a:schemeClr val="accent3">
                  <a:lumMod val="50000"/>
                </a:schemeClr>
              </a:solidFill>
              <a:latin typeface="Calibri"/>
              <a:cs typeface="Calibri"/>
            </a:rPr>
            <a:pPr/>
            <a:t>36</a:t>
          </a:fld>
          <a:endParaRPr lang="de-DE" sz="1000">
            <a:solidFill>
              <a:schemeClr val="accent3">
                <a:lumMod val="50000"/>
              </a:schemeClr>
            </a:solidFill>
          </a:endParaRPr>
        </a:p>
      </cdr:txBody>
    </cdr:sp>
  </cdr:relSizeAnchor>
  <cdr:relSizeAnchor xmlns:cdr="http://schemas.openxmlformats.org/drawingml/2006/chartDrawing">
    <cdr:from>
      <cdr:x>0.47312</cdr:x>
      <cdr:y>0.95786</cdr:y>
    </cdr:from>
    <cdr:to>
      <cdr:x>0.56192</cdr:x>
      <cdr:y>0.99168</cdr:y>
    </cdr:to>
    <cdr:sp macro="" textlink="Schritt">
      <cdr:nvSpPr>
        <cdr:cNvPr id="4" name="Textfeld 1">
          <a:extLst xmlns:a="http://schemas.openxmlformats.org/drawingml/2006/main">
            <a:ext uri="{FF2B5EF4-FFF2-40B4-BE49-F238E27FC236}">
              <a16:creationId xmlns:a16="http://schemas.microsoft.com/office/drawing/2014/main" id="{209D1617-74F1-5386-F30A-D27C57841DD6}"/>
            </a:ext>
          </a:extLst>
        </cdr:cNvPr>
        <cdr:cNvSpPr txBox="1"/>
      </cdr:nvSpPr>
      <cdr:spPr>
        <a:xfrm xmlns:a="http://schemas.openxmlformats.org/drawingml/2006/main">
          <a:off x="2570117" y="6424604"/>
          <a:ext cx="482384" cy="226839"/>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D964A881-3D34-420B-A991-7E0808DBAC64}" type="TxLink">
            <a:rPr lang="en-US" sz="1000" b="0" i="0" u="none" strike="noStrike">
              <a:solidFill>
                <a:schemeClr val="accent3">
                  <a:lumMod val="50000"/>
                </a:schemeClr>
              </a:solidFill>
              <a:latin typeface="Calibri"/>
              <a:cs typeface="Calibri"/>
            </a:rPr>
            <a:pPr/>
            <a:t>36</a:t>
          </a:fld>
          <a:endParaRPr lang="de-DE" sz="800">
            <a:solidFill>
              <a:schemeClr val="accent3">
                <a:lumMod val="50000"/>
              </a:schemeClr>
            </a:solidFill>
          </a:endParaRPr>
        </a:p>
      </cdr:txBody>
    </cdr:sp>
  </cdr:relSizeAnchor>
</c:userShap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DA1408-3342-4C18-AFBF-7778A04D9907}" name="Daten" displayName="Daten" ref="A11:H15" totalsRowShown="0" headerRowDxfId="44" dataDxfId="43">
  <tableColumns count="8">
    <tableColumn id="4" xr3:uid="{2C68DDAB-8C46-44C3-B08A-B32C6110A936}" name="Nr" dataDxfId="42">
      <calculatedColumnFormula>IF(AND(ISNUMBER(Daten[[#This Row],[X1]]),ISNUMBER(Daten[[#This Row],[X2]]),ISNUMBER(Daten[[#This Row],[Y]])),MAX(A$11:A11)+1,"")</calculatedColumnFormula>
    </tableColumn>
    <tableColumn id="1" xr3:uid="{8E311947-CDB5-486E-88CC-B85EAC810213}" name="X1" dataDxfId="2"/>
    <tableColumn id="2" xr3:uid="{F722DBDC-DE09-4E85-A6EF-91691A590F98}" name="X2" dataDxfId="1"/>
    <tableColumn id="3" xr3:uid="{4EA24110-3BC2-4F5D-B69C-60BA95F3BC8A}" name="Y" dataDxfId="0"/>
    <tableColumn id="5" xr3:uid="{AFBA768F-E737-413B-87DC-D7E18FA1A36B}" name="X1|Y=0" dataDxfId="41">
      <calculatedColumnFormula>IF(AND(ISNUMBER(Daten[[#This Row],[Y]]),Daten[[#This Row],[Y]]=0),Daten[[#This Row],[X1]],#N/A)</calculatedColumnFormula>
    </tableColumn>
    <tableColumn id="6" xr3:uid="{0258F2F6-EBEA-4F18-A925-4345B24EC6C7}" name="X2|Y=0" dataDxfId="40">
      <calculatedColumnFormula>IF(AND(ISNUMBER(Daten[[#This Row],[Y]]),Daten[[#This Row],[Y]]=0),Daten[[#This Row],[X2]],#N/A)</calculatedColumnFormula>
    </tableColumn>
    <tableColumn id="7" xr3:uid="{0F92B755-14BA-4660-B0A9-0BAEA9CBB0F1}" name="X1|Y=1" dataDxfId="39">
      <calculatedColumnFormula>IF(Daten[[#This Row],[Y]]=1,Daten[[#This Row],[X1]],#N/A)</calculatedColumnFormula>
    </tableColumn>
    <tableColumn id="8" xr3:uid="{8FD20B76-944A-4078-9623-8FBFEFF83CB7}" name="X2|Y=1" dataDxfId="38">
      <calculatedColumnFormula>IF(Daten[[#This Row],[Y]]=1,Daten[[#This Row],[X2]],#N/A)</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4BD993-3139-4AF5-BBA7-2C635DAFC970}" name="Trainingsdaten" displayName="Trainingsdaten" ref="A9:H13" totalsRowShown="0" headerRowDxfId="37" dataDxfId="36">
  <tableColumns count="8">
    <tableColumn id="4" xr3:uid="{44E3B8EC-F0B4-4720-8690-117FDA89E145}" name="Nr" dataDxfId="35"/>
    <tableColumn id="1" xr3:uid="{67532C24-0CE9-4DE5-AB88-373468C8462C}" name="X1" dataDxfId="34"/>
    <tableColumn id="2" xr3:uid="{AD17B1C2-ED08-4A52-87E8-EBA48B26FFFA}" name="X2" dataDxfId="33"/>
    <tableColumn id="3" xr3:uid="{AB941EC0-1F82-44C5-88CB-8B7BB47CEACF}" name="Y" dataDxfId="32">
      <calculatedColumnFormula>IF(AND(Trainingsdaten[[#This Row],[X1]],Trainingsdaten[[#This Row],[X2]]),1,0)</calculatedColumnFormula>
    </tableColumn>
    <tableColumn id="5" xr3:uid="{C0D32702-40D7-42B7-AF13-C857E9E3BF7D}" name="X1|Y=0" dataDxfId="31">
      <calculatedColumnFormula>IF(Trainingsdaten[[#This Row],[Y]]=0,Trainingsdaten[[#This Row],[X1]],#N/A)</calculatedColumnFormula>
    </tableColumn>
    <tableColumn id="6" xr3:uid="{F309F4E2-B8ED-455B-8D9F-FFED080FC0B6}" name="X2|Y=0" dataDxfId="30">
      <calculatedColumnFormula>IF(Trainingsdaten[[#This Row],[Y]]=0,Trainingsdaten[[#This Row],[X2]],#N/A)</calculatedColumnFormula>
    </tableColumn>
    <tableColumn id="7" xr3:uid="{78D03227-26DC-4E8F-89F8-76F23C566A34}" name="X1|Y=1" dataDxfId="29">
      <calculatedColumnFormula>IF(Trainingsdaten[[#This Row],[Y]]=1,Trainingsdaten[[#This Row],[X1]],#N/A)</calculatedColumnFormula>
    </tableColumn>
    <tableColumn id="8" xr3:uid="{87D25F6C-48EE-454C-8EC7-CB5E6B984B73}" name="X2|Y=1" dataDxfId="28">
      <calculatedColumnFormula>IF(Trainingsdaten[[#This Row],[Y]]=1,Trainingsdaten[[#This Row],[X2]],#N/A)</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01B854-2EFF-4215-9CF5-54393DC25BC3}" name="Training" displayName="Training" ref="A16:M60" totalsRowShown="0">
  <tableColumns count="13">
    <tableColumn id="1" xr3:uid="{BB23D128-3E55-4B6A-A7D2-2A684254584A}" name="Schritt" dataDxfId="27">
      <calculatedColumnFormula>IF(ISNUMBER(OFFSET(A17,-1,0)),OFFSET(A17,-1,0)+1,1)</calculatedColumnFormula>
    </tableColumn>
    <tableColumn id="2" xr3:uid="{4DDEFDEC-6FCD-4753-A2F8-CA2401672B92}" name="Epoche" dataDxfId="26">
      <calculatedColumnFormula>(Training[[#This Row],[Schritt]]-Training[[#This Row],[Nr]])/Daten_pro_Epoche+1</calculatedColumnFormula>
    </tableColumn>
    <tableColumn id="3" xr3:uid="{0F0C9544-2F86-483F-A9D4-BC62E5CBF0E9}" name="Nr" dataDxfId="25">
      <calculatedColumnFormula>MOD(Training[[#This Row],[Schritt]]-1,Daten_pro_Epoche)+1</calculatedColumnFormula>
    </tableColumn>
    <tableColumn id="4" xr3:uid="{F5B974B9-B1B2-452C-BE63-EEC2D2181880}" name="X1" dataDxfId="24">
      <calculatedColumnFormula>VLOOKUP(Training[[#This Row],[Nr]],Trainingsdaten[],MATCH(D$16,Trainingsdaten[#Headers],0),FALSE)</calculatedColumnFormula>
    </tableColumn>
    <tableColumn id="5" xr3:uid="{D8B2EAB5-3D00-4552-A22E-8CF839409C7F}" name="X2" dataDxfId="23">
      <calculatedColumnFormula>VLOOKUP(Training[[#This Row],[Nr]],Trainingsdaten[],MATCH(E$16,Trainingsdaten[#Headers],0),FALSE)</calculatedColumnFormula>
    </tableColumn>
    <tableColumn id="6" xr3:uid="{C8C35627-126A-4A82-9495-F70DEE726DF0}" name="Y" dataDxfId="22">
      <calculatedColumnFormula>VLOOKUP(Training[[#This Row],[Nr]],Trainingsdaten[],MATCH(F$16,Trainingsdaten[#Headers],0),FALSE)</calculatedColumnFormula>
    </tableColumn>
    <tableColumn id="7" xr3:uid="{03B94E00-2413-42CB-B1F6-1BE7D7881AF1}" name="w1" dataDxfId="21">
      <calculatedColumnFormula>IF(Training[[#This Row],[Schritt]]=1, w1_start, G16+(D16*L16*alpha))</calculatedColumnFormula>
    </tableColumn>
    <tableColumn id="8" xr3:uid="{F21256AE-6767-4EE1-8274-85F9940DACDA}" name="w2" dataDxfId="20">
      <calculatedColumnFormula>IF(Training[[#This Row],[Schritt]]=1, w2_start, H16+(E16*L16*alpha))</calculatedColumnFormula>
    </tableColumn>
    <tableColumn id="9" xr3:uid="{C754D2E0-9606-4A8E-9ED2-B484E14983CF}" name="b" dataDxfId="19">
      <calculatedColumnFormula>IF(Training[[#This Row],[Schritt]]=1, b_start, I16+(L16*alpha))</calculatedColumnFormula>
    </tableColumn>
    <tableColumn id="10" xr3:uid="{7FD40FB8-85A2-4313-B9F5-5BDC00AA27CC}" name="Σwixi+b" dataDxfId="18">
      <calculatedColumnFormula>Training[[#This Row],[X1]]*Training[[#This Row],[w1]]+Training[[#This Row],[X2]]*Training[[#This Row],[w2]]+Training[[#This Row],[b]]</calculatedColumnFormula>
    </tableColumn>
    <tableColumn id="11" xr3:uid="{8286B91B-5E77-445B-9E3E-86E8C38293F2}" name="ϕ()" dataDxfId="17">
      <calculatedColumnFormula>IF(Training[[#This Row],[Σwixi+b]]&gt;0,1,0)</calculatedColumnFormula>
    </tableColumn>
    <tableColumn id="12" xr3:uid="{EB2E21B3-19EC-480C-8E14-59D59117A7E8}" name="Fehler" dataDxfId="16">
      <calculatedColumnFormula>Training[[#This Row],[Y]]-Training[[#This Row],[ϕ()]]</calculatedColumnFormula>
    </tableColumn>
    <tableColumn id="13" xr3:uid="{0EA75062-8D5B-4010-AFCE-4BB7949AC72D}" name="konvergiert" dataDxfId="15">
      <calculatedColumnFormula>IF(Training[[#This Row],[Nr]]&lt;Daten_pro_Epoche,"",IF(COUNTIFS(Training[Epoche],Training[[#This Row],[Epoche]],Training[Fehler],"&lt;&gt;0")=0,"JA","NEIN"))</calculatedColumnFormula>
    </tableColumn>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4E3BBF-612E-4B45-8B59-BC559420CE82}" name="Tabelle4" displayName="Tabelle4" ref="D6:F8" totalsRowShown="0">
  <autoFilter ref="D6:F8" xr:uid="{B04E3BBF-612E-4B45-8B59-BC559420CE82}"/>
  <tableColumns count="3">
    <tableColumn id="1" xr3:uid="{F0E01B5B-64B8-405F-BF52-E50FCF00B189}" name="λ"/>
    <tableColumn id="2" xr3:uid="{8DE42DB3-0AF0-4440-941D-CD8860E06231}" name="x1" dataDxfId="14">
      <calculatedColumnFormula>IF($B$6=0,1,(-$B$8-$B$7)/$B$6)+$B$7*Tabelle4[[#This Row],[λ]]</calculatedColumnFormula>
    </tableColumn>
    <tableColumn id="3" xr3:uid="{4EEB57B6-B606-4EC7-B189-468D30D0A80C}" name="x2" dataDxfId="13">
      <calculatedColumnFormula>IF($B$6=0,(-$B$8-$B$6)/$B$7,1)-$B$6*Tabelle4[[#This Row],[λ]]</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14C3FBD-C12F-4E02-8875-47D252A07206}" name="Tabelle46" displayName="Tabelle46" ref="D13:F15" totalsRowShown="0">
  <autoFilter ref="D13:F15" xr:uid="{814C3FBD-C12F-4E02-8875-47D252A07206}"/>
  <tableColumns count="3">
    <tableColumn id="1" xr3:uid="{E9DD5CA9-4995-43AF-AF90-573CB36228F6}" name="λ"/>
    <tableColumn id="2" xr3:uid="{2E546CB6-031F-454F-A4FA-4D8BFE6CCBED}" name="x1" dataDxfId="12">
      <calculatedColumnFormula>IF($B$13=0,1,(-$B$15-$B$14)/$B$13)+$B$14*Tabelle46[[#This Row],[λ]]</calculatedColumnFormula>
    </tableColumn>
    <tableColumn id="3" xr3:uid="{F16E8490-7D27-4BDB-B010-E772A6E6D0F4}" name="x2" dataDxfId="11">
      <calculatedColumnFormula>IF($B$13=0,(-$B$15-$B$13)/$B$14,1)-$B$13*Tabelle46[[#This Row],[λ]]</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enutzerdefiniert 5">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reativecommons.org/licenses/by-nc-sa/4.0/" TargetMode="External"/><Relationship Id="rId1" Type="http://schemas.openxmlformats.org/officeDocument/2006/relationships/hyperlink" Target="https://dpunkt.de/produkt/basiswissen-ki-testen"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openxmlformats.org/officeDocument/2006/relationships/table" Target="../tables/table3.xml"/><Relationship Id="rId4" Type="http://schemas.openxmlformats.org/officeDocument/2006/relationships/ctrlProp" Target="../ctrlProps/ctrlProp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BAF99-7EB3-41D9-AD01-852953FF5358}">
  <sheetPr codeName="Tabelle2"/>
  <dimension ref="A1:G5"/>
  <sheetViews>
    <sheetView showGridLines="0" tabSelected="1" workbookViewId="0">
      <selection activeCell="A3" sqref="A3:G3"/>
    </sheetView>
  </sheetViews>
  <sheetFormatPr baseColWidth="10" defaultColWidth="10.85546875" defaultRowHeight="15" x14ac:dyDescent="0.25"/>
  <cols>
    <col min="1" max="7" width="18.7109375" customWidth="1"/>
  </cols>
  <sheetData>
    <row r="1" spans="1:7" ht="20.25" thickBot="1" x14ac:dyDescent="0.35">
      <c r="A1" s="43" t="s">
        <v>34</v>
      </c>
      <c r="B1" s="43"/>
      <c r="C1" s="43"/>
      <c r="D1" s="43"/>
      <c r="E1" s="43"/>
      <c r="F1" s="43"/>
      <c r="G1" s="43"/>
    </row>
    <row r="2" spans="1:7" ht="26.25" customHeight="1" thickTop="1" x14ac:dyDescent="0.25">
      <c r="A2" s="46" t="s">
        <v>36</v>
      </c>
      <c r="B2" s="46"/>
      <c r="C2" s="46"/>
      <c r="D2" s="46"/>
      <c r="E2" s="46"/>
      <c r="F2" s="46"/>
      <c r="G2" s="46"/>
    </row>
    <row r="3" spans="1:7" ht="75" customHeight="1" x14ac:dyDescent="0.25">
      <c r="A3" s="44" t="s">
        <v>63</v>
      </c>
      <c r="B3" s="45"/>
      <c r="C3" s="45"/>
      <c r="D3" s="45"/>
      <c r="E3" s="45"/>
      <c r="F3" s="45"/>
      <c r="G3" s="45"/>
    </row>
    <row r="4" spans="1:7" x14ac:dyDescent="0.25">
      <c r="G4" s="14" t="s">
        <v>45</v>
      </c>
    </row>
    <row r="5" spans="1:7" x14ac:dyDescent="0.25">
      <c r="A5" s="42" t="s">
        <v>68</v>
      </c>
    </row>
  </sheetData>
  <mergeCells count="3">
    <mergeCell ref="A1:G1"/>
    <mergeCell ref="A3:G3"/>
    <mergeCell ref="A2:G2"/>
  </mergeCells>
  <hyperlinks>
    <hyperlink ref="G4" location="'Daten - Aufgabe'!A1" display="nächstes Blatt  ►" xr:uid="{C1C0B8BB-2F66-4DFE-B38C-313038B882BA}"/>
    <hyperlink ref="A2:G2" r:id="rId1" display="Diese Datei ist Teil des Buchs &quot;Basiswissen KI-Testen&quot; des dpunkt Verlags. Mehr zum Perzeptron, Testdaten und dem Training neuronaler Netze kannst Du dort nachlesen." xr:uid="{D2198A42-BEF8-4A18-8A34-DC357B0CA7AB}"/>
    <hyperlink ref="A5" r:id="rId2" display="© BY-NC-SA 4.0 - Röttger, Runze, Dietrich - aus &quot;Basiswissen KI-Testen&quot;" xr:uid="{FE90BEAF-5117-40DF-A652-C4F36C62EEB2}"/>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B17DF-31E2-4A21-83A5-91E273F71734}">
  <sheetPr codeName="Tabelle3">
    <tabColor theme="4" tint="0.39997558519241921"/>
  </sheetPr>
  <dimension ref="A1:R16"/>
  <sheetViews>
    <sheetView zoomScaleNormal="100" workbookViewId="0">
      <selection activeCell="A2" sqref="A2:R2"/>
    </sheetView>
  </sheetViews>
  <sheetFormatPr baseColWidth="10" defaultColWidth="10.85546875" defaultRowHeight="15" x14ac:dyDescent="0.25"/>
  <cols>
    <col min="1" max="1" width="8.140625" customWidth="1"/>
    <col min="5" max="8" width="11.42578125" hidden="1" customWidth="1"/>
  </cols>
  <sheetData>
    <row r="1" spans="1:18" ht="20.25" thickBot="1" x14ac:dyDescent="0.35">
      <c r="A1" s="47" t="s">
        <v>35</v>
      </c>
      <c r="B1" s="47"/>
      <c r="C1" s="47"/>
      <c r="D1" s="47"/>
      <c r="E1" s="47"/>
      <c r="F1" s="47"/>
      <c r="G1" s="47"/>
      <c r="H1" s="47"/>
      <c r="I1" s="47"/>
      <c r="J1" s="47"/>
      <c r="K1" s="47"/>
      <c r="L1" s="47"/>
      <c r="M1" s="47"/>
      <c r="N1" s="47"/>
      <c r="O1" s="47"/>
      <c r="P1" s="47"/>
      <c r="Q1" s="47"/>
      <c r="R1" s="47"/>
    </row>
    <row r="2" spans="1:18" ht="139.5" customHeight="1" thickTop="1" x14ac:dyDescent="0.25">
      <c r="A2" s="48" t="s">
        <v>69</v>
      </c>
      <c r="B2" s="49"/>
      <c r="C2" s="49"/>
      <c r="D2" s="49"/>
      <c r="E2" s="49"/>
      <c r="F2" s="49"/>
      <c r="G2" s="49"/>
      <c r="H2" s="49"/>
      <c r="I2" s="49"/>
      <c r="J2" s="49"/>
      <c r="K2" s="49"/>
      <c r="L2" s="49"/>
      <c r="M2" s="49"/>
      <c r="N2" s="49"/>
      <c r="O2" s="49"/>
      <c r="P2" s="49"/>
      <c r="Q2" s="49"/>
      <c r="R2" s="49"/>
    </row>
    <row r="3" spans="1:18" x14ac:dyDescent="0.25">
      <c r="Q3" s="53" t="s">
        <v>44</v>
      </c>
      <c r="R3" s="53"/>
    </row>
    <row r="5" spans="1:18" ht="118.5" customHeight="1" x14ac:dyDescent="0.25">
      <c r="A5" s="52" t="s">
        <v>37</v>
      </c>
      <c r="B5" s="52"/>
      <c r="C5" s="52"/>
      <c r="D5" s="52"/>
      <c r="E5" s="52"/>
      <c r="F5" s="52"/>
      <c r="G5" s="52"/>
      <c r="H5" s="52"/>
      <c r="I5" s="52"/>
    </row>
    <row r="7" spans="1:18" ht="21" x14ac:dyDescent="0.35">
      <c r="A7" s="16" t="s">
        <v>0</v>
      </c>
    </row>
    <row r="8" spans="1:18" x14ac:dyDescent="0.25">
      <c r="A8" s="5" t="s">
        <v>7</v>
      </c>
      <c r="B8" s="5"/>
      <c r="C8" s="5"/>
      <c r="D8" s="5">
        <f>COUNT(Daten[Nr])</f>
        <v>0</v>
      </c>
    </row>
    <row r="10" spans="1:18" x14ac:dyDescent="0.25">
      <c r="A10" s="51" t="s">
        <v>40</v>
      </c>
      <c r="B10" s="51"/>
      <c r="C10" s="51"/>
      <c r="D10" s="51"/>
      <c r="E10" s="50" t="s">
        <v>17</v>
      </c>
      <c r="F10" s="50"/>
      <c r="G10" s="50"/>
      <c r="H10" s="50"/>
    </row>
    <row r="11" spans="1:18" ht="18" x14ac:dyDescent="0.35">
      <c r="A11" s="3" t="s">
        <v>4</v>
      </c>
      <c r="B11" s="1" t="s">
        <v>1</v>
      </c>
      <c r="C11" s="1" t="s">
        <v>2</v>
      </c>
      <c r="D11" s="1" t="s">
        <v>3</v>
      </c>
      <c r="E11" s="6" t="s">
        <v>13</v>
      </c>
      <c r="F11" s="6" t="s">
        <v>14</v>
      </c>
      <c r="G11" s="6" t="s">
        <v>15</v>
      </c>
      <c r="H11" s="6" t="s">
        <v>16</v>
      </c>
    </row>
    <row r="12" spans="1:18" x14ac:dyDescent="0.25">
      <c r="A12" s="2" t="str">
        <f>IF(AND(ISNUMBER(Daten[[#This Row],[X1]]),ISNUMBER(Daten[[#This Row],[X2]]),ISNUMBER(Daten[[#This Row],[Y]])),MAX(A$11:A11)+1,"")</f>
        <v/>
      </c>
      <c r="B12" s="63"/>
      <c r="C12" s="63"/>
      <c r="D12" s="63"/>
      <c r="E12" s="4" t="e">
        <f>IF(AND(ISNUMBER(Daten[[#This Row],[Y]]),Daten[[#This Row],[Y]]=0),Daten[[#This Row],[X1]],#N/A)</f>
        <v>#N/A</v>
      </c>
      <c r="F12" s="4" t="e">
        <f>IF(AND(ISNUMBER(Daten[[#This Row],[Y]]),Daten[[#This Row],[Y]]=0),Daten[[#This Row],[X2]],#N/A)</f>
        <v>#N/A</v>
      </c>
      <c r="G12" s="4" t="e">
        <f>IF(Daten[[#This Row],[Y]]=1,Daten[[#This Row],[X1]],#N/A)</f>
        <v>#N/A</v>
      </c>
      <c r="H12" s="4" t="e">
        <f>IF(Daten[[#This Row],[Y]]=1,Daten[[#This Row],[X2]],#N/A)</f>
        <v>#N/A</v>
      </c>
    </row>
    <row r="13" spans="1:18" x14ac:dyDescent="0.25">
      <c r="A13" s="2" t="str">
        <f>IF(AND(ISNUMBER(Daten[[#This Row],[X1]]),ISNUMBER(Daten[[#This Row],[X2]]),ISNUMBER(Daten[[#This Row],[Y]])),MAX(A$11:A12)+1,"")</f>
        <v/>
      </c>
      <c r="B13" s="63"/>
      <c r="C13" s="63"/>
      <c r="D13" s="63"/>
      <c r="E13" s="4" t="e">
        <f>IF(AND(ISNUMBER(Daten[[#This Row],[Y]]),Daten[[#This Row],[Y]]=0),Daten[[#This Row],[X1]],#N/A)</f>
        <v>#N/A</v>
      </c>
      <c r="F13" s="4" t="e">
        <f>IF(AND(ISNUMBER(Daten[[#This Row],[Y]]),Daten[[#This Row],[Y]]=0),Daten[[#This Row],[X2]],#N/A)</f>
        <v>#N/A</v>
      </c>
      <c r="G13" s="4" t="e">
        <f>IF(Daten[[#This Row],[Y]]=1,Daten[[#This Row],[X1]],#N/A)</f>
        <v>#N/A</v>
      </c>
      <c r="H13" s="4" t="e">
        <f>IF(Daten[[#This Row],[Y]]=1,Daten[[#This Row],[X2]],#N/A)</f>
        <v>#N/A</v>
      </c>
    </row>
    <row r="14" spans="1:18" x14ac:dyDescent="0.25">
      <c r="A14" s="2" t="str">
        <f>IF(AND(ISNUMBER(Daten[[#This Row],[X1]]),ISNUMBER(Daten[[#This Row],[X2]]),ISNUMBER(Daten[[#This Row],[Y]])),MAX(A$11:A13)+1,"")</f>
        <v/>
      </c>
      <c r="B14" s="63"/>
      <c r="C14" s="63"/>
      <c r="D14" s="63"/>
      <c r="E14" s="4" t="e">
        <f>IF(AND(ISNUMBER(Daten[[#This Row],[Y]]),Daten[[#This Row],[Y]]=0),Daten[[#This Row],[X1]],#N/A)</f>
        <v>#N/A</v>
      </c>
      <c r="F14" s="4" t="e">
        <f>IF(AND(ISNUMBER(Daten[[#This Row],[Y]]),Daten[[#This Row],[Y]]=0),Daten[[#This Row],[X2]],#N/A)</f>
        <v>#N/A</v>
      </c>
      <c r="G14" s="4" t="e">
        <f>IF(Daten[[#This Row],[Y]]=1,Daten[[#This Row],[X1]],#N/A)</f>
        <v>#N/A</v>
      </c>
      <c r="H14" s="4" t="e">
        <f>IF(Daten[[#This Row],[Y]]=1,Daten[[#This Row],[X2]],#N/A)</f>
        <v>#N/A</v>
      </c>
    </row>
    <row r="15" spans="1:18" x14ac:dyDescent="0.25">
      <c r="A15" s="2" t="str">
        <f>IF(AND(ISNUMBER(Daten[[#This Row],[X1]]),ISNUMBER(Daten[[#This Row],[X2]]),ISNUMBER(Daten[[#This Row],[Y]])),MAX(A$11:A14)+1,"")</f>
        <v/>
      </c>
      <c r="B15" s="63"/>
      <c r="C15" s="63"/>
      <c r="D15" s="63"/>
      <c r="E15" s="4" t="e">
        <f>IF(AND(ISNUMBER(Daten[[#This Row],[Y]]),Daten[[#This Row],[Y]]=0),Daten[[#This Row],[X1]],#N/A)</f>
        <v>#N/A</v>
      </c>
      <c r="F15" s="4" t="e">
        <f>IF(AND(ISNUMBER(Daten[[#This Row],[Y]]),Daten[[#This Row],[Y]]=0),Daten[[#This Row],[X2]],#N/A)</f>
        <v>#N/A</v>
      </c>
      <c r="G15" s="4" t="e">
        <f>IF(Daten[[#This Row],[Y]]=1,Daten[[#This Row],[X1]],#N/A)</f>
        <v>#N/A</v>
      </c>
      <c r="H15" s="4" t="e">
        <f>IF(Daten[[#This Row],[Y]]=1,Daten[[#This Row],[X2]],#N/A)</f>
        <v>#N/A</v>
      </c>
    </row>
    <row r="16" spans="1:18" x14ac:dyDescent="0.25">
      <c r="D16" s="17"/>
    </row>
  </sheetData>
  <sheetProtection sheet="1" objects="1" scenarios="1"/>
  <mergeCells count="6">
    <mergeCell ref="A1:R1"/>
    <mergeCell ref="A2:R2"/>
    <mergeCell ref="E10:H10"/>
    <mergeCell ref="A10:D10"/>
    <mergeCell ref="A5:I5"/>
    <mergeCell ref="Q3:R3"/>
  </mergeCells>
  <conditionalFormatting sqref="B12:D15">
    <cfRule type="containsBlanks" dxfId="10" priority="1">
      <formula>LEN(TRIM(B12))=0</formula>
    </cfRule>
  </conditionalFormatting>
  <hyperlinks>
    <hyperlink ref="Q3:R3" location="'Daten - Lösung'!A1" display="zur Lösung ►" xr:uid="{FAACEE97-9325-4BE8-B15B-19B2A3976A45}"/>
  </hyperlinks>
  <pageMargins left="0.7" right="0.7" top="0.78740157499999996" bottom="0.78740157499999996"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D843E-8231-4C84-A835-D1E3ECA12CD3}">
  <sheetPr codeName="Tabelle4">
    <tabColor theme="4"/>
  </sheetPr>
  <dimension ref="A1:R13"/>
  <sheetViews>
    <sheetView zoomScaleNormal="100" workbookViewId="0">
      <selection activeCell="A2" sqref="A2:R2"/>
    </sheetView>
  </sheetViews>
  <sheetFormatPr baseColWidth="10" defaultColWidth="10.85546875" defaultRowHeight="15" x14ac:dyDescent="0.25"/>
  <cols>
    <col min="1" max="1" width="7.140625" customWidth="1"/>
    <col min="5" max="8" width="11.42578125" hidden="1" customWidth="1"/>
  </cols>
  <sheetData>
    <row r="1" spans="1:18" ht="20.25" thickBot="1" x14ac:dyDescent="0.35">
      <c r="A1" s="43" t="s">
        <v>39</v>
      </c>
      <c r="B1" s="43"/>
      <c r="C1" s="43"/>
      <c r="D1" s="43"/>
      <c r="E1" s="43"/>
      <c r="F1" s="43"/>
      <c r="G1" s="43"/>
      <c r="H1" s="43"/>
      <c r="I1" s="43"/>
      <c r="J1" s="43"/>
      <c r="K1" s="43"/>
      <c r="L1" s="43"/>
      <c r="M1" s="43"/>
      <c r="N1" s="43"/>
      <c r="O1" s="43"/>
      <c r="P1" s="43"/>
      <c r="Q1" s="43"/>
      <c r="R1" s="43"/>
    </row>
    <row r="2" spans="1:18" ht="95.25" customHeight="1" thickTop="1" x14ac:dyDescent="0.25">
      <c r="A2" s="54" t="s">
        <v>64</v>
      </c>
      <c r="B2" s="55"/>
      <c r="C2" s="55"/>
      <c r="D2" s="55"/>
      <c r="E2" s="55"/>
      <c r="F2" s="55"/>
      <c r="G2" s="55"/>
      <c r="H2" s="55"/>
      <c r="I2" s="55"/>
      <c r="J2" s="55"/>
      <c r="K2" s="55"/>
      <c r="L2" s="55"/>
      <c r="M2" s="55"/>
      <c r="N2" s="55"/>
      <c r="O2" s="55"/>
      <c r="P2" s="55"/>
      <c r="Q2" s="55"/>
      <c r="R2" s="55"/>
    </row>
    <row r="3" spans="1:18" x14ac:dyDescent="0.25">
      <c r="A3" s="53" t="s">
        <v>46</v>
      </c>
      <c r="B3" s="53"/>
      <c r="C3" s="53"/>
      <c r="P3" s="53" t="s">
        <v>56</v>
      </c>
      <c r="Q3" s="53"/>
      <c r="R3" s="53"/>
    </row>
    <row r="5" spans="1:18" ht="21" x14ac:dyDescent="0.35">
      <c r="A5" s="15" t="s">
        <v>0</v>
      </c>
    </row>
    <row r="6" spans="1:18" x14ac:dyDescent="0.25">
      <c r="A6" s="5" t="s">
        <v>7</v>
      </c>
      <c r="B6" s="5"/>
      <c r="C6" s="5"/>
      <c r="D6" s="5">
        <f>COUNT(Trainingsdaten[Nr])</f>
        <v>4</v>
      </c>
    </row>
    <row r="7" spans="1:18" x14ac:dyDescent="0.25">
      <c r="A7" s="5"/>
      <c r="B7" s="5"/>
      <c r="C7" s="5"/>
      <c r="D7" s="5"/>
    </row>
    <row r="8" spans="1:18" x14ac:dyDescent="0.25">
      <c r="A8" s="51" t="s">
        <v>38</v>
      </c>
      <c r="B8" s="51"/>
      <c r="C8" s="51"/>
      <c r="D8" s="51"/>
      <c r="E8" s="50" t="s">
        <v>17</v>
      </c>
      <c r="F8" s="50"/>
      <c r="G8" s="50"/>
      <c r="H8" s="50"/>
    </row>
    <row r="9" spans="1:18" ht="18" x14ac:dyDescent="0.35">
      <c r="A9" s="3" t="s">
        <v>4</v>
      </c>
      <c r="B9" s="1" t="s">
        <v>1</v>
      </c>
      <c r="C9" s="1" t="s">
        <v>2</v>
      </c>
      <c r="D9" s="1" t="s">
        <v>3</v>
      </c>
      <c r="E9" s="6" t="s">
        <v>13</v>
      </c>
      <c r="F9" s="6" t="s">
        <v>14</v>
      </c>
      <c r="G9" s="6" t="s">
        <v>15</v>
      </c>
      <c r="H9" s="6" t="s">
        <v>16</v>
      </c>
    </row>
    <row r="10" spans="1:18" x14ac:dyDescent="0.25">
      <c r="A10" s="2">
        <v>1</v>
      </c>
      <c r="B10" s="1">
        <v>0</v>
      </c>
      <c r="C10" s="1">
        <v>0</v>
      </c>
      <c r="D10" s="1">
        <f>IF(AND(Trainingsdaten[[#This Row],[X1]],Trainingsdaten[[#This Row],[X2]]),1,0)</f>
        <v>0</v>
      </c>
      <c r="E10" s="4">
        <f>IF(Trainingsdaten[[#This Row],[Y]]=0,Trainingsdaten[[#This Row],[X1]],#N/A)</f>
        <v>0</v>
      </c>
      <c r="F10" s="4">
        <f>IF(Trainingsdaten[[#This Row],[Y]]=0,Trainingsdaten[[#This Row],[X2]],#N/A)</f>
        <v>0</v>
      </c>
      <c r="G10" s="4" t="e">
        <f>IF(Trainingsdaten[[#This Row],[Y]]=1,Trainingsdaten[[#This Row],[X1]],#N/A)</f>
        <v>#N/A</v>
      </c>
      <c r="H10" s="4" t="e">
        <f>IF(Trainingsdaten[[#This Row],[Y]]=1,Trainingsdaten[[#This Row],[X2]],#N/A)</f>
        <v>#N/A</v>
      </c>
    </row>
    <row r="11" spans="1:18" x14ac:dyDescent="0.25">
      <c r="A11" s="2">
        <v>2</v>
      </c>
      <c r="B11" s="1">
        <v>0</v>
      </c>
      <c r="C11" s="1">
        <v>1</v>
      </c>
      <c r="D11" s="1">
        <f>IF(AND(Trainingsdaten[[#This Row],[X1]],Trainingsdaten[[#This Row],[X2]]),1,0)</f>
        <v>0</v>
      </c>
      <c r="E11" s="4">
        <f>IF(Trainingsdaten[[#This Row],[Y]]=0,Trainingsdaten[[#This Row],[X1]],#N/A)</f>
        <v>0</v>
      </c>
      <c r="F11" s="4">
        <f>IF(Trainingsdaten[[#This Row],[Y]]=0,Trainingsdaten[[#This Row],[X2]],#N/A)</f>
        <v>1</v>
      </c>
      <c r="G11" s="4" t="e">
        <f>IF(Trainingsdaten[[#This Row],[Y]]=1,Trainingsdaten[[#This Row],[X1]],#N/A)</f>
        <v>#N/A</v>
      </c>
      <c r="H11" s="4" t="e">
        <f>IF(Trainingsdaten[[#This Row],[Y]]=1,Trainingsdaten[[#This Row],[X2]],#N/A)</f>
        <v>#N/A</v>
      </c>
    </row>
    <row r="12" spans="1:18" x14ac:dyDescent="0.25">
      <c r="A12" s="2">
        <v>3</v>
      </c>
      <c r="B12" s="1">
        <v>1</v>
      </c>
      <c r="C12" s="1">
        <v>0</v>
      </c>
      <c r="D12" s="1">
        <f>IF(AND(Trainingsdaten[[#This Row],[X1]],Trainingsdaten[[#This Row],[X2]]),1,0)</f>
        <v>0</v>
      </c>
      <c r="E12" s="4">
        <f>IF(Trainingsdaten[[#This Row],[Y]]=0,Trainingsdaten[[#This Row],[X1]],#N/A)</f>
        <v>1</v>
      </c>
      <c r="F12" s="4">
        <f>IF(Trainingsdaten[[#This Row],[Y]]=0,Trainingsdaten[[#This Row],[X2]],#N/A)</f>
        <v>0</v>
      </c>
      <c r="G12" s="4" t="e">
        <f>IF(Trainingsdaten[[#This Row],[Y]]=1,Trainingsdaten[[#This Row],[X1]],#N/A)</f>
        <v>#N/A</v>
      </c>
      <c r="H12" s="4" t="e">
        <f>IF(Trainingsdaten[[#This Row],[Y]]=1,Trainingsdaten[[#This Row],[X2]],#N/A)</f>
        <v>#N/A</v>
      </c>
    </row>
    <row r="13" spans="1:18" x14ac:dyDescent="0.25">
      <c r="A13" s="2">
        <v>4</v>
      </c>
      <c r="B13" s="1">
        <v>1</v>
      </c>
      <c r="C13" s="1">
        <v>1</v>
      </c>
      <c r="D13" s="1">
        <f>IF(AND(Trainingsdaten[[#This Row],[X1]],Trainingsdaten[[#This Row],[X2]]),1,0)</f>
        <v>1</v>
      </c>
      <c r="E13" s="4" t="e">
        <f>IF(Trainingsdaten[[#This Row],[Y]]=0,Trainingsdaten[[#This Row],[X1]],#N/A)</f>
        <v>#N/A</v>
      </c>
      <c r="F13" s="4" t="e">
        <f>IF(Trainingsdaten[[#This Row],[Y]]=0,Trainingsdaten[[#This Row],[X2]],#N/A)</f>
        <v>#N/A</v>
      </c>
      <c r="G13" s="4">
        <f>IF(Trainingsdaten[[#This Row],[Y]]=1,Trainingsdaten[[#This Row],[X1]],#N/A)</f>
        <v>1</v>
      </c>
      <c r="H13" s="4">
        <f>IF(Trainingsdaten[[#This Row],[Y]]=1,Trainingsdaten[[#This Row],[X2]],#N/A)</f>
        <v>1</v>
      </c>
    </row>
  </sheetData>
  <mergeCells count="6">
    <mergeCell ref="E8:H8"/>
    <mergeCell ref="A1:R1"/>
    <mergeCell ref="A2:R2"/>
    <mergeCell ref="A8:D8"/>
    <mergeCell ref="A3:C3"/>
    <mergeCell ref="P3:R3"/>
  </mergeCells>
  <phoneticPr fontId="7" type="noConversion"/>
  <hyperlinks>
    <hyperlink ref="A3:C3" location="'Daten - Aufgabe'!A1" display="◄ zur Aufgabe zurück" xr:uid="{454D0A11-BAF3-4A62-9C41-A427438AF77D}"/>
    <hyperlink ref="P3:R3" location="'Training - Aufgabe'!A1" display="zur nächsten Aufgabe ►" xr:uid="{D69D10F3-B5D7-4B41-92C2-200F13492829}"/>
  </hyperlinks>
  <pageMargins left="0.7" right="0.7" top="0.78740157499999996" bottom="0.78740157499999996" header="0.3" footer="0.3"/>
  <pageSetup paperSize="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BADA5-9329-49DE-9B74-2A75E64784D0}">
  <sheetPr codeName="Tabelle1">
    <tabColor theme="9" tint="0.39997558519241921"/>
    <outlinePr summaryBelow="0" summaryRight="0"/>
  </sheetPr>
  <dimension ref="A1:O32"/>
  <sheetViews>
    <sheetView zoomScaleNormal="100" workbookViewId="0">
      <selection activeCell="A2" sqref="A2:O2"/>
    </sheetView>
  </sheetViews>
  <sheetFormatPr baseColWidth="10" defaultColWidth="10.85546875" defaultRowHeight="15" outlineLevelRow="1" x14ac:dyDescent="0.25"/>
  <cols>
    <col min="1" max="1" width="10.28515625" customWidth="1"/>
    <col min="2" max="2" width="5.85546875" customWidth="1"/>
    <col min="3" max="5" width="8" customWidth="1"/>
    <col min="6" max="8" width="10.140625" customWidth="1"/>
    <col min="10" max="10" width="12.42578125" customWidth="1"/>
    <col min="13" max="13" width="13.5703125" bestFit="1" customWidth="1"/>
  </cols>
  <sheetData>
    <row r="1" spans="1:15" ht="20.25" thickBot="1" x14ac:dyDescent="0.35">
      <c r="A1" s="43" t="s">
        <v>55</v>
      </c>
      <c r="B1" s="43"/>
      <c r="C1" s="43"/>
      <c r="D1" s="43"/>
      <c r="E1" s="43"/>
      <c r="F1" s="43"/>
      <c r="G1" s="43"/>
      <c r="H1" s="43"/>
      <c r="I1" s="43"/>
      <c r="J1" s="43"/>
      <c r="K1" s="43"/>
      <c r="L1" s="43"/>
      <c r="M1" s="43"/>
      <c r="N1" s="43"/>
      <c r="O1" s="43"/>
    </row>
    <row r="2" spans="1:15" ht="96.75" customHeight="1" outlineLevel="1" thickTop="1" x14ac:dyDescent="0.25">
      <c r="A2" s="59" t="s">
        <v>66</v>
      </c>
      <c r="B2" s="60"/>
      <c r="C2" s="60"/>
      <c r="D2" s="60"/>
      <c r="E2" s="60"/>
      <c r="F2" s="60"/>
      <c r="G2" s="60"/>
      <c r="H2" s="60"/>
      <c r="I2" s="60"/>
      <c r="J2" s="60"/>
      <c r="K2" s="60"/>
      <c r="L2" s="60"/>
      <c r="M2" s="60"/>
      <c r="N2" s="60"/>
      <c r="O2" s="60"/>
    </row>
    <row r="3" spans="1:15" x14ac:dyDescent="0.25">
      <c r="A3" s="53" t="s">
        <v>57</v>
      </c>
      <c r="B3" s="53"/>
      <c r="C3" s="53"/>
      <c r="M3" s="53" t="s">
        <v>44</v>
      </c>
      <c r="N3" s="53"/>
      <c r="O3" s="53"/>
    </row>
    <row r="21" spans="1:12" x14ac:dyDescent="0.25">
      <c r="K21" s="9" t="s">
        <v>19</v>
      </c>
      <c r="L21" s="10">
        <v>0.1</v>
      </c>
    </row>
    <row r="23" spans="1:12" x14ac:dyDescent="0.25">
      <c r="B23" s="61" t="s">
        <v>0</v>
      </c>
      <c r="C23" s="61"/>
      <c r="D23" s="61"/>
      <c r="E23" s="61"/>
    </row>
    <row r="24" spans="1:12" ht="18.75" thickBot="1" x14ac:dyDescent="0.4">
      <c r="A24" s="20" t="s">
        <v>6</v>
      </c>
      <c r="B24" s="21" t="s">
        <v>4</v>
      </c>
      <c r="C24" s="21" t="s">
        <v>49</v>
      </c>
      <c r="D24" s="21" t="s">
        <v>50</v>
      </c>
      <c r="E24" s="21" t="s">
        <v>3</v>
      </c>
      <c r="F24" s="22" t="s">
        <v>51</v>
      </c>
      <c r="G24" s="22" t="s">
        <v>52</v>
      </c>
      <c r="H24" s="22" t="s">
        <v>11</v>
      </c>
      <c r="I24" s="23" t="s">
        <v>53</v>
      </c>
      <c r="J24" s="23" t="s">
        <v>8</v>
      </c>
      <c r="K24" s="23" t="s">
        <v>18</v>
      </c>
      <c r="L24" s="20" t="s">
        <v>42</v>
      </c>
    </row>
    <row r="25" spans="1:12" ht="15.75" thickBot="1" x14ac:dyDescent="0.3">
      <c r="A25" s="56">
        <v>1</v>
      </c>
      <c r="B25" s="24">
        <v>1</v>
      </c>
      <c r="C25" s="25" t="e">
        <f>VLOOKUP($B25,Daten[],MATCH(C$24,Daten[#Headers],0),FALSE)</f>
        <v>#N/A</v>
      </c>
      <c r="D25" s="25" t="e">
        <f>VLOOKUP($B25,Daten[],MATCH(D$24,Daten[#Headers],0),FALSE)</f>
        <v>#N/A</v>
      </c>
      <c r="E25" s="35" t="e">
        <f>VLOOKUP($B25,Daten[],MATCH(E$24,Daten[#Headers],0),FALSE)</f>
        <v>#N/A</v>
      </c>
      <c r="F25" s="37">
        <v>0.5</v>
      </c>
      <c r="G25" s="38">
        <v>-0.4</v>
      </c>
      <c r="H25" s="39">
        <v>0.3</v>
      </c>
      <c r="I25" s="36"/>
      <c r="J25" s="27"/>
      <c r="K25" s="27"/>
      <c r="L25" s="28"/>
    </row>
    <row r="26" spans="1:12" x14ac:dyDescent="0.25">
      <c r="A26" s="57"/>
      <c r="B26" s="29">
        <v>2</v>
      </c>
      <c r="C26" s="30" t="e">
        <f>VLOOKUP($B26,Daten[],MATCH(C$24,Daten[#Headers],0),FALSE)</f>
        <v>#N/A</v>
      </c>
      <c r="D26" s="30" t="e">
        <f>VLOOKUP($B26,Daten[],MATCH(D$24,Daten[#Headers],0),FALSE)</f>
        <v>#N/A</v>
      </c>
      <c r="E26" s="30" t="e">
        <f>VLOOKUP($B26,Daten[],MATCH(E$24,Daten[#Headers],0),FALSE)</f>
        <v>#N/A</v>
      </c>
      <c r="F26" s="26"/>
      <c r="G26" s="26"/>
      <c r="H26" s="26"/>
      <c r="I26" s="36"/>
      <c r="J26" s="27"/>
      <c r="K26" s="27"/>
      <c r="L26" s="31"/>
    </row>
    <row r="27" spans="1:12" x14ac:dyDescent="0.25">
      <c r="A27" s="57"/>
      <c r="B27" s="29"/>
      <c r="C27" s="30" t="e">
        <f>VLOOKUP($B27,Daten[],MATCH(C$24,Daten[#Headers],0),FALSE)</f>
        <v>#N/A</v>
      </c>
      <c r="D27" s="30" t="e">
        <f>VLOOKUP($B27,Daten[],MATCH(D$24,Daten[#Headers],0),FALSE)</f>
        <v>#N/A</v>
      </c>
      <c r="E27" s="30" t="e">
        <f>VLOOKUP($B27,Daten[],MATCH(E$24,Daten[#Headers],0),FALSE)</f>
        <v>#N/A</v>
      </c>
      <c r="F27" s="26"/>
      <c r="G27" s="26"/>
      <c r="H27" s="26"/>
      <c r="I27" s="36"/>
      <c r="J27" s="27"/>
      <c r="K27" s="27"/>
      <c r="L27" s="31"/>
    </row>
    <row r="28" spans="1:12" x14ac:dyDescent="0.25">
      <c r="A28" s="58"/>
      <c r="B28" s="32"/>
      <c r="C28" s="33" t="e">
        <f>VLOOKUP($B28,Daten[],MATCH(C$24,Daten[#Headers],0),FALSE)</f>
        <v>#N/A</v>
      </c>
      <c r="D28" s="33" t="e">
        <f>VLOOKUP($B28,Daten[],MATCH(D$24,Daten[#Headers],0),FALSE)</f>
        <v>#N/A</v>
      </c>
      <c r="E28" s="33" t="e">
        <f>VLOOKUP($B28,Daten[],MATCH(E$24,Daten[#Headers],0),FALSE)</f>
        <v>#N/A</v>
      </c>
      <c r="F28" s="26"/>
      <c r="G28" s="26"/>
      <c r="H28" s="26"/>
      <c r="I28" s="36"/>
      <c r="J28" s="27"/>
      <c r="K28" s="27"/>
      <c r="L28" s="34" t="str">
        <f>IF(COUNTIFS($K25:$K28,"&lt;&gt;0")=0,"JA","NEIN")</f>
        <v>NEIN</v>
      </c>
    </row>
    <row r="29" spans="1:12" x14ac:dyDescent="0.25">
      <c r="A29" s="56">
        <f>A25+1</f>
        <v>2</v>
      </c>
      <c r="B29" s="24"/>
      <c r="C29" s="25" t="e">
        <f>VLOOKUP($B29,Daten[],MATCH(C$24,Daten[#Headers],0),FALSE)</f>
        <v>#N/A</v>
      </c>
      <c r="D29" s="25" t="e">
        <f>VLOOKUP($B29,Daten[],MATCH(D$24,Daten[#Headers],0),FALSE)</f>
        <v>#N/A</v>
      </c>
      <c r="E29" s="25" t="e">
        <f>VLOOKUP($B29,Daten[],MATCH(E$24,Daten[#Headers],0),FALSE)</f>
        <v>#N/A</v>
      </c>
      <c r="F29" s="26"/>
      <c r="G29" s="26"/>
      <c r="H29" s="26"/>
      <c r="I29" s="36"/>
      <c r="J29" s="27"/>
      <c r="K29" s="27"/>
      <c r="L29" s="28"/>
    </row>
    <row r="30" spans="1:12" x14ac:dyDescent="0.25">
      <c r="A30" s="57"/>
      <c r="B30" s="29"/>
      <c r="C30" s="30" t="e">
        <f>VLOOKUP($B30,Daten[],MATCH(C$24,Daten[#Headers],0),FALSE)</f>
        <v>#N/A</v>
      </c>
      <c r="D30" s="30" t="e">
        <f>VLOOKUP($B30,Daten[],MATCH(D$24,Daten[#Headers],0),FALSE)</f>
        <v>#N/A</v>
      </c>
      <c r="E30" s="30" t="e">
        <f>VLOOKUP($B30,Daten[],MATCH(E$24,Daten[#Headers],0),FALSE)</f>
        <v>#N/A</v>
      </c>
      <c r="F30" s="26"/>
      <c r="G30" s="26"/>
      <c r="H30" s="26"/>
      <c r="I30" s="36"/>
      <c r="J30" s="27"/>
      <c r="K30" s="27"/>
      <c r="L30" s="31"/>
    </row>
    <row r="31" spans="1:12" x14ac:dyDescent="0.25">
      <c r="A31" s="57"/>
      <c r="B31" s="29"/>
      <c r="C31" s="30" t="e">
        <f>VLOOKUP($B31,Daten[],MATCH(C$24,Daten[#Headers],0),FALSE)</f>
        <v>#N/A</v>
      </c>
      <c r="D31" s="30" t="e">
        <f>VLOOKUP($B31,Daten[],MATCH(D$24,Daten[#Headers],0),FALSE)</f>
        <v>#N/A</v>
      </c>
      <c r="E31" s="30" t="e">
        <f>VLOOKUP($B31,Daten[],MATCH(E$24,Daten[#Headers],0),FALSE)</f>
        <v>#N/A</v>
      </c>
      <c r="F31" s="26"/>
      <c r="G31" s="26"/>
      <c r="H31" s="26"/>
      <c r="I31" s="36"/>
      <c r="J31" s="27"/>
      <c r="K31" s="27"/>
      <c r="L31" s="31"/>
    </row>
    <row r="32" spans="1:12" x14ac:dyDescent="0.25">
      <c r="A32" s="58"/>
      <c r="B32" s="32"/>
      <c r="C32" s="33" t="e">
        <f>VLOOKUP($B32,Daten[],MATCH(C$24,Daten[#Headers],0),FALSE)</f>
        <v>#N/A</v>
      </c>
      <c r="D32" s="33" t="e">
        <f>VLOOKUP($B32,Daten[],MATCH(D$24,Daten[#Headers],0),FALSE)</f>
        <v>#N/A</v>
      </c>
      <c r="E32" s="33" t="e">
        <f>VLOOKUP($B32,Daten[],MATCH(E$24,Daten[#Headers],0),FALSE)</f>
        <v>#N/A</v>
      </c>
      <c r="F32" s="26"/>
      <c r="G32" s="26"/>
      <c r="H32" s="26"/>
      <c r="I32" s="36"/>
      <c r="J32" s="27"/>
      <c r="K32" s="27"/>
      <c r="L32" s="34" t="str">
        <f>IF(COUNTIFS($K29:$K32,"&lt;&gt;0")=0,"JA","NEIN")</f>
        <v>NEIN</v>
      </c>
    </row>
  </sheetData>
  <mergeCells count="7">
    <mergeCell ref="A25:A28"/>
    <mergeCell ref="A29:A32"/>
    <mergeCell ref="A3:C3"/>
    <mergeCell ref="M3:O3"/>
    <mergeCell ref="A1:O1"/>
    <mergeCell ref="A2:O2"/>
    <mergeCell ref="B23:E23"/>
  </mergeCells>
  <conditionalFormatting sqref="B25:B32 F25:K32">
    <cfRule type="containsBlanks" dxfId="9" priority="3">
      <formula>LEN(TRIM(B25))=0</formula>
    </cfRule>
  </conditionalFormatting>
  <conditionalFormatting sqref="F25:H25">
    <cfRule type="expression" dxfId="8" priority="1">
      <formula>OR($I$25&lt;&gt;"",$J$25&lt;&gt;"",$K$25&lt;&gt;"")</formula>
    </cfRule>
  </conditionalFormatting>
  <dataValidations count="1">
    <dataValidation allowBlank="1" showInputMessage="1" showErrorMessage="1" promptTitle="Lernrate" prompt="Die Lernrate soll bestimmen, wie groß die tatsächliche Änderung der Gewichte und des Bias sein soll. Siehe Schritt (5)." sqref="L21" xr:uid="{8BEB2BDD-23EC-4DE9-BA11-F5AB4064DA65}"/>
  </dataValidations>
  <hyperlinks>
    <hyperlink ref="A3:C3" location="'Daten - Aufgabe'!A1" display="◄ zurück zur Aufgabe" xr:uid="{B8AE0394-DC24-4DB9-B661-19F8FA2071AD}"/>
    <hyperlink ref="M3:O3" location="'Training - Lösung'!A1" display="zur Lösung ►" xr:uid="{391EFE44-2341-4376-ADE0-3BF30BC80816}"/>
  </hyperlinks>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76665-54E1-4DD7-ABB5-C4EBA4B41217}">
  <sheetPr codeName="Tabelle6">
    <tabColor theme="9"/>
    <outlinePr summaryBelow="0" summaryRight="0"/>
  </sheetPr>
  <dimension ref="A1:O60"/>
  <sheetViews>
    <sheetView zoomScaleNormal="100" workbookViewId="0">
      <selection activeCell="A2" sqref="A2:O2"/>
    </sheetView>
  </sheetViews>
  <sheetFormatPr baseColWidth="10" defaultColWidth="10.85546875" defaultRowHeight="15" outlineLevelRow="1" x14ac:dyDescent="0.25"/>
  <cols>
    <col min="1" max="1" width="10.28515625" customWidth="1"/>
    <col min="2" max="2" width="5.85546875" customWidth="1"/>
    <col min="3" max="5" width="8" customWidth="1"/>
    <col min="6" max="8" width="10.140625" customWidth="1"/>
    <col min="10" max="10" width="12.42578125" customWidth="1"/>
    <col min="13" max="13" width="13.5703125" bestFit="1" customWidth="1"/>
  </cols>
  <sheetData>
    <row r="1" spans="1:15" ht="20.25" thickBot="1" x14ac:dyDescent="0.35">
      <c r="A1" s="43" t="s">
        <v>54</v>
      </c>
      <c r="B1" s="43"/>
      <c r="C1" s="43"/>
      <c r="D1" s="43"/>
      <c r="E1" s="43"/>
      <c r="F1" s="43"/>
      <c r="G1" s="43"/>
      <c r="H1" s="43"/>
      <c r="I1" s="43"/>
      <c r="J1" s="43"/>
      <c r="K1" s="43"/>
      <c r="L1" s="43"/>
      <c r="M1" s="43"/>
      <c r="N1" s="43"/>
      <c r="O1" s="43"/>
    </row>
    <row r="2" spans="1:15" ht="81.75" customHeight="1" outlineLevel="1" thickTop="1" x14ac:dyDescent="0.25">
      <c r="A2" s="59" t="s">
        <v>67</v>
      </c>
      <c r="B2" s="60"/>
      <c r="C2" s="60"/>
      <c r="D2" s="60"/>
      <c r="E2" s="60"/>
      <c r="F2" s="60"/>
      <c r="G2" s="60"/>
      <c r="H2" s="60"/>
      <c r="I2" s="60"/>
      <c r="J2" s="60"/>
      <c r="K2" s="60"/>
      <c r="L2" s="60"/>
      <c r="M2" s="60"/>
      <c r="N2" s="60"/>
      <c r="O2" s="60"/>
    </row>
    <row r="3" spans="1:15" x14ac:dyDescent="0.25">
      <c r="A3" s="53" t="s">
        <v>65</v>
      </c>
      <c r="B3" s="53"/>
      <c r="C3" s="53"/>
      <c r="M3" s="53" t="s">
        <v>62</v>
      </c>
      <c r="N3" s="53"/>
      <c r="O3" s="53"/>
    </row>
    <row r="21" spans="1:12" x14ac:dyDescent="0.25">
      <c r="K21" s="9" t="s">
        <v>19</v>
      </c>
      <c r="L21" s="10">
        <v>0.1</v>
      </c>
    </row>
    <row r="23" spans="1:12" x14ac:dyDescent="0.25">
      <c r="B23" s="61" t="s">
        <v>0</v>
      </c>
      <c r="C23" s="61"/>
      <c r="D23" s="61"/>
      <c r="E23" s="61"/>
    </row>
    <row r="24" spans="1:12" ht="18.75" thickBot="1" x14ac:dyDescent="0.4">
      <c r="A24" s="20" t="s">
        <v>6</v>
      </c>
      <c r="B24" s="21" t="s">
        <v>4</v>
      </c>
      <c r="C24" s="21" t="s">
        <v>49</v>
      </c>
      <c r="D24" s="21" t="s">
        <v>50</v>
      </c>
      <c r="E24" s="21" t="s">
        <v>3</v>
      </c>
      <c r="F24" s="22" t="s">
        <v>51</v>
      </c>
      <c r="G24" s="22" t="s">
        <v>52</v>
      </c>
      <c r="H24" s="22" t="s">
        <v>11</v>
      </c>
      <c r="I24" s="23" t="s">
        <v>53</v>
      </c>
      <c r="J24" s="23" t="s">
        <v>8</v>
      </c>
      <c r="K24" s="23" t="s">
        <v>18</v>
      </c>
      <c r="L24" s="20" t="s">
        <v>42</v>
      </c>
    </row>
    <row r="25" spans="1:12" ht="15.75" thickBot="1" x14ac:dyDescent="0.3">
      <c r="A25" s="56">
        <v>1</v>
      </c>
      <c r="B25" s="24">
        <v>1</v>
      </c>
      <c r="C25" s="25" t="e">
        <f>VLOOKUP($B25,Daten[],MATCH(C$24,Daten[#Headers],0),FALSE)</f>
        <v>#N/A</v>
      </c>
      <c r="D25" s="25" t="e">
        <f>VLOOKUP($B25,Daten[],MATCH(D$24,Daten[#Headers],0),FALSE)</f>
        <v>#N/A</v>
      </c>
      <c r="E25" s="35" t="e">
        <f>VLOOKUP($B25,Daten[],MATCH(E$24,Daten[#Headers],0),FALSE)</f>
        <v>#N/A</v>
      </c>
      <c r="F25" s="37">
        <v>0.5</v>
      </c>
      <c r="G25" s="38">
        <v>-0.4</v>
      </c>
      <c r="H25" s="39">
        <v>0.3</v>
      </c>
      <c r="I25" s="36" t="e">
        <f>F25*C25+G25*D25+H25</f>
        <v>#N/A</v>
      </c>
      <c r="J25" s="27" t="e">
        <f>IF(I25&gt;0,1,0)</f>
        <v>#N/A</v>
      </c>
      <c r="K25" s="27" t="e">
        <f>E25-J25</f>
        <v>#N/A</v>
      </c>
      <c r="L25" s="28"/>
    </row>
    <row r="26" spans="1:12" x14ac:dyDescent="0.25">
      <c r="A26" s="57"/>
      <c r="B26" s="29">
        <v>2</v>
      </c>
      <c r="C26" s="30" t="e">
        <f>VLOOKUP($B26,Daten[],MATCH(C$24,Daten[#Headers],0),FALSE)</f>
        <v>#N/A</v>
      </c>
      <c r="D26" s="30" t="e">
        <f>VLOOKUP($B26,Daten[],MATCH(D$24,Daten[#Headers],0),FALSE)</f>
        <v>#N/A</v>
      </c>
      <c r="E26" s="30" t="e">
        <f>VLOOKUP($B26,Daten[],MATCH(E$24,Daten[#Headers],0),FALSE)</f>
        <v>#N/A</v>
      </c>
      <c r="F26" s="26" t="e">
        <f t="shared" ref="F26:F60" si="0">F25+C25*K25*Lernrate</f>
        <v>#N/A</v>
      </c>
      <c r="G26" s="26" t="e">
        <f t="shared" ref="G26:G60" si="1">G25+D25*K25*Lernrate</f>
        <v>#N/A</v>
      </c>
      <c r="H26" s="26" t="e">
        <f t="shared" ref="H26:H60" si="2">H25+K25*Lernrate</f>
        <v>#N/A</v>
      </c>
      <c r="I26" s="36" t="e">
        <f>F26*C26+G26*D26+H26</f>
        <v>#N/A</v>
      </c>
      <c r="J26" s="27" t="e">
        <f>IF(I26&gt;0,1,0)</f>
        <v>#N/A</v>
      </c>
      <c r="K26" s="27" t="e">
        <f>E26-J26</f>
        <v>#N/A</v>
      </c>
      <c r="L26" s="31"/>
    </row>
    <row r="27" spans="1:12" x14ac:dyDescent="0.25">
      <c r="A27" s="57"/>
      <c r="B27" s="29">
        <v>3</v>
      </c>
      <c r="C27" s="30" t="e">
        <f>VLOOKUP($B27,Daten[],MATCH(C$24,Daten[#Headers],0),FALSE)</f>
        <v>#N/A</v>
      </c>
      <c r="D27" s="30" t="e">
        <f>VLOOKUP($B27,Daten[],MATCH(D$24,Daten[#Headers],0),FALSE)</f>
        <v>#N/A</v>
      </c>
      <c r="E27" s="30" t="e">
        <f>VLOOKUP($B27,Daten[],MATCH(E$24,Daten[#Headers],0),FALSE)</f>
        <v>#N/A</v>
      </c>
      <c r="F27" s="26" t="e">
        <f t="shared" si="0"/>
        <v>#N/A</v>
      </c>
      <c r="G27" s="26" t="e">
        <f t="shared" si="1"/>
        <v>#N/A</v>
      </c>
      <c r="H27" s="26" t="e">
        <f t="shared" si="2"/>
        <v>#N/A</v>
      </c>
      <c r="I27" s="36" t="e">
        <f t="shared" ref="I27:I32" si="3">F27*C27+G27*D27+H27</f>
        <v>#N/A</v>
      </c>
      <c r="J27" s="27" t="e">
        <f t="shared" ref="J27:J60" si="4">IF(I27&gt;0,1,0)</f>
        <v>#N/A</v>
      </c>
      <c r="K27" s="27" t="e">
        <f t="shared" ref="K27:K32" si="5">E27-J27</f>
        <v>#N/A</v>
      </c>
      <c r="L27" s="31"/>
    </row>
    <row r="28" spans="1:12" x14ac:dyDescent="0.25">
      <c r="A28" s="58"/>
      <c r="B28" s="32">
        <v>4</v>
      </c>
      <c r="C28" s="33" t="e">
        <f>VLOOKUP($B28,Daten[],MATCH(C$24,Daten[#Headers],0),FALSE)</f>
        <v>#N/A</v>
      </c>
      <c r="D28" s="33" t="e">
        <f>VLOOKUP($B28,Daten[],MATCH(D$24,Daten[#Headers],0),FALSE)</f>
        <v>#N/A</v>
      </c>
      <c r="E28" s="33" t="e">
        <f>VLOOKUP($B28,Daten[],MATCH(E$24,Daten[#Headers],0),FALSE)</f>
        <v>#N/A</v>
      </c>
      <c r="F28" s="26" t="e">
        <f t="shared" si="0"/>
        <v>#N/A</v>
      </c>
      <c r="G28" s="26" t="e">
        <f t="shared" si="1"/>
        <v>#N/A</v>
      </c>
      <c r="H28" s="26" t="e">
        <f t="shared" si="2"/>
        <v>#N/A</v>
      </c>
      <c r="I28" s="36" t="e">
        <f t="shared" si="3"/>
        <v>#N/A</v>
      </c>
      <c r="J28" s="27" t="e">
        <f t="shared" si="4"/>
        <v>#N/A</v>
      </c>
      <c r="K28" s="27" t="e">
        <f t="shared" si="5"/>
        <v>#N/A</v>
      </c>
      <c r="L28" s="34" t="str">
        <f>IF(COUNTIFS($K25:$K28,"&lt;&gt;0")=0,"JA","NEIN")</f>
        <v>NEIN</v>
      </c>
    </row>
    <row r="29" spans="1:12" x14ac:dyDescent="0.25">
      <c r="A29" s="56">
        <f>A25+1</f>
        <v>2</v>
      </c>
      <c r="B29" s="24">
        <v>1</v>
      </c>
      <c r="C29" s="25" t="e">
        <f>VLOOKUP($B29,Daten[],MATCH(C$24,Daten[#Headers],0),FALSE)</f>
        <v>#N/A</v>
      </c>
      <c r="D29" s="25" t="e">
        <f>VLOOKUP($B29,Daten[],MATCH(D$24,Daten[#Headers],0),FALSE)</f>
        <v>#N/A</v>
      </c>
      <c r="E29" s="25" t="e">
        <f>VLOOKUP($B29,Daten[],MATCH(E$24,Daten[#Headers],0),FALSE)</f>
        <v>#N/A</v>
      </c>
      <c r="F29" s="26" t="e">
        <f t="shared" si="0"/>
        <v>#N/A</v>
      </c>
      <c r="G29" s="26" t="e">
        <f t="shared" si="1"/>
        <v>#N/A</v>
      </c>
      <c r="H29" s="26" t="e">
        <f t="shared" si="2"/>
        <v>#N/A</v>
      </c>
      <c r="I29" s="36" t="e">
        <f t="shared" si="3"/>
        <v>#N/A</v>
      </c>
      <c r="J29" s="27" t="e">
        <f t="shared" si="4"/>
        <v>#N/A</v>
      </c>
      <c r="K29" s="27" t="e">
        <f t="shared" si="5"/>
        <v>#N/A</v>
      </c>
      <c r="L29" s="28"/>
    </row>
    <row r="30" spans="1:12" x14ac:dyDescent="0.25">
      <c r="A30" s="57"/>
      <c r="B30" s="29">
        <v>2</v>
      </c>
      <c r="C30" s="30" t="e">
        <f>VLOOKUP($B30,Daten[],MATCH(C$24,Daten[#Headers],0),FALSE)</f>
        <v>#N/A</v>
      </c>
      <c r="D30" s="30" t="e">
        <f>VLOOKUP($B30,Daten[],MATCH(D$24,Daten[#Headers],0),FALSE)</f>
        <v>#N/A</v>
      </c>
      <c r="E30" s="30" t="e">
        <f>VLOOKUP($B30,Daten[],MATCH(E$24,Daten[#Headers],0),FALSE)</f>
        <v>#N/A</v>
      </c>
      <c r="F30" s="26" t="e">
        <f t="shared" si="0"/>
        <v>#N/A</v>
      </c>
      <c r="G30" s="26" t="e">
        <f t="shared" si="1"/>
        <v>#N/A</v>
      </c>
      <c r="H30" s="26" t="e">
        <f t="shared" si="2"/>
        <v>#N/A</v>
      </c>
      <c r="I30" s="36" t="e">
        <f t="shared" si="3"/>
        <v>#N/A</v>
      </c>
      <c r="J30" s="27" t="e">
        <f t="shared" si="4"/>
        <v>#N/A</v>
      </c>
      <c r="K30" s="27" t="e">
        <f t="shared" si="5"/>
        <v>#N/A</v>
      </c>
      <c r="L30" s="31"/>
    </row>
    <row r="31" spans="1:12" x14ac:dyDescent="0.25">
      <c r="A31" s="57"/>
      <c r="B31" s="29">
        <v>3</v>
      </c>
      <c r="C31" s="30" t="e">
        <f>VLOOKUP($B31,Daten[],MATCH(C$24,Daten[#Headers],0),FALSE)</f>
        <v>#N/A</v>
      </c>
      <c r="D31" s="30" t="e">
        <f>VLOOKUP($B31,Daten[],MATCH(D$24,Daten[#Headers],0),FALSE)</f>
        <v>#N/A</v>
      </c>
      <c r="E31" s="30" t="e">
        <f>VLOOKUP($B31,Daten[],MATCH(E$24,Daten[#Headers],0),FALSE)</f>
        <v>#N/A</v>
      </c>
      <c r="F31" s="26" t="e">
        <f t="shared" si="0"/>
        <v>#N/A</v>
      </c>
      <c r="G31" s="26" t="e">
        <f t="shared" si="1"/>
        <v>#N/A</v>
      </c>
      <c r="H31" s="26" t="e">
        <f t="shared" si="2"/>
        <v>#N/A</v>
      </c>
      <c r="I31" s="36" t="e">
        <f t="shared" si="3"/>
        <v>#N/A</v>
      </c>
      <c r="J31" s="27" t="e">
        <f t="shared" si="4"/>
        <v>#N/A</v>
      </c>
      <c r="K31" s="27" t="e">
        <f t="shared" si="5"/>
        <v>#N/A</v>
      </c>
      <c r="L31" s="31"/>
    </row>
    <row r="32" spans="1:12" x14ac:dyDescent="0.25">
      <c r="A32" s="58"/>
      <c r="B32" s="32">
        <v>4</v>
      </c>
      <c r="C32" s="33" t="e">
        <f>VLOOKUP($B32,Daten[],MATCH(C$24,Daten[#Headers],0),FALSE)</f>
        <v>#N/A</v>
      </c>
      <c r="D32" s="33" t="e">
        <f>VLOOKUP($B32,Daten[],MATCH(D$24,Daten[#Headers],0),FALSE)</f>
        <v>#N/A</v>
      </c>
      <c r="E32" s="33" t="e">
        <f>VLOOKUP($B32,Daten[],MATCH(E$24,Daten[#Headers],0),FALSE)</f>
        <v>#N/A</v>
      </c>
      <c r="F32" s="26" t="e">
        <f t="shared" si="0"/>
        <v>#N/A</v>
      </c>
      <c r="G32" s="26" t="e">
        <f t="shared" si="1"/>
        <v>#N/A</v>
      </c>
      <c r="H32" s="26" t="e">
        <f t="shared" si="2"/>
        <v>#N/A</v>
      </c>
      <c r="I32" s="36" t="e">
        <f t="shared" si="3"/>
        <v>#N/A</v>
      </c>
      <c r="J32" s="27" t="e">
        <f t="shared" si="4"/>
        <v>#N/A</v>
      </c>
      <c r="K32" s="27" t="e">
        <f t="shared" si="5"/>
        <v>#N/A</v>
      </c>
      <c r="L32" s="34" t="str">
        <f>IF(COUNTIFS($K29:$K32,"&lt;&gt;0")=0,"JA","NEIN")</f>
        <v>NEIN</v>
      </c>
    </row>
    <row r="33" spans="1:12" x14ac:dyDescent="0.25">
      <c r="A33" s="56">
        <f>A29+1</f>
        <v>3</v>
      </c>
      <c r="B33" s="24">
        <v>1</v>
      </c>
      <c r="C33" s="25" t="e">
        <f>VLOOKUP($B33,Daten[],MATCH(C$24,Daten[#Headers],0),FALSE)</f>
        <v>#N/A</v>
      </c>
      <c r="D33" s="25" t="e">
        <f>VLOOKUP($B33,Daten[],MATCH(D$24,Daten[#Headers],0),FALSE)</f>
        <v>#N/A</v>
      </c>
      <c r="E33" s="25" t="e">
        <f>VLOOKUP($B33,Daten[],MATCH(E$24,Daten[#Headers],0),FALSE)</f>
        <v>#N/A</v>
      </c>
      <c r="F33" s="26" t="e">
        <f t="shared" si="0"/>
        <v>#N/A</v>
      </c>
      <c r="G33" s="26" t="e">
        <f t="shared" si="1"/>
        <v>#N/A</v>
      </c>
      <c r="H33" s="26" t="e">
        <f t="shared" si="2"/>
        <v>#N/A</v>
      </c>
      <c r="I33" s="36" t="e">
        <f t="shared" ref="I33:I60" si="6">F33*C33+G33*D33+H33</f>
        <v>#N/A</v>
      </c>
      <c r="J33" s="27" t="e">
        <f t="shared" si="4"/>
        <v>#N/A</v>
      </c>
      <c r="K33" s="27" t="e">
        <f t="shared" ref="K33:K60" si="7">E33-J33</f>
        <v>#N/A</v>
      </c>
      <c r="L33" s="28"/>
    </row>
    <row r="34" spans="1:12" x14ac:dyDescent="0.25">
      <c r="A34" s="57"/>
      <c r="B34" s="29">
        <v>2</v>
      </c>
      <c r="C34" s="30" t="e">
        <f>VLOOKUP($B34,Daten[],MATCH(C$24,Daten[#Headers],0),FALSE)</f>
        <v>#N/A</v>
      </c>
      <c r="D34" s="30" t="e">
        <f>VLOOKUP($B34,Daten[],MATCH(D$24,Daten[#Headers],0),FALSE)</f>
        <v>#N/A</v>
      </c>
      <c r="E34" s="30" t="e">
        <f>VLOOKUP($B34,Daten[],MATCH(E$24,Daten[#Headers],0),FALSE)</f>
        <v>#N/A</v>
      </c>
      <c r="F34" s="26" t="e">
        <f t="shared" si="0"/>
        <v>#N/A</v>
      </c>
      <c r="G34" s="26" t="e">
        <f t="shared" si="1"/>
        <v>#N/A</v>
      </c>
      <c r="H34" s="26" t="e">
        <f t="shared" si="2"/>
        <v>#N/A</v>
      </c>
      <c r="I34" s="36" t="e">
        <f t="shared" si="6"/>
        <v>#N/A</v>
      </c>
      <c r="J34" s="27" t="e">
        <f t="shared" si="4"/>
        <v>#N/A</v>
      </c>
      <c r="K34" s="27" t="e">
        <f t="shared" si="7"/>
        <v>#N/A</v>
      </c>
      <c r="L34" s="31"/>
    </row>
    <row r="35" spans="1:12" x14ac:dyDescent="0.25">
      <c r="A35" s="57"/>
      <c r="B35" s="29">
        <v>3</v>
      </c>
      <c r="C35" s="30" t="e">
        <f>VLOOKUP($B35,Daten[],MATCH(C$24,Daten[#Headers],0),FALSE)</f>
        <v>#N/A</v>
      </c>
      <c r="D35" s="30" t="e">
        <f>VLOOKUP($B35,Daten[],MATCH(D$24,Daten[#Headers],0),FALSE)</f>
        <v>#N/A</v>
      </c>
      <c r="E35" s="30" t="e">
        <f>VLOOKUP($B35,Daten[],MATCH(E$24,Daten[#Headers],0),FALSE)</f>
        <v>#N/A</v>
      </c>
      <c r="F35" s="26" t="e">
        <f t="shared" si="0"/>
        <v>#N/A</v>
      </c>
      <c r="G35" s="26" t="e">
        <f t="shared" si="1"/>
        <v>#N/A</v>
      </c>
      <c r="H35" s="26" t="e">
        <f t="shared" si="2"/>
        <v>#N/A</v>
      </c>
      <c r="I35" s="36" t="e">
        <f t="shared" si="6"/>
        <v>#N/A</v>
      </c>
      <c r="J35" s="27" t="e">
        <f t="shared" si="4"/>
        <v>#N/A</v>
      </c>
      <c r="K35" s="27" t="e">
        <f t="shared" si="7"/>
        <v>#N/A</v>
      </c>
      <c r="L35" s="31"/>
    </row>
    <row r="36" spans="1:12" x14ac:dyDescent="0.25">
      <c r="A36" s="58"/>
      <c r="B36" s="32">
        <v>4</v>
      </c>
      <c r="C36" s="33" t="e">
        <f>VLOOKUP($B36,Daten[],MATCH(C$24,Daten[#Headers],0),FALSE)</f>
        <v>#N/A</v>
      </c>
      <c r="D36" s="33" t="e">
        <f>VLOOKUP($B36,Daten[],MATCH(D$24,Daten[#Headers],0),FALSE)</f>
        <v>#N/A</v>
      </c>
      <c r="E36" s="33" t="e">
        <f>VLOOKUP($B36,Daten[],MATCH(E$24,Daten[#Headers],0),FALSE)</f>
        <v>#N/A</v>
      </c>
      <c r="F36" s="26" t="e">
        <f t="shared" si="0"/>
        <v>#N/A</v>
      </c>
      <c r="G36" s="26" t="e">
        <f t="shared" si="1"/>
        <v>#N/A</v>
      </c>
      <c r="H36" s="26" t="e">
        <f t="shared" si="2"/>
        <v>#N/A</v>
      </c>
      <c r="I36" s="36" t="e">
        <f t="shared" si="6"/>
        <v>#N/A</v>
      </c>
      <c r="J36" s="27" t="e">
        <f t="shared" si="4"/>
        <v>#N/A</v>
      </c>
      <c r="K36" s="27" t="e">
        <f t="shared" si="7"/>
        <v>#N/A</v>
      </c>
      <c r="L36" s="34" t="str">
        <f>IF(COUNTIFS($K33:$K36,"&lt;&gt;0")=0,"JA","NEIN")</f>
        <v>NEIN</v>
      </c>
    </row>
    <row r="37" spans="1:12" x14ac:dyDescent="0.25">
      <c r="A37" s="56">
        <f>A33+1</f>
        <v>4</v>
      </c>
      <c r="B37" s="24">
        <v>1</v>
      </c>
      <c r="C37" s="25" t="e">
        <f>VLOOKUP($B37,Daten[],MATCH(C$24,Daten[#Headers],0),FALSE)</f>
        <v>#N/A</v>
      </c>
      <c r="D37" s="25" t="e">
        <f>VLOOKUP($B37,Daten[],MATCH(D$24,Daten[#Headers],0),FALSE)</f>
        <v>#N/A</v>
      </c>
      <c r="E37" s="25" t="e">
        <f>VLOOKUP($B37,Daten[],MATCH(E$24,Daten[#Headers],0),FALSE)</f>
        <v>#N/A</v>
      </c>
      <c r="F37" s="26" t="e">
        <f t="shared" si="0"/>
        <v>#N/A</v>
      </c>
      <c r="G37" s="26" t="e">
        <f t="shared" si="1"/>
        <v>#N/A</v>
      </c>
      <c r="H37" s="26" t="e">
        <f t="shared" si="2"/>
        <v>#N/A</v>
      </c>
      <c r="I37" s="36" t="e">
        <f t="shared" si="6"/>
        <v>#N/A</v>
      </c>
      <c r="J37" s="27" t="e">
        <f t="shared" si="4"/>
        <v>#N/A</v>
      </c>
      <c r="K37" s="27" t="e">
        <f t="shared" si="7"/>
        <v>#N/A</v>
      </c>
      <c r="L37" s="28"/>
    </row>
    <row r="38" spans="1:12" x14ac:dyDescent="0.25">
      <c r="A38" s="57"/>
      <c r="B38" s="29">
        <v>2</v>
      </c>
      <c r="C38" s="30" t="e">
        <f>VLOOKUP($B38,Daten[],MATCH(C$24,Daten[#Headers],0),FALSE)</f>
        <v>#N/A</v>
      </c>
      <c r="D38" s="30" t="e">
        <f>VLOOKUP($B38,Daten[],MATCH(D$24,Daten[#Headers],0),FALSE)</f>
        <v>#N/A</v>
      </c>
      <c r="E38" s="30" t="e">
        <f>VLOOKUP($B38,Daten[],MATCH(E$24,Daten[#Headers],0),FALSE)</f>
        <v>#N/A</v>
      </c>
      <c r="F38" s="26" t="e">
        <f t="shared" si="0"/>
        <v>#N/A</v>
      </c>
      <c r="G38" s="26" t="e">
        <f t="shared" si="1"/>
        <v>#N/A</v>
      </c>
      <c r="H38" s="26" t="e">
        <f t="shared" si="2"/>
        <v>#N/A</v>
      </c>
      <c r="I38" s="36" t="e">
        <f t="shared" si="6"/>
        <v>#N/A</v>
      </c>
      <c r="J38" s="27" t="e">
        <f t="shared" si="4"/>
        <v>#N/A</v>
      </c>
      <c r="K38" s="27" t="e">
        <f t="shared" si="7"/>
        <v>#N/A</v>
      </c>
      <c r="L38" s="31"/>
    </row>
    <row r="39" spans="1:12" x14ac:dyDescent="0.25">
      <c r="A39" s="57"/>
      <c r="B39" s="29">
        <v>3</v>
      </c>
      <c r="C39" s="30" t="e">
        <f>VLOOKUP($B39,Daten[],MATCH(C$24,Daten[#Headers],0),FALSE)</f>
        <v>#N/A</v>
      </c>
      <c r="D39" s="30" t="e">
        <f>VLOOKUP($B39,Daten[],MATCH(D$24,Daten[#Headers],0),FALSE)</f>
        <v>#N/A</v>
      </c>
      <c r="E39" s="30" t="e">
        <f>VLOOKUP($B39,Daten[],MATCH(E$24,Daten[#Headers],0),FALSE)</f>
        <v>#N/A</v>
      </c>
      <c r="F39" s="26" t="e">
        <f t="shared" si="0"/>
        <v>#N/A</v>
      </c>
      <c r="G39" s="26" t="e">
        <f t="shared" si="1"/>
        <v>#N/A</v>
      </c>
      <c r="H39" s="26" t="e">
        <f t="shared" si="2"/>
        <v>#N/A</v>
      </c>
      <c r="I39" s="36" t="e">
        <f t="shared" si="6"/>
        <v>#N/A</v>
      </c>
      <c r="J39" s="27" t="e">
        <f t="shared" si="4"/>
        <v>#N/A</v>
      </c>
      <c r="K39" s="27" t="e">
        <f t="shared" si="7"/>
        <v>#N/A</v>
      </c>
      <c r="L39" s="31"/>
    </row>
    <row r="40" spans="1:12" x14ac:dyDescent="0.25">
      <c r="A40" s="58"/>
      <c r="B40" s="32">
        <v>4</v>
      </c>
      <c r="C40" s="33" t="e">
        <f>VLOOKUP($B40,Daten[],MATCH(C$24,Daten[#Headers],0),FALSE)</f>
        <v>#N/A</v>
      </c>
      <c r="D40" s="33" t="e">
        <f>VLOOKUP($B40,Daten[],MATCH(D$24,Daten[#Headers],0),FALSE)</f>
        <v>#N/A</v>
      </c>
      <c r="E40" s="33" t="e">
        <f>VLOOKUP($B40,Daten[],MATCH(E$24,Daten[#Headers],0),FALSE)</f>
        <v>#N/A</v>
      </c>
      <c r="F40" s="26" t="e">
        <f t="shared" si="0"/>
        <v>#N/A</v>
      </c>
      <c r="G40" s="26" t="e">
        <f t="shared" si="1"/>
        <v>#N/A</v>
      </c>
      <c r="H40" s="26" t="e">
        <f t="shared" si="2"/>
        <v>#N/A</v>
      </c>
      <c r="I40" s="36" t="e">
        <f t="shared" si="6"/>
        <v>#N/A</v>
      </c>
      <c r="J40" s="27" t="e">
        <f t="shared" si="4"/>
        <v>#N/A</v>
      </c>
      <c r="K40" s="27" t="e">
        <f t="shared" si="7"/>
        <v>#N/A</v>
      </c>
      <c r="L40" s="34" t="str">
        <f>IF(COUNTIFS($K37:$K40,"&lt;&gt;0")=0,"JA","NEIN")</f>
        <v>NEIN</v>
      </c>
    </row>
    <row r="41" spans="1:12" x14ac:dyDescent="0.25">
      <c r="A41" s="56">
        <f>A37+1</f>
        <v>5</v>
      </c>
      <c r="B41" s="24">
        <v>1</v>
      </c>
      <c r="C41" s="25" t="e">
        <f>VLOOKUP($B41,Daten[],MATCH(C$24,Daten[#Headers],0),FALSE)</f>
        <v>#N/A</v>
      </c>
      <c r="D41" s="25" t="e">
        <f>VLOOKUP($B41,Daten[],MATCH(D$24,Daten[#Headers],0),FALSE)</f>
        <v>#N/A</v>
      </c>
      <c r="E41" s="25" t="e">
        <f>VLOOKUP($B41,Daten[],MATCH(E$24,Daten[#Headers],0),FALSE)</f>
        <v>#N/A</v>
      </c>
      <c r="F41" s="26" t="e">
        <f t="shared" si="0"/>
        <v>#N/A</v>
      </c>
      <c r="G41" s="26" t="e">
        <f t="shared" si="1"/>
        <v>#N/A</v>
      </c>
      <c r="H41" s="26" t="e">
        <f t="shared" si="2"/>
        <v>#N/A</v>
      </c>
      <c r="I41" s="36" t="e">
        <f t="shared" si="6"/>
        <v>#N/A</v>
      </c>
      <c r="J41" s="27" t="e">
        <f t="shared" si="4"/>
        <v>#N/A</v>
      </c>
      <c r="K41" s="27" t="e">
        <f t="shared" si="7"/>
        <v>#N/A</v>
      </c>
      <c r="L41" s="28"/>
    </row>
    <row r="42" spans="1:12" x14ac:dyDescent="0.25">
      <c r="A42" s="57"/>
      <c r="B42" s="29">
        <v>2</v>
      </c>
      <c r="C42" s="30" t="e">
        <f>VLOOKUP($B42,Daten[],MATCH(C$24,Daten[#Headers],0),FALSE)</f>
        <v>#N/A</v>
      </c>
      <c r="D42" s="30" t="e">
        <f>VLOOKUP($B42,Daten[],MATCH(D$24,Daten[#Headers],0),FALSE)</f>
        <v>#N/A</v>
      </c>
      <c r="E42" s="30" t="e">
        <f>VLOOKUP($B42,Daten[],MATCH(E$24,Daten[#Headers],0),FALSE)</f>
        <v>#N/A</v>
      </c>
      <c r="F42" s="26" t="e">
        <f t="shared" si="0"/>
        <v>#N/A</v>
      </c>
      <c r="G42" s="26" t="e">
        <f t="shared" si="1"/>
        <v>#N/A</v>
      </c>
      <c r="H42" s="26" t="e">
        <f t="shared" si="2"/>
        <v>#N/A</v>
      </c>
      <c r="I42" s="36" t="e">
        <f t="shared" si="6"/>
        <v>#N/A</v>
      </c>
      <c r="J42" s="27" t="e">
        <f t="shared" si="4"/>
        <v>#N/A</v>
      </c>
      <c r="K42" s="27" t="e">
        <f t="shared" si="7"/>
        <v>#N/A</v>
      </c>
      <c r="L42" s="31"/>
    </row>
    <row r="43" spans="1:12" x14ac:dyDescent="0.25">
      <c r="A43" s="57"/>
      <c r="B43" s="29">
        <v>3</v>
      </c>
      <c r="C43" s="30" t="e">
        <f>VLOOKUP($B43,Daten[],MATCH(C$24,Daten[#Headers],0),FALSE)</f>
        <v>#N/A</v>
      </c>
      <c r="D43" s="30" t="e">
        <f>VLOOKUP($B43,Daten[],MATCH(D$24,Daten[#Headers],0),FALSE)</f>
        <v>#N/A</v>
      </c>
      <c r="E43" s="30" t="e">
        <f>VLOOKUP($B43,Daten[],MATCH(E$24,Daten[#Headers],0),FALSE)</f>
        <v>#N/A</v>
      </c>
      <c r="F43" s="26" t="e">
        <f t="shared" si="0"/>
        <v>#N/A</v>
      </c>
      <c r="G43" s="26" t="e">
        <f t="shared" si="1"/>
        <v>#N/A</v>
      </c>
      <c r="H43" s="26" t="e">
        <f t="shared" si="2"/>
        <v>#N/A</v>
      </c>
      <c r="I43" s="36" t="e">
        <f t="shared" si="6"/>
        <v>#N/A</v>
      </c>
      <c r="J43" s="27" t="e">
        <f t="shared" si="4"/>
        <v>#N/A</v>
      </c>
      <c r="K43" s="27" t="e">
        <f t="shared" si="7"/>
        <v>#N/A</v>
      </c>
      <c r="L43" s="31"/>
    </row>
    <row r="44" spans="1:12" x14ac:dyDescent="0.25">
      <c r="A44" s="58"/>
      <c r="B44" s="32">
        <v>4</v>
      </c>
      <c r="C44" s="33" t="e">
        <f>VLOOKUP($B44,Daten[],MATCH(C$24,Daten[#Headers],0),FALSE)</f>
        <v>#N/A</v>
      </c>
      <c r="D44" s="33" t="e">
        <f>VLOOKUP($B44,Daten[],MATCH(D$24,Daten[#Headers],0),FALSE)</f>
        <v>#N/A</v>
      </c>
      <c r="E44" s="33" t="e">
        <f>VLOOKUP($B44,Daten[],MATCH(E$24,Daten[#Headers],0),FALSE)</f>
        <v>#N/A</v>
      </c>
      <c r="F44" s="26" t="e">
        <f t="shared" si="0"/>
        <v>#N/A</v>
      </c>
      <c r="G44" s="26" t="e">
        <f t="shared" si="1"/>
        <v>#N/A</v>
      </c>
      <c r="H44" s="26" t="e">
        <f t="shared" si="2"/>
        <v>#N/A</v>
      </c>
      <c r="I44" s="36" t="e">
        <f t="shared" si="6"/>
        <v>#N/A</v>
      </c>
      <c r="J44" s="27" t="e">
        <f t="shared" si="4"/>
        <v>#N/A</v>
      </c>
      <c r="K44" s="27" t="e">
        <f t="shared" si="7"/>
        <v>#N/A</v>
      </c>
      <c r="L44" s="34" t="str">
        <f>IF(COUNTIFS($K41:$K44,"&lt;&gt;0")=0,"JA","NEIN")</f>
        <v>NEIN</v>
      </c>
    </row>
    <row r="45" spans="1:12" x14ac:dyDescent="0.25">
      <c r="A45" s="56">
        <f>A41+1</f>
        <v>6</v>
      </c>
      <c r="B45" s="24">
        <v>1</v>
      </c>
      <c r="C45" s="25" t="e">
        <f>VLOOKUP($B45,Daten[],MATCH(C$24,Daten[#Headers],0),FALSE)</f>
        <v>#N/A</v>
      </c>
      <c r="D45" s="25" t="e">
        <f>VLOOKUP($B45,Daten[],MATCH(D$24,Daten[#Headers],0),FALSE)</f>
        <v>#N/A</v>
      </c>
      <c r="E45" s="25" t="e">
        <f>VLOOKUP($B45,Daten[],MATCH(E$24,Daten[#Headers],0),FALSE)</f>
        <v>#N/A</v>
      </c>
      <c r="F45" s="26" t="e">
        <f t="shared" si="0"/>
        <v>#N/A</v>
      </c>
      <c r="G45" s="26" t="e">
        <f t="shared" si="1"/>
        <v>#N/A</v>
      </c>
      <c r="H45" s="26" t="e">
        <f t="shared" si="2"/>
        <v>#N/A</v>
      </c>
      <c r="I45" s="36" t="e">
        <f t="shared" si="6"/>
        <v>#N/A</v>
      </c>
      <c r="J45" s="27" t="e">
        <f t="shared" si="4"/>
        <v>#N/A</v>
      </c>
      <c r="K45" s="27" t="e">
        <f t="shared" si="7"/>
        <v>#N/A</v>
      </c>
      <c r="L45" s="28"/>
    </row>
    <row r="46" spans="1:12" x14ac:dyDescent="0.25">
      <c r="A46" s="57"/>
      <c r="B46" s="29">
        <v>2</v>
      </c>
      <c r="C46" s="30" t="e">
        <f>VLOOKUP($B46,Daten[],MATCH(C$24,Daten[#Headers],0),FALSE)</f>
        <v>#N/A</v>
      </c>
      <c r="D46" s="30" t="e">
        <f>VLOOKUP($B46,Daten[],MATCH(D$24,Daten[#Headers],0),FALSE)</f>
        <v>#N/A</v>
      </c>
      <c r="E46" s="30" t="e">
        <f>VLOOKUP($B46,Daten[],MATCH(E$24,Daten[#Headers],0),FALSE)</f>
        <v>#N/A</v>
      </c>
      <c r="F46" s="26" t="e">
        <f t="shared" si="0"/>
        <v>#N/A</v>
      </c>
      <c r="G46" s="26" t="e">
        <f t="shared" si="1"/>
        <v>#N/A</v>
      </c>
      <c r="H46" s="26" t="e">
        <f t="shared" si="2"/>
        <v>#N/A</v>
      </c>
      <c r="I46" s="36" t="e">
        <f t="shared" si="6"/>
        <v>#N/A</v>
      </c>
      <c r="J46" s="27" t="e">
        <f t="shared" si="4"/>
        <v>#N/A</v>
      </c>
      <c r="K46" s="27" t="e">
        <f t="shared" si="7"/>
        <v>#N/A</v>
      </c>
      <c r="L46" s="31"/>
    </row>
    <row r="47" spans="1:12" x14ac:dyDescent="0.25">
      <c r="A47" s="57"/>
      <c r="B47" s="29">
        <v>3</v>
      </c>
      <c r="C47" s="30" t="e">
        <f>VLOOKUP($B47,Daten[],MATCH(C$24,Daten[#Headers],0),FALSE)</f>
        <v>#N/A</v>
      </c>
      <c r="D47" s="30" t="e">
        <f>VLOOKUP($B47,Daten[],MATCH(D$24,Daten[#Headers],0),FALSE)</f>
        <v>#N/A</v>
      </c>
      <c r="E47" s="30" t="e">
        <f>VLOOKUP($B47,Daten[],MATCH(E$24,Daten[#Headers],0),FALSE)</f>
        <v>#N/A</v>
      </c>
      <c r="F47" s="26" t="e">
        <f t="shared" si="0"/>
        <v>#N/A</v>
      </c>
      <c r="G47" s="26" t="e">
        <f t="shared" si="1"/>
        <v>#N/A</v>
      </c>
      <c r="H47" s="26" t="e">
        <f t="shared" si="2"/>
        <v>#N/A</v>
      </c>
      <c r="I47" s="36" t="e">
        <f t="shared" si="6"/>
        <v>#N/A</v>
      </c>
      <c r="J47" s="27" t="e">
        <f t="shared" si="4"/>
        <v>#N/A</v>
      </c>
      <c r="K47" s="27" t="e">
        <f t="shared" si="7"/>
        <v>#N/A</v>
      </c>
      <c r="L47" s="31"/>
    </row>
    <row r="48" spans="1:12" x14ac:dyDescent="0.25">
      <c r="A48" s="58"/>
      <c r="B48" s="32">
        <v>4</v>
      </c>
      <c r="C48" s="33" t="e">
        <f>VLOOKUP($B48,Daten[],MATCH(C$24,Daten[#Headers],0),FALSE)</f>
        <v>#N/A</v>
      </c>
      <c r="D48" s="33" t="e">
        <f>VLOOKUP($B48,Daten[],MATCH(D$24,Daten[#Headers],0),FALSE)</f>
        <v>#N/A</v>
      </c>
      <c r="E48" s="33" t="e">
        <f>VLOOKUP($B48,Daten[],MATCH(E$24,Daten[#Headers],0),FALSE)</f>
        <v>#N/A</v>
      </c>
      <c r="F48" s="26" t="e">
        <f t="shared" si="0"/>
        <v>#N/A</v>
      </c>
      <c r="G48" s="26" t="e">
        <f t="shared" si="1"/>
        <v>#N/A</v>
      </c>
      <c r="H48" s="26" t="e">
        <f t="shared" si="2"/>
        <v>#N/A</v>
      </c>
      <c r="I48" s="36" t="e">
        <f t="shared" si="6"/>
        <v>#N/A</v>
      </c>
      <c r="J48" s="27" t="e">
        <f t="shared" si="4"/>
        <v>#N/A</v>
      </c>
      <c r="K48" s="27" t="e">
        <f t="shared" si="7"/>
        <v>#N/A</v>
      </c>
      <c r="L48" s="34" t="str">
        <f>IF(COUNTIFS($K45:$K48,"&lt;&gt;0")=0,"JA","NEIN")</f>
        <v>NEIN</v>
      </c>
    </row>
    <row r="49" spans="1:12" x14ac:dyDescent="0.25">
      <c r="A49" s="56">
        <f>A45+1</f>
        <v>7</v>
      </c>
      <c r="B49" s="24">
        <v>1</v>
      </c>
      <c r="C49" s="25" t="e">
        <f>VLOOKUP($B49,Daten[],MATCH(C$24,Daten[#Headers],0),FALSE)</f>
        <v>#N/A</v>
      </c>
      <c r="D49" s="25" t="e">
        <f>VLOOKUP($B49,Daten[],MATCH(D$24,Daten[#Headers],0),FALSE)</f>
        <v>#N/A</v>
      </c>
      <c r="E49" s="25" t="e">
        <f>VLOOKUP($B49,Daten[],MATCH(E$24,Daten[#Headers],0),FALSE)</f>
        <v>#N/A</v>
      </c>
      <c r="F49" s="26" t="e">
        <f t="shared" si="0"/>
        <v>#N/A</v>
      </c>
      <c r="G49" s="26" t="e">
        <f t="shared" si="1"/>
        <v>#N/A</v>
      </c>
      <c r="H49" s="26" t="e">
        <f t="shared" si="2"/>
        <v>#N/A</v>
      </c>
      <c r="I49" s="36" t="e">
        <f t="shared" si="6"/>
        <v>#N/A</v>
      </c>
      <c r="J49" s="27" t="e">
        <f t="shared" si="4"/>
        <v>#N/A</v>
      </c>
      <c r="K49" s="27" t="e">
        <f t="shared" si="7"/>
        <v>#N/A</v>
      </c>
      <c r="L49" s="28"/>
    </row>
    <row r="50" spans="1:12" x14ac:dyDescent="0.25">
      <c r="A50" s="57"/>
      <c r="B50" s="29">
        <v>2</v>
      </c>
      <c r="C50" s="30" t="e">
        <f>VLOOKUP($B50,Daten[],MATCH(C$24,Daten[#Headers],0),FALSE)</f>
        <v>#N/A</v>
      </c>
      <c r="D50" s="30" t="e">
        <f>VLOOKUP($B50,Daten[],MATCH(D$24,Daten[#Headers],0),FALSE)</f>
        <v>#N/A</v>
      </c>
      <c r="E50" s="30" t="e">
        <f>VLOOKUP($B50,Daten[],MATCH(E$24,Daten[#Headers],0),FALSE)</f>
        <v>#N/A</v>
      </c>
      <c r="F50" s="26" t="e">
        <f t="shared" si="0"/>
        <v>#N/A</v>
      </c>
      <c r="G50" s="26" t="e">
        <f t="shared" si="1"/>
        <v>#N/A</v>
      </c>
      <c r="H50" s="26" t="e">
        <f t="shared" si="2"/>
        <v>#N/A</v>
      </c>
      <c r="I50" s="36" t="e">
        <f t="shared" si="6"/>
        <v>#N/A</v>
      </c>
      <c r="J50" s="27" t="e">
        <f t="shared" si="4"/>
        <v>#N/A</v>
      </c>
      <c r="K50" s="27" t="e">
        <f t="shared" si="7"/>
        <v>#N/A</v>
      </c>
      <c r="L50" s="31"/>
    </row>
    <row r="51" spans="1:12" x14ac:dyDescent="0.25">
      <c r="A51" s="57"/>
      <c r="B51" s="29">
        <v>3</v>
      </c>
      <c r="C51" s="30" t="e">
        <f>VLOOKUP($B51,Daten[],MATCH(C$24,Daten[#Headers],0),FALSE)</f>
        <v>#N/A</v>
      </c>
      <c r="D51" s="30" t="e">
        <f>VLOOKUP($B51,Daten[],MATCH(D$24,Daten[#Headers],0),FALSE)</f>
        <v>#N/A</v>
      </c>
      <c r="E51" s="30" t="e">
        <f>VLOOKUP($B51,Daten[],MATCH(E$24,Daten[#Headers],0),FALSE)</f>
        <v>#N/A</v>
      </c>
      <c r="F51" s="26" t="e">
        <f t="shared" si="0"/>
        <v>#N/A</v>
      </c>
      <c r="G51" s="26" t="e">
        <f t="shared" si="1"/>
        <v>#N/A</v>
      </c>
      <c r="H51" s="26" t="e">
        <f t="shared" si="2"/>
        <v>#N/A</v>
      </c>
      <c r="I51" s="36" t="e">
        <f t="shared" si="6"/>
        <v>#N/A</v>
      </c>
      <c r="J51" s="27" t="e">
        <f t="shared" si="4"/>
        <v>#N/A</v>
      </c>
      <c r="K51" s="27" t="e">
        <f t="shared" si="7"/>
        <v>#N/A</v>
      </c>
      <c r="L51" s="31"/>
    </row>
    <row r="52" spans="1:12" x14ac:dyDescent="0.25">
      <c r="A52" s="58"/>
      <c r="B52" s="32">
        <v>4</v>
      </c>
      <c r="C52" s="33" t="e">
        <f>VLOOKUP($B52,Daten[],MATCH(C$24,Daten[#Headers],0),FALSE)</f>
        <v>#N/A</v>
      </c>
      <c r="D52" s="33" t="e">
        <f>VLOOKUP($B52,Daten[],MATCH(D$24,Daten[#Headers],0),FALSE)</f>
        <v>#N/A</v>
      </c>
      <c r="E52" s="33" t="e">
        <f>VLOOKUP($B52,Daten[],MATCH(E$24,Daten[#Headers],0),FALSE)</f>
        <v>#N/A</v>
      </c>
      <c r="F52" s="26" t="e">
        <f t="shared" si="0"/>
        <v>#N/A</v>
      </c>
      <c r="G52" s="26" t="e">
        <f t="shared" si="1"/>
        <v>#N/A</v>
      </c>
      <c r="H52" s="26" t="e">
        <f t="shared" si="2"/>
        <v>#N/A</v>
      </c>
      <c r="I52" s="36" t="e">
        <f t="shared" si="6"/>
        <v>#N/A</v>
      </c>
      <c r="J52" s="27" t="e">
        <f t="shared" si="4"/>
        <v>#N/A</v>
      </c>
      <c r="K52" s="27" t="e">
        <f t="shared" si="7"/>
        <v>#N/A</v>
      </c>
      <c r="L52" s="34" t="str">
        <f>IF(COUNTIFS($K49:$K52,"&lt;&gt;0")=0,"JA","NEIN")</f>
        <v>NEIN</v>
      </c>
    </row>
    <row r="53" spans="1:12" x14ac:dyDescent="0.25">
      <c r="A53" s="56">
        <f>A49+1</f>
        <v>8</v>
      </c>
      <c r="B53" s="24">
        <v>1</v>
      </c>
      <c r="C53" s="25" t="e">
        <f>VLOOKUP($B53,Daten[],MATCH(C$24,Daten[#Headers],0),FALSE)</f>
        <v>#N/A</v>
      </c>
      <c r="D53" s="25" t="e">
        <f>VLOOKUP($B53,Daten[],MATCH(D$24,Daten[#Headers],0),FALSE)</f>
        <v>#N/A</v>
      </c>
      <c r="E53" s="25" t="e">
        <f>VLOOKUP($B53,Daten[],MATCH(E$24,Daten[#Headers],0),FALSE)</f>
        <v>#N/A</v>
      </c>
      <c r="F53" s="26" t="e">
        <f t="shared" si="0"/>
        <v>#N/A</v>
      </c>
      <c r="G53" s="26" t="e">
        <f t="shared" si="1"/>
        <v>#N/A</v>
      </c>
      <c r="H53" s="26" t="e">
        <f t="shared" si="2"/>
        <v>#N/A</v>
      </c>
      <c r="I53" s="36" t="e">
        <f t="shared" si="6"/>
        <v>#N/A</v>
      </c>
      <c r="J53" s="27" t="e">
        <f t="shared" si="4"/>
        <v>#N/A</v>
      </c>
      <c r="K53" s="27" t="e">
        <f t="shared" si="7"/>
        <v>#N/A</v>
      </c>
      <c r="L53" s="28"/>
    </row>
    <row r="54" spans="1:12" x14ac:dyDescent="0.25">
      <c r="A54" s="57"/>
      <c r="B54" s="29">
        <v>2</v>
      </c>
      <c r="C54" s="30" t="e">
        <f>VLOOKUP($B54,Daten[],MATCH(C$24,Daten[#Headers],0),FALSE)</f>
        <v>#N/A</v>
      </c>
      <c r="D54" s="30" t="e">
        <f>VLOOKUP($B54,Daten[],MATCH(D$24,Daten[#Headers],0),FALSE)</f>
        <v>#N/A</v>
      </c>
      <c r="E54" s="30" t="e">
        <f>VLOOKUP($B54,Daten[],MATCH(E$24,Daten[#Headers],0),FALSE)</f>
        <v>#N/A</v>
      </c>
      <c r="F54" s="26" t="e">
        <f t="shared" si="0"/>
        <v>#N/A</v>
      </c>
      <c r="G54" s="26" t="e">
        <f t="shared" si="1"/>
        <v>#N/A</v>
      </c>
      <c r="H54" s="26" t="e">
        <f t="shared" si="2"/>
        <v>#N/A</v>
      </c>
      <c r="I54" s="36" t="e">
        <f t="shared" si="6"/>
        <v>#N/A</v>
      </c>
      <c r="J54" s="27" t="e">
        <f t="shared" si="4"/>
        <v>#N/A</v>
      </c>
      <c r="K54" s="27" t="e">
        <f t="shared" si="7"/>
        <v>#N/A</v>
      </c>
      <c r="L54" s="31"/>
    </row>
    <row r="55" spans="1:12" x14ac:dyDescent="0.25">
      <c r="A55" s="57"/>
      <c r="B55" s="29">
        <v>3</v>
      </c>
      <c r="C55" s="30" t="e">
        <f>VLOOKUP($B55,Daten[],MATCH(C$24,Daten[#Headers],0),FALSE)</f>
        <v>#N/A</v>
      </c>
      <c r="D55" s="30" t="e">
        <f>VLOOKUP($B55,Daten[],MATCH(D$24,Daten[#Headers],0),FALSE)</f>
        <v>#N/A</v>
      </c>
      <c r="E55" s="30" t="e">
        <f>VLOOKUP($B55,Daten[],MATCH(E$24,Daten[#Headers],0),FALSE)</f>
        <v>#N/A</v>
      </c>
      <c r="F55" s="26" t="e">
        <f t="shared" si="0"/>
        <v>#N/A</v>
      </c>
      <c r="G55" s="26" t="e">
        <f t="shared" si="1"/>
        <v>#N/A</v>
      </c>
      <c r="H55" s="26" t="e">
        <f t="shared" si="2"/>
        <v>#N/A</v>
      </c>
      <c r="I55" s="36" t="e">
        <f t="shared" si="6"/>
        <v>#N/A</v>
      </c>
      <c r="J55" s="27" t="e">
        <f t="shared" si="4"/>
        <v>#N/A</v>
      </c>
      <c r="K55" s="27" t="e">
        <f t="shared" si="7"/>
        <v>#N/A</v>
      </c>
      <c r="L55" s="31"/>
    </row>
    <row r="56" spans="1:12" x14ac:dyDescent="0.25">
      <c r="A56" s="58"/>
      <c r="B56" s="32">
        <v>4</v>
      </c>
      <c r="C56" s="33" t="e">
        <f>VLOOKUP($B56,Daten[],MATCH(C$24,Daten[#Headers],0),FALSE)</f>
        <v>#N/A</v>
      </c>
      <c r="D56" s="33" t="e">
        <f>VLOOKUP($B56,Daten[],MATCH(D$24,Daten[#Headers],0),FALSE)</f>
        <v>#N/A</v>
      </c>
      <c r="E56" s="33" t="e">
        <f>VLOOKUP($B56,Daten[],MATCH(E$24,Daten[#Headers],0),FALSE)</f>
        <v>#N/A</v>
      </c>
      <c r="F56" s="26" t="e">
        <f t="shared" si="0"/>
        <v>#N/A</v>
      </c>
      <c r="G56" s="26" t="e">
        <f t="shared" si="1"/>
        <v>#N/A</v>
      </c>
      <c r="H56" s="26" t="e">
        <f t="shared" si="2"/>
        <v>#N/A</v>
      </c>
      <c r="I56" s="36" t="e">
        <f t="shared" si="6"/>
        <v>#N/A</v>
      </c>
      <c r="J56" s="27" t="e">
        <f t="shared" si="4"/>
        <v>#N/A</v>
      </c>
      <c r="K56" s="27" t="e">
        <f t="shared" si="7"/>
        <v>#N/A</v>
      </c>
      <c r="L56" s="34" t="str">
        <f>IF(COUNTIFS($K53:$K56,"&lt;&gt;0")=0,"JA","NEIN")</f>
        <v>NEIN</v>
      </c>
    </row>
    <row r="57" spans="1:12" x14ac:dyDescent="0.25">
      <c r="A57" s="56">
        <f>A53+1</f>
        <v>9</v>
      </c>
      <c r="B57" s="24">
        <v>1</v>
      </c>
      <c r="C57" s="25" t="e">
        <f>VLOOKUP($B57,Daten[],MATCH(C$24,Daten[#Headers],0),FALSE)</f>
        <v>#N/A</v>
      </c>
      <c r="D57" s="25" t="e">
        <f>VLOOKUP($B57,Daten[],MATCH(D$24,Daten[#Headers],0),FALSE)</f>
        <v>#N/A</v>
      </c>
      <c r="E57" s="25" t="e">
        <f>VLOOKUP($B57,Daten[],MATCH(E$24,Daten[#Headers],0),FALSE)</f>
        <v>#N/A</v>
      </c>
      <c r="F57" s="26" t="e">
        <f t="shared" si="0"/>
        <v>#N/A</v>
      </c>
      <c r="G57" s="26" t="e">
        <f t="shared" si="1"/>
        <v>#N/A</v>
      </c>
      <c r="H57" s="26" t="e">
        <f t="shared" si="2"/>
        <v>#N/A</v>
      </c>
      <c r="I57" s="36" t="e">
        <f t="shared" si="6"/>
        <v>#N/A</v>
      </c>
      <c r="J57" s="27" t="e">
        <f t="shared" si="4"/>
        <v>#N/A</v>
      </c>
      <c r="K57" s="27" t="e">
        <f t="shared" si="7"/>
        <v>#N/A</v>
      </c>
      <c r="L57" s="28"/>
    </row>
    <row r="58" spans="1:12" x14ac:dyDescent="0.25">
      <c r="A58" s="57"/>
      <c r="B58" s="29">
        <v>2</v>
      </c>
      <c r="C58" s="30" t="e">
        <f>VLOOKUP($B58,Daten[],MATCH(C$24,Daten[#Headers],0),FALSE)</f>
        <v>#N/A</v>
      </c>
      <c r="D58" s="30" t="e">
        <f>VLOOKUP($B58,Daten[],MATCH(D$24,Daten[#Headers],0),FALSE)</f>
        <v>#N/A</v>
      </c>
      <c r="E58" s="30" t="e">
        <f>VLOOKUP($B58,Daten[],MATCH(E$24,Daten[#Headers],0),FALSE)</f>
        <v>#N/A</v>
      </c>
      <c r="F58" s="26" t="e">
        <f t="shared" si="0"/>
        <v>#N/A</v>
      </c>
      <c r="G58" s="26" t="e">
        <f t="shared" si="1"/>
        <v>#N/A</v>
      </c>
      <c r="H58" s="26" t="e">
        <f t="shared" si="2"/>
        <v>#N/A</v>
      </c>
      <c r="I58" s="36" t="e">
        <f t="shared" si="6"/>
        <v>#N/A</v>
      </c>
      <c r="J58" s="27" t="e">
        <f t="shared" si="4"/>
        <v>#N/A</v>
      </c>
      <c r="K58" s="27" t="e">
        <f t="shared" si="7"/>
        <v>#N/A</v>
      </c>
      <c r="L58" s="31"/>
    </row>
    <row r="59" spans="1:12" x14ac:dyDescent="0.25">
      <c r="A59" s="57"/>
      <c r="B59" s="29">
        <v>3</v>
      </c>
      <c r="C59" s="30" t="e">
        <f>VLOOKUP($B59,Daten[],MATCH(C$24,Daten[#Headers],0),FALSE)</f>
        <v>#N/A</v>
      </c>
      <c r="D59" s="30" t="e">
        <f>VLOOKUP($B59,Daten[],MATCH(D$24,Daten[#Headers],0),FALSE)</f>
        <v>#N/A</v>
      </c>
      <c r="E59" s="30" t="e">
        <f>VLOOKUP($B59,Daten[],MATCH(E$24,Daten[#Headers],0),FALSE)</f>
        <v>#N/A</v>
      </c>
      <c r="F59" s="26" t="e">
        <f t="shared" si="0"/>
        <v>#N/A</v>
      </c>
      <c r="G59" s="26" t="e">
        <f t="shared" si="1"/>
        <v>#N/A</v>
      </c>
      <c r="H59" s="26" t="e">
        <f t="shared" si="2"/>
        <v>#N/A</v>
      </c>
      <c r="I59" s="36" t="e">
        <f t="shared" si="6"/>
        <v>#N/A</v>
      </c>
      <c r="J59" s="27" t="e">
        <f t="shared" si="4"/>
        <v>#N/A</v>
      </c>
      <c r="K59" s="27" t="e">
        <f t="shared" si="7"/>
        <v>#N/A</v>
      </c>
      <c r="L59" s="31"/>
    </row>
    <row r="60" spans="1:12" x14ac:dyDescent="0.25">
      <c r="A60" s="58"/>
      <c r="B60" s="32">
        <v>4</v>
      </c>
      <c r="C60" s="33" t="e">
        <f>VLOOKUP($B60,Daten[],MATCH(C$24,Daten[#Headers],0),FALSE)</f>
        <v>#N/A</v>
      </c>
      <c r="D60" s="33" t="e">
        <f>VLOOKUP($B60,Daten[],MATCH(D$24,Daten[#Headers],0),FALSE)</f>
        <v>#N/A</v>
      </c>
      <c r="E60" s="33" t="e">
        <f>VLOOKUP($B60,Daten[],MATCH(E$24,Daten[#Headers],0),FALSE)</f>
        <v>#N/A</v>
      </c>
      <c r="F60" s="26" t="e">
        <f t="shared" si="0"/>
        <v>#N/A</v>
      </c>
      <c r="G60" s="26" t="e">
        <f t="shared" si="1"/>
        <v>#N/A</v>
      </c>
      <c r="H60" s="26" t="e">
        <f t="shared" si="2"/>
        <v>#N/A</v>
      </c>
      <c r="I60" s="36" t="e">
        <f t="shared" si="6"/>
        <v>#N/A</v>
      </c>
      <c r="J60" s="27" t="e">
        <f t="shared" si="4"/>
        <v>#N/A</v>
      </c>
      <c r="K60" s="27" t="e">
        <f t="shared" si="7"/>
        <v>#N/A</v>
      </c>
      <c r="L60" s="34" t="str">
        <f>IF(COUNTIFS($K57:$K60,"&lt;&gt;0")=0,"JA","NEIN")</f>
        <v>NEIN</v>
      </c>
    </row>
  </sheetData>
  <mergeCells count="14">
    <mergeCell ref="A57:A60"/>
    <mergeCell ref="A1:O1"/>
    <mergeCell ref="A2:O2"/>
    <mergeCell ref="B23:E23"/>
    <mergeCell ref="A25:A28"/>
    <mergeCell ref="A29:A32"/>
    <mergeCell ref="A33:A36"/>
    <mergeCell ref="M3:O3"/>
    <mergeCell ref="A3:C3"/>
    <mergeCell ref="A37:A40"/>
    <mergeCell ref="A41:A44"/>
    <mergeCell ref="A45:A48"/>
    <mergeCell ref="A49:A52"/>
    <mergeCell ref="A53:A56"/>
  </mergeCells>
  <conditionalFormatting sqref="B25:B60 F25:K60">
    <cfRule type="containsBlanks" dxfId="7" priority="2">
      <formula>LEN(TRIM(B25))=0</formula>
    </cfRule>
  </conditionalFormatting>
  <conditionalFormatting sqref="F25:H25">
    <cfRule type="expression" dxfId="6" priority="1">
      <formula>OR($I$25&lt;&gt;"",$J$25&lt;&gt;"",$K$25&lt;&gt;"")</formula>
    </cfRule>
  </conditionalFormatting>
  <dataValidations count="1">
    <dataValidation allowBlank="1" showInputMessage="1" showErrorMessage="1" promptTitle="Lernrate" prompt="Die Lernrate soll bestimmen, wie groß die tatsächliche Änderung der Gewichte und des Bias sein soll. Siehe Schritt (5)." sqref="L21" xr:uid="{6073855B-02A9-48B2-BC42-BC22A45B4F3C}"/>
  </dataValidations>
  <hyperlinks>
    <hyperlink ref="M3:O3" location="'Training - Lösung-2'!A1" display="zur ausführlichen Lösung ►" xr:uid="{6247B280-66E2-49C5-9370-5D1B670C252E}"/>
    <hyperlink ref="A3:C3" location="'Training - Aufgabe'!A1" display="◄ zurück zur den Daten" xr:uid="{5D66467D-B58B-4623-B807-F23AFC921379}"/>
  </hyperlinks>
  <pageMargins left="0.7" right="0.7" top="0.78740157499999996" bottom="0.78740157499999996"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C0972-A6BC-4696-B2EE-5BB3BBFBA177}">
  <sheetPr codeName="Tabelle11">
    <tabColor theme="9"/>
    <outlinePr summaryBelow="0" summaryRight="0"/>
  </sheetPr>
  <dimension ref="A1:R60"/>
  <sheetViews>
    <sheetView zoomScaleNormal="100" workbookViewId="0">
      <selection activeCell="A2" sqref="A2:R2"/>
    </sheetView>
  </sheetViews>
  <sheetFormatPr baseColWidth="10" defaultColWidth="10.85546875" defaultRowHeight="15" outlineLevelRow="1" x14ac:dyDescent="0.25"/>
  <cols>
    <col min="1" max="1" width="7.140625" customWidth="1"/>
    <col min="2" max="2" width="9.7109375" bestFit="1" customWidth="1"/>
    <col min="3" max="3" width="5.42578125" bestFit="1" customWidth="1"/>
    <col min="4" max="6" width="7.42578125" customWidth="1"/>
    <col min="10" max="10" width="12.42578125" customWidth="1"/>
    <col min="12" max="12" width="11.42578125" customWidth="1"/>
    <col min="13" max="13" width="13.5703125" bestFit="1" customWidth="1"/>
  </cols>
  <sheetData>
    <row r="1" spans="1:18" ht="20.25" thickBot="1" x14ac:dyDescent="0.35">
      <c r="A1" s="43" t="s">
        <v>58</v>
      </c>
      <c r="B1" s="43"/>
      <c r="C1" s="43"/>
      <c r="D1" s="43"/>
      <c r="E1" s="43"/>
      <c r="F1" s="43"/>
      <c r="G1" s="43"/>
      <c r="H1" s="43"/>
      <c r="I1" s="43"/>
      <c r="J1" s="43"/>
      <c r="K1" s="43"/>
      <c r="L1" s="43"/>
      <c r="M1" s="43"/>
      <c r="N1" s="43"/>
      <c r="O1" s="43"/>
      <c r="P1" s="43"/>
      <c r="Q1" s="43"/>
      <c r="R1" s="43"/>
    </row>
    <row r="2" spans="1:18" ht="191.25" customHeight="1" outlineLevel="1" thickTop="1" x14ac:dyDescent="0.25">
      <c r="A2" s="64" t="s">
        <v>70</v>
      </c>
      <c r="B2" s="60"/>
      <c r="C2" s="60"/>
      <c r="D2" s="60"/>
      <c r="E2" s="60"/>
      <c r="F2" s="60"/>
      <c r="G2" s="60"/>
      <c r="H2" s="60"/>
      <c r="I2" s="60"/>
      <c r="J2" s="60"/>
      <c r="K2" s="60"/>
      <c r="L2" s="60"/>
      <c r="M2" s="60"/>
      <c r="N2" s="60"/>
      <c r="O2" s="60"/>
      <c r="P2" s="60"/>
      <c r="Q2" s="60"/>
      <c r="R2" s="60"/>
    </row>
    <row r="8" spans="1:18" x14ac:dyDescent="0.25">
      <c r="K8" s="18" t="s">
        <v>41</v>
      </c>
      <c r="L8" s="13">
        <v>36</v>
      </c>
    </row>
    <row r="12" spans="1:18" ht="18" x14ac:dyDescent="0.35">
      <c r="G12" s="19" t="s">
        <v>59</v>
      </c>
      <c r="H12" s="19" t="s">
        <v>60</v>
      </c>
      <c r="I12" s="19" t="s">
        <v>61</v>
      </c>
    </row>
    <row r="13" spans="1:18" x14ac:dyDescent="0.25">
      <c r="F13" s="9" t="s">
        <v>12</v>
      </c>
      <c r="G13" s="10">
        <v>0.5</v>
      </c>
      <c r="H13" s="10">
        <v>-0.4</v>
      </c>
      <c r="I13" s="10">
        <v>0.3</v>
      </c>
      <c r="K13" s="9" t="s">
        <v>19</v>
      </c>
      <c r="L13" s="10">
        <v>0.1</v>
      </c>
    </row>
    <row r="15" spans="1:18" x14ac:dyDescent="0.25">
      <c r="C15" s="61" t="s">
        <v>0</v>
      </c>
      <c r="D15" s="61"/>
      <c r="E15" s="61"/>
      <c r="F15" s="61"/>
    </row>
    <row r="16" spans="1:18" ht="18" x14ac:dyDescent="0.35">
      <c r="A16" s="3" t="s">
        <v>5</v>
      </c>
      <c r="B16" s="3" t="s">
        <v>6</v>
      </c>
      <c r="C16" s="7" t="s">
        <v>4</v>
      </c>
      <c r="D16" s="7" t="s">
        <v>1</v>
      </c>
      <c r="E16" s="7" t="s">
        <v>2</v>
      </c>
      <c r="F16" s="7" t="s">
        <v>3</v>
      </c>
      <c r="G16" s="1" t="s">
        <v>9</v>
      </c>
      <c r="H16" s="1" t="s">
        <v>10</v>
      </c>
      <c r="I16" s="1" t="s">
        <v>11</v>
      </c>
      <c r="J16" s="1" t="s">
        <v>48</v>
      </c>
      <c r="K16" s="1" t="s">
        <v>8</v>
      </c>
      <c r="L16" s="1" t="s">
        <v>18</v>
      </c>
      <c r="M16" s="3" t="s">
        <v>42</v>
      </c>
    </row>
    <row r="17" spans="1:13" x14ac:dyDescent="0.25">
      <c r="A17" s="41">
        <f ca="1">IF(ISNUMBER(OFFSET(A17,-1,0)),OFFSET(A17,-1,0)+1,1)</f>
        <v>1</v>
      </c>
      <c r="B17" s="40">
        <f ca="1">(Training[[#This Row],[Schritt]]-Training[[#This Row],[Nr]])/Daten_pro_Epoche+1</f>
        <v>1</v>
      </c>
      <c r="C17" s="40">
        <f ca="1">MOD(Training[[#This Row],[Schritt]]-1,Daten_pro_Epoche)+1</f>
        <v>1</v>
      </c>
      <c r="D17" s="40">
        <f ca="1">VLOOKUP(Training[[#This Row],[Nr]],Trainingsdaten[],MATCH(D$16,Trainingsdaten[#Headers],0),FALSE)</f>
        <v>0</v>
      </c>
      <c r="E17" s="40">
        <f ca="1">VLOOKUP(Training[[#This Row],[Nr]],Trainingsdaten[],MATCH(E$16,Trainingsdaten[#Headers],0),FALSE)</f>
        <v>0</v>
      </c>
      <c r="F17" s="40">
        <f ca="1">VLOOKUP(Training[[#This Row],[Nr]],Trainingsdaten[],MATCH(F$16,Trainingsdaten[#Headers],0),FALSE)</f>
        <v>0</v>
      </c>
      <c r="G17" s="11">
        <f ca="1">IF(Training[[#This Row],[Schritt]]=1, w1_start, G16+(D16*L16*alpha))</f>
        <v>0.5</v>
      </c>
      <c r="H17" s="11">
        <f ca="1">IF(Training[[#This Row],[Schritt]]=1, w2_start, H16+(E16*L16*alpha))</f>
        <v>-0.4</v>
      </c>
      <c r="I17" s="11">
        <f ca="1">IF(Training[[#This Row],[Schritt]]=1, b_start, I16+(L16*alpha))</f>
        <v>0.3</v>
      </c>
      <c r="J17" s="11">
        <f ca="1">Training[[#This Row],[X1]]*Training[[#This Row],[w1]]+Training[[#This Row],[X2]]*Training[[#This Row],[w2]]+Training[[#This Row],[b]]</f>
        <v>0.3</v>
      </c>
      <c r="K17" s="1">
        <f ca="1">IF(Training[[#This Row],[Σwixi+b]]&gt;0,1,0)</f>
        <v>1</v>
      </c>
      <c r="L17" s="1">
        <f ca="1">Training[[#This Row],[Y]]-Training[[#This Row],[ϕ()]]</f>
        <v>-1</v>
      </c>
      <c r="M17" s="1" t="str">
        <f ca="1">IF(Training[[#This Row],[Nr]]&lt;Daten_pro_Epoche,"",IF(COUNTIFS(Training[Epoche],Training[[#This Row],[Epoche]],Training[Fehler],"&lt;&gt;0")=0,"JA","NEIN"))</f>
        <v/>
      </c>
    </row>
    <row r="18" spans="1:13" x14ac:dyDescent="0.25">
      <c r="A18" s="41">
        <f t="shared" ref="A18:A20" ca="1" si="0">IF(ISNUMBER(OFFSET(A18,-1,0)),OFFSET(A18,-1,0)+1,1)</f>
        <v>2</v>
      </c>
      <c r="B18" s="40">
        <f ca="1">(Training[[#This Row],[Schritt]]-Training[[#This Row],[Nr]])/Daten_pro_Epoche+1</f>
        <v>1</v>
      </c>
      <c r="C18" s="40">
        <f ca="1">MOD(Training[[#This Row],[Schritt]]-1,Daten_pro_Epoche)+1</f>
        <v>2</v>
      </c>
      <c r="D18" s="40">
        <f ca="1">VLOOKUP(Training[[#This Row],[Nr]],Trainingsdaten[],MATCH(D$16,Trainingsdaten[#Headers],0),FALSE)</f>
        <v>0</v>
      </c>
      <c r="E18" s="40">
        <f ca="1">VLOOKUP(Training[[#This Row],[Nr]],Trainingsdaten[],MATCH(E$16,Trainingsdaten[#Headers],0),FALSE)</f>
        <v>1</v>
      </c>
      <c r="F18" s="40">
        <f ca="1">VLOOKUP(Training[[#This Row],[Nr]],Trainingsdaten[],MATCH(F$16,Trainingsdaten[#Headers],0),FALSE)</f>
        <v>0</v>
      </c>
      <c r="G18" s="11">
        <f ca="1">IF(Training[[#This Row],[Schritt]]=1, w1_start, G17+(D17*L17*alpha))</f>
        <v>0.5</v>
      </c>
      <c r="H18" s="11">
        <f ca="1">IF(Training[[#This Row],[Schritt]]=1, w2_start, H17+(E17*L17*alpha))</f>
        <v>-0.4</v>
      </c>
      <c r="I18" s="11">
        <f ca="1">IF(Training[[#This Row],[Schritt]]=1, b_start, I17+(L17*alpha))</f>
        <v>0.19999999999999998</v>
      </c>
      <c r="J18" s="11">
        <f ca="1">Training[[#This Row],[X1]]*Training[[#This Row],[w1]]+Training[[#This Row],[X2]]*Training[[#This Row],[w2]]+Training[[#This Row],[b]]</f>
        <v>-0.20000000000000004</v>
      </c>
      <c r="K18" s="1">
        <f ca="1">IF(Training[[#This Row],[Σwixi+b]]&gt;0,1,0)</f>
        <v>0</v>
      </c>
      <c r="L18" s="1">
        <f ca="1">Training[[#This Row],[Y]]-Training[[#This Row],[ϕ()]]</f>
        <v>0</v>
      </c>
      <c r="M18" s="1" t="str">
        <f ca="1">IF(Training[[#This Row],[Nr]]&lt;Daten_pro_Epoche,"",IF(COUNTIFS(Training[Epoche],Training[[#This Row],[Epoche]],Training[Fehler],"&lt;&gt;0")=0,"JA","NEIN"))</f>
        <v/>
      </c>
    </row>
    <row r="19" spans="1:13" x14ac:dyDescent="0.25">
      <c r="A19" s="41">
        <f t="shared" ca="1" si="0"/>
        <v>3</v>
      </c>
      <c r="B19" s="40">
        <f ca="1">(Training[[#This Row],[Schritt]]-Training[[#This Row],[Nr]])/Daten_pro_Epoche+1</f>
        <v>1</v>
      </c>
      <c r="C19" s="40">
        <f ca="1">MOD(Training[[#This Row],[Schritt]]-1,Daten_pro_Epoche)+1</f>
        <v>3</v>
      </c>
      <c r="D19" s="40">
        <f ca="1">VLOOKUP(Training[[#This Row],[Nr]],Trainingsdaten[],MATCH(D$16,Trainingsdaten[#Headers],0),FALSE)</f>
        <v>1</v>
      </c>
      <c r="E19" s="40">
        <f ca="1">VLOOKUP(Training[[#This Row],[Nr]],Trainingsdaten[],MATCH(E$16,Trainingsdaten[#Headers],0),FALSE)</f>
        <v>0</v>
      </c>
      <c r="F19" s="40">
        <f ca="1">VLOOKUP(Training[[#This Row],[Nr]],Trainingsdaten[],MATCH(F$16,Trainingsdaten[#Headers],0),FALSE)</f>
        <v>0</v>
      </c>
      <c r="G19" s="11">
        <f ca="1">IF(Training[[#This Row],[Schritt]]=1, w1_start, G18+(D18*L18*alpha))</f>
        <v>0.5</v>
      </c>
      <c r="H19" s="11">
        <f ca="1">IF(Training[[#This Row],[Schritt]]=1, w2_start, H18+(E18*L18*alpha))</f>
        <v>-0.4</v>
      </c>
      <c r="I19" s="11">
        <f ca="1">IF(Training[[#This Row],[Schritt]]=1, b_start, I18+(L18*alpha))</f>
        <v>0.19999999999999998</v>
      </c>
      <c r="J19" s="11">
        <f ca="1">Training[[#This Row],[X1]]*Training[[#This Row],[w1]]+Training[[#This Row],[X2]]*Training[[#This Row],[w2]]+Training[[#This Row],[b]]</f>
        <v>0.7</v>
      </c>
      <c r="K19" s="1">
        <f ca="1">IF(Training[[#This Row],[Σwixi+b]]&gt;0,1,0)</f>
        <v>1</v>
      </c>
      <c r="L19" s="1">
        <f ca="1">Training[[#This Row],[Y]]-Training[[#This Row],[ϕ()]]</f>
        <v>-1</v>
      </c>
      <c r="M19" s="1" t="str">
        <f ca="1">IF(Training[[#This Row],[Nr]]&lt;Daten_pro_Epoche,"",IF(COUNTIFS(Training[Epoche],Training[[#This Row],[Epoche]],Training[Fehler],"&lt;&gt;0")=0,"JA","NEIN"))</f>
        <v/>
      </c>
    </row>
    <row r="20" spans="1:13" x14ac:dyDescent="0.25">
      <c r="A20" s="41">
        <f t="shared" ca="1" si="0"/>
        <v>4</v>
      </c>
      <c r="B20" s="40">
        <f ca="1">(Training[[#This Row],[Schritt]]-Training[[#This Row],[Nr]])/Daten_pro_Epoche+1</f>
        <v>1</v>
      </c>
      <c r="C20" s="40">
        <f ca="1">MOD(Training[[#This Row],[Schritt]]-1,Daten_pro_Epoche)+1</f>
        <v>4</v>
      </c>
      <c r="D20" s="40">
        <f ca="1">VLOOKUP(Training[[#This Row],[Nr]],Trainingsdaten[],MATCH(D$16,Trainingsdaten[#Headers],0),FALSE)</f>
        <v>1</v>
      </c>
      <c r="E20" s="40">
        <f ca="1">VLOOKUP(Training[[#This Row],[Nr]],Trainingsdaten[],MATCH(E$16,Trainingsdaten[#Headers],0),FALSE)</f>
        <v>1</v>
      </c>
      <c r="F20" s="40">
        <f ca="1">VLOOKUP(Training[[#This Row],[Nr]],Trainingsdaten[],MATCH(F$16,Trainingsdaten[#Headers],0),FALSE)</f>
        <v>1</v>
      </c>
      <c r="G20" s="11">
        <f ca="1">IF(Training[[#This Row],[Schritt]]=1, w1_start, G19+(D19*L19*alpha))</f>
        <v>0.4</v>
      </c>
      <c r="H20" s="11">
        <f ca="1">IF(Training[[#This Row],[Schritt]]=1, w2_start, H19+(E19*L19*alpha))</f>
        <v>-0.4</v>
      </c>
      <c r="I20" s="11">
        <f ca="1">IF(Training[[#This Row],[Schritt]]=1, b_start, I19+(L19*alpha))</f>
        <v>9.9999999999999978E-2</v>
      </c>
      <c r="J20" s="11">
        <f ca="1">Training[[#This Row],[X1]]*Training[[#This Row],[w1]]+Training[[#This Row],[X2]]*Training[[#This Row],[w2]]+Training[[#This Row],[b]]</f>
        <v>9.9999999999999978E-2</v>
      </c>
      <c r="K20" s="1">
        <f ca="1">IF(Training[[#This Row],[Σwixi+b]]&gt;0,1,0)</f>
        <v>1</v>
      </c>
      <c r="L20" s="1">
        <f ca="1">Training[[#This Row],[Y]]-Training[[#This Row],[ϕ()]]</f>
        <v>0</v>
      </c>
      <c r="M20" s="1" t="str">
        <f ca="1">IF(Training[[#This Row],[Nr]]&lt;Daten_pro_Epoche,"",IF(COUNTIFS(Training[Epoche],Training[[#This Row],[Epoche]],Training[Fehler],"&lt;&gt;0")=0,"JA","NEIN"))</f>
        <v>NEIN</v>
      </c>
    </row>
    <row r="21" spans="1:13" x14ac:dyDescent="0.25">
      <c r="A21" s="41">
        <f t="shared" ref="A21:A24" ca="1" si="1">IF(ISNUMBER(OFFSET(A21,-1,0)),OFFSET(A21,-1,0)+1,1)</f>
        <v>5</v>
      </c>
      <c r="B21" s="40">
        <f ca="1">(Training[[#This Row],[Schritt]]-Training[[#This Row],[Nr]])/Daten_pro_Epoche+1</f>
        <v>2</v>
      </c>
      <c r="C21" s="40">
        <f ca="1">MOD(Training[[#This Row],[Schritt]]-1,Daten_pro_Epoche)+1</f>
        <v>1</v>
      </c>
      <c r="D21" s="40">
        <f ca="1">VLOOKUP(Training[[#This Row],[Nr]],Trainingsdaten[],MATCH(D$16,Trainingsdaten[#Headers],0),FALSE)</f>
        <v>0</v>
      </c>
      <c r="E21" s="40">
        <f ca="1">VLOOKUP(Training[[#This Row],[Nr]],Trainingsdaten[],MATCH(E$16,Trainingsdaten[#Headers],0),FALSE)</f>
        <v>0</v>
      </c>
      <c r="F21" s="40">
        <f ca="1">VLOOKUP(Training[[#This Row],[Nr]],Trainingsdaten[],MATCH(F$16,Trainingsdaten[#Headers],0),FALSE)</f>
        <v>0</v>
      </c>
      <c r="G21" s="11">
        <f ca="1">IF(Training[[#This Row],[Schritt]]=1, w1_start, G20+(D20*L20*alpha))</f>
        <v>0.4</v>
      </c>
      <c r="H21" s="11">
        <f ca="1">IF(Training[[#This Row],[Schritt]]=1, w2_start, H20+(E20*L20*alpha))</f>
        <v>-0.4</v>
      </c>
      <c r="I21" s="11">
        <f ca="1">IF(Training[[#This Row],[Schritt]]=1, b_start, I20+(L20*alpha))</f>
        <v>9.9999999999999978E-2</v>
      </c>
      <c r="J21" s="11">
        <f ca="1">Training[[#This Row],[X1]]*Training[[#This Row],[w1]]+Training[[#This Row],[X2]]*Training[[#This Row],[w2]]+Training[[#This Row],[b]]</f>
        <v>9.9999999999999978E-2</v>
      </c>
      <c r="K21" s="1">
        <f ca="1">IF(Training[[#This Row],[Σwixi+b]]&gt;0,1,0)</f>
        <v>1</v>
      </c>
      <c r="L21" s="1">
        <f ca="1">Training[[#This Row],[Y]]-Training[[#This Row],[ϕ()]]</f>
        <v>-1</v>
      </c>
      <c r="M21" s="1" t="str">
        <f ca="1">IF(Training[[#This Row],[Nr]]&lt;Daten_pro_Epoche,"",IF(COUNTIFS(Training[Epoche],Training[[#This Row],[Epoche]],Training[Fehler],"&lt;&gt;0")=0,"JA","NEIN"))</f>
        <v/>
      </c>
    </row>
    <row r="22" spans="1:13" x14ac:dyDescent="0.25">
      <c r="A22" s="41">
        <f t="shared" ca="1" si="1"/>
        <v>6</v>
      </c>
      <c r="B22" s="40">
        <f ca="1">(Training[[#This Row],[Schritt]]-Training[[#This Row],[Nr]])/Daten_pro_Epoche+1</f>
        <v>2</v>
      </c>
      <c r="C22" s="40">
        <f ca="1">MOD(Training[[#This Row],[Schritt]]-1,Daten_pro_Epoche)+1</f>
        <v>2</v>
      </c>
      <c r="D22" s="40">
        <f ca="1">VLOOKUP(Training[[#This Row],[Nr]],Trainingsdaten[],MATCH(D$16,Trainingsdaten[#Headers],0),FALSE)</f>
        <v>0</v>
      </c>
      <c r="E22" s="40">
        <f ca="1">VLOOKUP(Training[[#This Row],[Nr]],Trainingsdaten[],MATCH(E$16,Trainingsdaten[#Headers],0),FALSE)</f>
        <v>1</v>
      </c>
      <c r="F22" s="40">
        <f ca="1">VLOOKUP(Training[[#This Row],[Nr]],Trainingsdaten[],MATCH(F$16,Trainingsdaten[#Headers],0),FALSE)</f>
        <v>0</v>
      </c>
      <c r="G22" s="11">
        <f ca="1">IF(Training[[#This Row],[Schritt]]=1, w1_start, G21+(D21*L21*alpha))</f>
        <v>0.4</v>
      </c>
      <c r="H22" s="11">
        <f ca="1">IF(Training[[#This Row],[Schritt]]=1, w2_start, H21+(E21*L21*alpha))</f>
        <v>-0.4</v>
      </c>
      <c r="I22" s="11">
        <f ca="1">IF(Training[[#This Row],[Schritt]]=1, b_start, I21+(L21*alpha))</f>
        <v>-2.7755575615628914E-17</v>
      </c>
      <c r="J22" s="11">
        <f ca="1">Training[[#This Row],[X1]]*Training[[#This Row],[w1]]+Training[[#This Row],[X2]]*Training[[#This Row],[w2]]+Training[[#This Row],[b]]</f>
        <v>-0.4</v>
      </c>
      <c r="K22" s="1">
        <f ca="1">IF(Training[[#This Row],[Σwixi+b]]&gt;0,1,0)</f>
        <v>0</v>
      </c>
      <c r="L22" s="1">
        <f ca="1">Training[[#This Row],[Y]]-Training[[#This Row],[ϕ()]]</f>
        <v>0</v>
      </c>
      <c r="M22" s="1" t="str">
        <f ca="1">IF(Training[[#This Row],[Nr]]&lt;Daten_pro_Epoche,"",IF(COUNTIFS(Training[Epoche],Training[[#This Row],[Epoche]],Training[Fehler],"&lt;&gt;0")=0,"JA","NEIN"))</f>
        <v/>
      </c>
    </row>
    <row r="23" spans="1:13" x14ac:dyDescent="0.25">
      <c r="A23" s="41">
        <f t="shared" ca="1" si="1"/>
        <v>7</v>
      </c>
      <c r="B23" s="40">
        <f ca="1">(Training[[#This Row],[Schritt]]-Training[[#This Row],[Nr]])/Daten_pro_Epoche+1</f>
        <v>2</v>
      </c>
      <c r="C23" s="40">
        <f ca="1">MOD(Training[[#This Row],[Schritt]]-1,Daten_pro_Epoche)+1</f>
        <v>3</v>
      </c>
      <c r="D23" s="40">
        <f ca="1">VLOOKUP(Training[[#This Row],[Nr]],Trainingsdaten[],MATCH(D$16,Trainingsdaten[#Headers],0),FALSE)</f>
        <v>1</v>
      </c>
      <c r="E23" s="40">
        <f ca="1">VLOOKUP(Training[[#This Row],[Nr]],Trainingsdaten[],MATCH(E$16,Trainingsdaten[#Headers],0),FALSE)</f>
        <v>0</v>
      </c>
      <c r="F23" s="40">
        <f ca="1">VLOOKUP(Training[[#This Row],[Nr]],Trainingsdaten[],MATCH(F$16,Trainingsdaten[#Headers],0),FALSE)</f>
        <v>0</v>
      </c>
      <c r="G23" s="11">
        <f ca="1">IF(Training[[#This Row],[Schritt]]=1, w1_start, G22+(D22*L22*alpha))</f>
        <v>0.4</v>
      </c>
      <c r="H23" s="11">
        <f ca="1">IF(Training[[#This Row],[Schritt]]=1, w2_start, H22+(E22*L22*alpha))</f>
        <v>-0.4</v>
      </c>
      <c r="I23" s="11">
        <f ca="1">IF(Training[[#This Row],[Schritt]]=1, b_start, I22+(L22*alpha))</f>
        <v>-2.7755575615628914E-17</v>
      </c>
      <c r="J23" s="11">
        <f ca="1">Training[[#This Row],[X1]]*Training[[#This Row],[w1]]+Training[[#This Row],[X2]]*Training[[#This Row],[w2]]+Training[[#This Row],[b]]</f>
        <v>0.4</v>
      </c>
      <c r="K23" s="1">
        <f ca="1">IF(Training[[#This Row],[Σwixi+b]]&gt;0,1,0)</f>
        <v>1</v>
      </c>
      <c r="L23" s="1">
        <f ca="1">Training[[#This Row],[Y]]-Training[[#This Row],[ϕ()]]</f>
        <v>-1</v>
      </c>
      <c r="M23" s="1" t="str">
        <f ca="1">IF(Training[[#This Row],[Nr]]&lt;Daten_pro_Epoche,"",IF(COUNTIFS(Training[Epoche],Training[[#This Row],[Epoche]],Training[Fehler],"&lt;&gt;0")=0,"JA","NEIN"))</f>
        <v/>
      </c>
    </row>
    <row r="24" spans="1:13" x14ac:dyDescent="0.25">
      <c r="A24" s="41">
        <f t="shared" ca="1" si="1"/>
        <v>8</v>
      </c>
      <c r="B24" s="40">
        <f ca="1">(Training[[#This Row],[Schritt]]-Training[[#This Row],[Nr]])/Daten_pro_Epoche+1</f>
        <v>2</v>
      </c>
      <c r="C24" s="40">
        <f ca="1">MOD(Training[[#This Row],[Schritt]]-1,Daten_pro_Epoche)+1</f>
        <v>4</v>
      </c>
      <c r="D24" s="40">
        <f ca="1">VLOOKUP(Training[[#This Row],[Nr]],Trainingsdaten[],MATCH(D$16,Trainingsdaten[#Headers],0),FALSE)</f>
        <v>1</v>
      </c>
      <c r="E24" s="40">
        <f ca="1">VLOOKUP(Training[[#This Row],[Nr]],Trainingsdaten[],MATCH(E$16,Trainingsdaten[#Headers],0),FALSE)</f>
        <v>1</v>
      </c>
      <c r="F24" s="40">
        <f ca="1">VLOOKUP(Training[[#This Row],[Nr]],Trainingsdaten[],MATCH(F$16,Trainingsdaten[#Headers],0),FALSE)</f>
        <v>1</v>
      </c>
      <c r="G24" s="11">
        <f ca="1">IF(Training[[#This Row],[Schritt]]=1, w1_start, G23+(D23*L23*alpha))</f>
        <v>0.30000000000000004</v>
      </c>
      <c r="H24" s="11">
        <f ca="1">IF(Training[[#This Row],[Schritt]]=1, w2_start, H23+(E23*L23*alpha))</f>
        <v>-0.4</v>
      </c>
      <c r="I24" s="11">
        <f ca="1">IF(Training[[#This Row],[Schritt]]=1, b_start, I23+(L23*alpha))</f>
        <v>-0.10000000000000003</v>
      </c>
      <c r="J24" s="11">
        <f ca="1">Training[[#This Row],[X1]]*Training[[#This Row],[w1]]+Training[[#This Row],[X2]]*Training[[#This Row],[w2]]+Training[[#This Row],[b]]</f>
        <v>-0.2</v>
      </c>
      <c r="K24" s="1">
        <f ca="1">IF(Training[[#This Row],[Σwixi+b]]&gt;0,1,0)</f>
        <v>0</v>
      </c>
      <c r="L24" s="1">
        <f ca="1">Training[[#This Row],[Y]]-Training[[#This Row],[ϕ()]]</f>
        <v>1</v>
      </c>
      <c r="M24" s="1" t="str">
        <f ca="1">IF(Training[[#This Row],[Nr]]&lt;Daten_pro_Epoche,"",IF(COUNTIFS(Training[Epoche],Training[[#This Row],[Epoche]],Training[Fehler],"&lt;&gt;0")=0,"JA","NEIN"))</f>
        <v>NEIN</v>
      </c>
    </row>
    <row r="25" spans="1:13" x14ac:dyDescent="0.25">
      <c r="A25" s="41">
        <f t="shared" ref="A25:A28" ca="1" si="2">IF(ISNUMBER(OFFSET(A25,-1,0)),OFFSET(A25,-1,0)+1,1)</f>
        <v>9</v>
      </c>
      <c r="B25" s="40">
        <f ca="1">(Training[[#This Row],[Schritt]]-Training[[#This Row],[Nr]])/Daten_pro_Epoche+1</f>
        <v>3</v>
      </c>
      <c r="C25" s="40">
        <f ca="1">MOD(Training[[#This Row],[Schritt]]-1,Daten_pro_Epoche)+1</f>
        <v>1</v>
      </c>
      <c r="D25" s="40">
        <f ca="1">VLOOKUP(Training[[#This Row],[Nr]],Trainingsdaten[],MATCH(D$16,Trainingsdaten[#Headers],0),FALSE)</f>
        <v>0</v>
      </c>
      <c r="E25" s="40">
        <f ca="1">VLOOKUP(Training[[#This Row],[Nr]],Trainingsdaten[],MATCH(E$16,Trainingsdaten[#Headers],0),FALSE)</f>
        <v>0</v>
      </c>
      <c r="F25" s="40">
        <f ca="1">VLOOKUP(Training[[#This Row],[Nr]],Trainingsdaten[],MATCH(F$16,Trainingsdaten[#Headers],0),FALSE)</f>
        <v>0</v>
      </c>
      <c r="G25" s="11">
        <f ca="1">IF(Training[[#This Row],[Schritt]]=1, w1_start, G24+(D24*L24*alpha))</f>
        <v>0.4</v>
      </c>
      <c r="H25" s="11">
        <f ca="1">IF(Training[[#This Row],[Schritt]]=1, w2_start, H24+(E24*L24*alpha))</f>
        <v>-0.30000000000000004</v>
      </c>
      <c r="I25" s="11">
        <f ca="1">IF(Training[[#This Row],[Schritt]]=1, b_start, I24+(L24*alpha))</f>
        <v>-2.7755575615628914E-17</v>
      </c>
      <c r="J25" s="11">
        <f ca="1">Training[[#This Row],[X1]]*Training[[#This Row],[w1]]+Training[[#This Row],[X2]]*Training[[#This Row],[w2]]+Training[[#This Row],[b]]</f>
        <v>-2.7755575615628914E-17</v>
      </c>
      <c r="K25" s="1">
        <f ca="1">IF(Training[[#This Row],[Σwixi+b]]&gt;0,1,0)</f>
        <v>0</v>
      </c>
      <c r="L25" s="1">
        <f ca="1">Training[[#This Row],[Y]]-Training[[#This Row],[ϕ()]]</f>
        <v>0</v>
      </c>
      <c r="M25" s="1" t="str">
        <f ca="1">IF(Training[[#This Row],[Nr]]&lt;Daten_pro_Epoche,"",IF(COUNTIFS(Training[Epoche],Training[[#This Row],[Epoche]],Training[Fehler],"&lt;&gt;0")=0,"JA","NEIN"))</f>
        <v/>
      </c>
    </row>
    <row r="26" spans="1:13" x14ac:dyDescent="0.25">
      <c r="A26" s="41">
        <f t="shared" ca="1" si="2"/>
        <v>10</v>
      </c>
      <c r="B26" s="40">
        <f ca="1">(Training[[#This Row],[Schritt]]-Training[[#This Row],[Nr]])/Daten_pro_Epoche+1</f>
        <v>3</v>
      </c>
      <c r="C26" s="40">
        <f ca="1">MOD(Training[[#This Row],[Schritt]]-1,Daten_pro_Epoche)+1</f>
        <v>2</v>
      </c>
      <c r="D26" s="40">
        <f ca="1">VLOOKUP(Training[[#This Row],[Nr]],Trainingsdaten[],MATCH(D$16,Trainingsdaten[#Headers],0),FALSE)</f>
        <v>0</v>
      </c>
      <c r="E26" s="40">
        <f ca="1">VLOOKUP(Training[[#This Row],[Nr]],Trainingsdaten[],MATCH(E$16,Trainingsdaten[#Headers],0),FALSE)</f>
        <v>1</v>
      </c>
      <c r="F26" s="40">
        <f ca="1">VLOOKUP(Training[[#This Row],[Nr]],Trainingsdaten[],MATCH(F$16,Trainingsdaten[#Headers],0),FALSE)</f>
        <v>0</v>
      </c>
      <c r="G26" s="11">
        <f ca="1">IF(Training[[#This Row],[Schritt]]=1, w1_start, G25+(D25*L25*alpha))</f>
        <v>0.4</v>
      </c>
      <c r="H26" s="11">
        <f ca="1">IF(Training[[#This Row],[Schritt]]=1, w2_start, H25+(E25*L25*alpha))</f>
        <v>-0.30000000000000004</v>
      </c>
      <c r="I26" s="11">
        <f ca="1">IF(Training[[#This Row],[Schritt]]=1, b_start, I25+(L25*alpha))</f>
        <v>-2.7755575615628914E-17</v>
      </c>
      <c r="J26" s="11">
        <f ca="1">Training[[#This Row],[X1]]*Training[[#This Row],[w1]]+Training[[#This Row],[X2]]*Training[[#This Row],[w2]]+Training[[#This Row],[b]]</f>
        <v>-0.30000000000000004</v>
      </c>
      <c r="K26" s="1">
        <f ca="1">IF(Training[[#This Row],[Σwixi+b]]&gt;0,1,0)</f>
        <v>0</v>
      </c>
      <c r="L26" s="1">
        <f ca="1">Training[[#This Row],[Y]]-Training[[#This Row],[ϕ()]]</f>
        <v>0</v>
      </c>
      <c r="M26" s="1" t="str">
        <f ca="1">IF(Training[[#This Row],[Nr]]&lt;Daten_pro_Epoche,"",IF(COUNTIFS(Training[Epoche],Training[[#This Row],[Epoche]],Training[Fehler],"&lt;&gt;0")=0,"JA","NEIN"))</f>
        <v/>
      </c>
    </row>
    <row r="27" spans="1:13" x14ac:dyDescent="0.25">
      <c r="A27" s="41">
        <f t="shared" ca="1" si="2"/>
        <v>11</v>
      </c>
      <c r="B27" s="40">
        <f ca="1">(Training[[#This Row],[Schritt]]-Training[[#This Row],[Nr]])/Daten_pro_Epoche+1</f>
        <v>3</v>
      </c>
      <c r="C27" s="40">
        <f ca="1">MOD(Training[[#This Row],[Schritt]]-1,Daten_pro_Epoche)+1</f>
        <v>3</v>
      </c>
      <c r="D27" s="40">
        <f ca="1">VLOOKUP(Training[[#This Row],[Nr]],Trainingsdaten[],MATCH(D$16,Trainingsdaten[#Headers],0),FALSE)</f>
        <v>1</v>
      </c>
      <c r="E27" s="40">
        <f ca="1">VLOOKUP(Training[[#This Row],[Nr]],Trainingsdaten[],MATCH(E$16,Trainingsdaten[#Headers],0),FALSE)</f>
        <v>0</v>
      </c>
      <c r="F27" s="40">
        <f ca="1">VLOOKUP(Training[[#This Row],[Nr]],Trainingsdaten[],MATCH(F$16,Trainingsdaten[#Headers],0),FALSE)</f>
        <v>0</v>
      </c>
      <c r="G27" s="11">
        <f ca="1">IF(Training[[#This Row],[Schritt]]=1, w1_start, G26+(D26*L26*alpha))</f>
        <v>0.4</v>
      </c>
      <c r="H27" s="11">
        <f ca="1">IF(Training[[#This Row],[Schritt]]=1, w2_start, H26+(E26*L26*alpha))</f>
        <v>-0.30000000000000004</v>
      </c>
      <c r="I27" s="11">
        <f ca="1">IF(Training[[#This Row],[Schritt]]=1, b_start, I26+(L26*alpha))</f>
        <v>-2.7755575615628914E-17</v>
      </c>
      <c r="J27" s="11">
        <f ca="1">Training[[#This Row],[X1]]*Training[[#This Row],[w1]]+Training[[#This Row],[X2]]*Training[[#This Row],[w2]]+Training[[#This Row],[b]]</f>
        <v>0.4</v>
      </c>
      <c r="K27" s="1">
        <f ca="1">IF(Training[[#This Row],[Σwixi+b]]&gt;0,1,0)</f>
        <v>1</v>
      </c>
      <c r="L27" s="1">
        <f ca="1">Training[[#This Row],[Y]]-Training[[#This Row],[ϕ()]]</f>
        <v>-1</v>
      </c>
      <c r="M27" s="1" t="str">
        <f ca="1">IF(Training[[#This Row],[Nr]]&lt;Daten_pro_Epoche,"",IF(COUNTIFS(Training[Epoche],Training[[#This Row],[Epoche]],Training[Fehler],"&lt;&gt;0")=0,"JA","NEIN"))</f>
        <v/>
      </c>
    </row>
    <row r="28" spans="1:13" x14ac:dyDescent="0.25">
      <c r="A28" s="41">
        <f t="shared" ca="1" si="2"/>
        <v>12</v>
      </c>
      <c r="B28" s="40">
        <f ca="1">(Training[[#This Row],[Schritt]]-Training[[#This Row],[Nr]])/Daten_pro_Epoche+1</f>
        <v>3</v>
      </c>
      <c r="C28" s="40">
        <f ca="1">MOD(Training[[#This Row],[Schritt]]-1,Daten_pro_Epoche)+1</f>
        <v>4</v>
      </c>
      <c r="D28" s="40">
        <f ca="1">VLOOKUP(Training[[#This Row],[Nr]],Trainingsdaten[],MATCH(D$16,Trainingsdaten[#Headers],0),FALSE)</f>
        <v>1</v>
      </c>
      <c r="E28" s="40">
        <f ca="1">VLOOKUP(Training[[#This Row],[Nr]],Trainingsdaten[],MATCH(E$16,Trainingsdaten[#Headers],0),FALSE)</f>
        <v>1</v>
      </c>
      <c r="F28" s="40">
        <f ca="1">VLOOKUP(Training[[#This Row],[Nr]],Trainingsdaten[],MATCH(F$16,Trainingsdaten[#Headers],0),FALSE)</f>
        <v>1</v>
      </c>
      <c r="G28" s="11">
        <f ca="1">IF(Training[[#This Row],[Schritt]]=1, w1_start, G27+(D27*L27*alpha))</f>
        <v>0.30000000000000004</v>
      </c>
      <c r="H28" s="11">
        <f ca="1">IF(Training[[#This Row],[Schritt]]=1, w2_start, H27+(E27*L27*alpha))</f>
        <v>-0.30000000000000004</v>
      </c>
      <c r="I28" s="11">
        <f ca="1">IF(Training[[#This Row],[Schritt]]=1, b_start, I27+(L27*alpha))</f>
        <v>-0.10000000000000003</v>
      </c>
      <c r="J28" s="11">
        <f ca="1">Training[[#This Row],[X1]]*Training[[#This Row],[w1]]+Training[[#This Row],[X2]]*Training[[#This Row],[w2]]+Training[[#This Row],[b]]</f>
        <v>-0.10000000000000003</v>
      </c>
      <c r="K28" s="1">
        <f ca="1">IF(Training[[#This Row],[Σwixi+b]]&gt;0,1,0)</f>
        <v>0</v>
      </c>
      <c r="L28" s="1">
        <f ca="1">Training[[#This Row],[Y]]-Training[[#This Row],[ϕ()]]</f>
        <v>1</v>
      </c>
      <c r="M28" s="1" t="str">
        <f ca="1">IF(Training[[#This Row],[Nr]]&lt;Daten_pro_Epoche,"",IF(COUNTIFS(Training[Epoche],Training[[#This Row],[Epoche]],Training[Fehler],"&lt;&gt;0")=0,"JA","NEIN"))</f>
        <v>NEIN</v>
      </c>
    </row>
    <row r="29" spans="1:13" x14ac:dyDescent="0.25">
      <c r="A29" s="41">
        <f t="shared" ref="A29:A45" ca="1" si="3">IF(ISNUMBER(OFFSET(A29,-1,0)),OFFSET(A29,-1,0)+1,1)</f>
        <v>13</v>
      </c>
      <c r="B29" s="40">
        <f ca="1">(Training[[#This Row],[Schritt]]-Training[[#This Row],[Nr]])/Daten_pro_Epoche+1</f>
        <v>4</v>
      </c>
      <c r="C29" s="40">
        <f ca="1">MOD(Training[[#This Row],[Schritt]]-1,Daten_pro_Epoche)+1</f>
        <v>1</v>
      </c>
      <c r="D29" s="40">
        <f ca="1">VLOOKUP(Training[[#This Row],[Nr]],Trainingsdaten[],MATCH(D$16,Trainingsdaten[#Headers],0),FALSE)</f>
        <v>0</v>
      </c>
      <c r="E29" s="40">
        <f ca="1">VLOOKUP(Training[[#This Row],[Nr]],Trainingsdaten[],MATCH(E$16,Trainingsdaten[#Headers],0),FALSE)</f>
        <v>0</v>
      </c>
      <c r="F29" s="40">
        <f ca="1">VLOOKUP(Training[[#This Row],[Nr]],Trainingsdaten[],MATCH(F$16,Trainingsdaten[#Headers],0),FALSE)</f>
        <v>0</v>
      </c>
      <c r="G29" s="11">
        <f ca="1">IF(Training[[#This Row],[Schritt]]=1, w1_start, G28+(D28*L28*alpha))</f>
        <v>0.4</v>
      </c>
      <c r="H29" s="11">
        <f ca="1">IF(Training[[#This Row],[Schritt]]=1, w2_start, H28+(E28*L28*alpha))</f>
        <v>-0.20000000000000004</v>
      </c>
      <c r="I29" s="11">
        <f ca="1">IF(Training[[#This Row],[Schritt]]=1, b_start, I28+(L28*alpha))</f>
        <v>-2.7755575615628914E-17</v>
      </c>
      <c r="J29" s="11">
        <f ca="1">Training[[#This Row],[X1]]*Training[[#This Row],[w1]]+Training[[#This Row],[X2]]*Training[[#This Row],[w2]]+Training[[#This Row],[b]]</f>
        <v>-2.7755575615628914E-17</v>
      </c>
      <c r="K29" s="1">
        <f ca="1">IF(Training[[#This Row],[Σwixi+b]]&gt;0,1,0)</f>
        <v>0</v>
      </c>
      <c r="L29" s="1">
        <f ca="1">Training[[#This Row],[Y]]-Training[[#This Row],[ϕ()]]</f>
        <v>0</v>
      </c>
      <c r="M29" s="1" t="str">
        <f ca="1">IF(Training[[#This Row],[Nr]]&lt;Daten_pro_Epoche,"",IF(COUNTIFS(Training[Epoche],Training[[#This Row],[Epoche]],Training[Fehler],"&lt;&gt;0")=0,"JA","NEIN"))</f>
        <v/>
      </c>
    </row>
    <row r="30" spans="1:13" x14ac:dyDescent="0.25">
      <c r="A30" s="41">
        <f t="shared" ca="1" si="3"/>
        <v>14</v>
      </c>
      <c r="B30" s="40">
        <f ca="1">(Training[[#This Row],[Schritt]]-Training[[#This Row],[Nr]])/Daten_pro_Epoche+1</f>
        <v>4</v>
      </c>
      <c r="C30" s="40">
        <f ca="1">MOD(Training[[#This Row],[Schritt]]-1,Daten_pro_Epoche)+1</f>
        <v>2</v>
      </c>
      <c r="D30" s="40">
        <f ca="1">VLOOKUP(Training[[#This Row],[Nr]],Trainingsdaten[],MATCH(D$16,Trainingsdaten[#Headers],0),FALSE)</f>
        <v>0</v>
      </c>
      <c r="E30" s="40">
        <f ca="1">VLOOKUP(Training[[#This Row],[Nr]],Trainingsdaten[],MATCH(E$16,Trainingsdaten[#Headers],0),FALSE)</f>
        <v>1</v>
      </c>
      <c r="F30" s="40">
        <f ca="1">VLOOKUP(Training[[#This Row],[Nr]],Trainingsdaten[],MATCH(F$16,Trainingsdaten[#Headers],0),FALSE)</f>
        <v>0</v>
      </c>
      <c r="G30" s="11">
        <f ca="1">IF(Training[[#This Row],[Schritt]]=1, w1_start, G29+(D29*L29*alpha))</f>
        <v>0.4</v>
      </c>
      <c r="H30" s="11">
        <f ca="1">IF(Training[[#This Row],[Schritt]]=1, w2_start, H29+(E29*L29*alpha))</f>
        <v>-0.20000000000000004</v>
      </c>
      <c r="I30" s="11">
        <f ca="1">IF(Training[[#This Row],[Schritt]]=1, b_start, I29+(L29*alpha))</f>
        <v>-2.7755575615628914E-17</v>
      </c>
      <c r="J30" s="11">
        <f ca="1">Training[[#This Row],[X1]]*Training[[#This Row],[w1]]+Training[[#This Row],[X2]]*Training[[#This Row],[w2]]+Training[[#This Row],[b]]</f>
        <v>-0.20000000000000007</v>
      </c>
      <c r="K30" s="1">
        <f ca="1">IF(Training[[#This Row],[Σwixi+b]]&gt;0,1,0)</f>
        <v>0</v>
      </c>
      <c r="L30" s="1">
        <f ca="1">Training[[#This Row],[Y]]-Training[[#This Row],[ϕ()]]</f>
        <v>0</v>
      </c>
      <c r="M30" s="1" t="str">
        <f ca="1">IF(Training[[#This Row],[Nr]]&lt;Daten_pro_Epoche,"",IF(COUNTIFS(Training[Epoche],Training[[#This Row],[Epoche]],Training[Fehler],"&lt;&gt;0")=0,"JA","NEIN"))</f>
        <v/>
      </c>
    </row>
    <row r="31" spans="1:13" x14ac:dyDescent="0.25">
      <c r="A31" s="41">
        <f t="shared" ca="1" si="3"/>
        <v>15</v>
      </c>
      <c r="B31" s="40">
        <f ca="1">(Training[[#This Row],[Schritt]]-Training[[#This Row],[Nr]])/Daten_pro_Epoche+1</f>
        <v>4</v>
      </c>
      <c r="C31" s="40">
        <f ca="1">MOD(Training[[#This Row],[Schritt]]-1,Daten_pro_Epoche)+1</f>
        <v>3</v>
      </c>
      <c r="D31" s="40">
        <f ca="1">VLOOKUP(Training[[#This Row],[Nr]],Trainingsdaten[],MATCH(D$16,Trainingsdaten[#Headers],0),FALSE)</f>
        <v>1</v>
      </c>
      <c r="E31" s="40">
        <f ca="1">VLOOKUP(Training[[#This Row],[Nr]],Trainingsdaten[],MATCH(E$16,Trainingsdaten[#Headers],0),FALSE)</f>
        <v>0</v>
      </c>
      <c r="F31" s="40">
        <f ca="1">VLOOKUP(Training[[#This Row],[Nr]],Trainingsdaten[],MATCH(F$16,Trainingsdaten[#Headers],0),FALSE)</f>
        <v>0</v>
      </c>
      <c r="G31" s="11">
        <f ca="1">IF(Training[[#This Row],[Schritt]]=1, w1_start, G30+(D30*L30*alpha))</f>
        <v>0.4</v>
      </c>
      <c r="H31" s="11">
        <f ca="1">IF(Training[[#This Row],[Schritt]]=1, w2_start, H30+(E30*L30*alpha))</f>
        <v>-0.20000000000000004</v>
      </c>
      <c r="I31" s="11">
        <f ca="1">IF(Training[[#This Row],[Schritt]]=1, b_start, I30+(L30*alpha))</f>
        <v>-2.7755575615628914E-17</v>
      </c>
      <c r="J31" s="11">
        <f ca="1">Training[[#This Row],[X1]]*Training[[#This Row],[w1]]+Training[[#This Row],[X2]]*Training[[#This Row],[w2]]+Training[[#This Row],[b]]</f>
        <v>0.4</v>
      </c>
      <c r="K31" s="1">
        <f ca="1">IF(Training[[#This Row],[Σwixi+b]]&gt;0,1,0)</f>
        <v>1</v>
      </c>
      <c r="L31" s="1">
        <f ca="1">Training[[#This Row],[Y]]-Training[[#This Row],[ϕ()]]</f>
        <v>-1</v>
      </c>
      <c r="M31" s="1" t="str">
        <f ca="1">IF(Training[[#This Row],[Nr]]&lt;Daten_pro_Epoche,"",IF(COUNTIFS(Training[Epoche],Training[[#This Row],[Epoche]],Training[Fehler],"&lt;&gt;0")=0,"JA","NEIN"))</f>
        <v/>
      </c>
    </row>
    <row r="32" spans="1:13" x14ac:dyDescent="0.25">
      <c r="A32" s="41">
        <f t="shared" ca="1" si="3"/>
        <v>16</v>
      </c>
      <c r="B32" s="40">
        <f ca="1">(Training[[#This Row],[Schritt]]-Training[[#This Row],[Nr]])/Daten_pro_Epoche+1</f>
        <v>4</v>
      </c>
      <c r="C32" s="40">
        <f ca="1">MOD(Training[[#This Row],[Schritt]]-1,Daten_pro_Epoche)+1</f>
        <v>4</v>
      </c>
      <c r="D32" s="40">
        <f ca="1">VLOOKUP(Training[[#This Row],[Nr]],Trainingsdaten[],MATCH(D$16,Trainingsdaten[#Headers],0),FALSE)</f>
        <v>1</v>
      </c>
      <c r="E32" s="40">
        <f ca="1">VLOOKUP(Training[[#This Row],[Nr]],Trainingsdaten[],MATCH(E$16,Trainingsdaten[#Headers],0),FALSE)</f>
        <v>1</v>
      </c>
      <c r="F32" s="40">
        <f ca="1">VLOOKUP(Training[[#This Row],[Nr]],Trainingsdaten[],MATCH(F$16,Trainingsdaten[#Headers],0),FALSE)</f>
        <v>1</v>
      </c>
      <c r="G32" s="11">
        <f ca="1">IF(Training[[#This Row],[Schritt]]=1, w1_start, G31+(D31*L31*alpha))</f>
        <v>0.30000000000000004</v>
      </c>
      <c r="H32" s="11">
        <f ca="1">IF(Training[[#This Row],[Schritt]]=1, w2_start, H31+(E31*L31*alpha))</f>
        <v>-0.20000000000000004</v>
      </c>
      <c r="I32" s="11">
        <f ca="1">IF(Training[[#This Row],[Schritt]]=1, b_start, I31+(L31*alpha))</f>
        <v>-0.10000000000000003</v>
      </c>
      <c r="J32" s="11">
        <f ca="1">Training[[#This Row],[X1]]*Training[[#This Row],[w1]]+Training[[#This Row],[X2]]*Training[[#This Row],[w2]]+Training[[#This Row],[b]]</f>
        <v>0</v>
      </c>
      <c r="K32" s="1">
        <f ca="1">IF(Training[[#This Row],[Σwixi+b]]&gt;0,1,0)</f>
        <v>0</v>
      </c>
      <c r="L32" s="1">
        <f ca="1">Training[[#This Row],[Y]]-Training[[#This Row],[ϕ()]]</f>
        <v>1</v>
      </c>
      <c r="M32" s="1" t="str">
        <f ca="1">IF(Training[[#This Row],[Nr]]&lt;Daten_pro_Epoche,"",IF(COUNTIFS(Training[Epoche],Training[[#This Row],[Epoche]],Training[Fehler],"&lt;&gt;0")=0,"JA","NEIN"))</f>
        <v>NEIN</v>
      </c>
    </row>
    <row r="33" spans="1:13" x14ac:dyDescent="0.25">
      <c r="A33" s="41">
        <f t="shared" ca="1" si="3"/>
        <v>17</v>
      </c>
      <c r="B33" s="40">
        <f ca="1">(Training[[#This Row],[Schritt]]-Training[[#This Row],[Nr]])/Daten_pro_Epoche+1</f>
        <v>5</v>
      </c>
      <c r="C33" s="40">
        <f ca="1">MOD(Training[[#This Row],[Schritt]]-1,Daten_pro_Epoche)+1</f>
        <v>1</v>
      </c>
      <c r="D33" s="40">
        <f ca="1">VLOOKUP(Training[[#This Row],[Nr]],Trainingsdaten[],MATCH(D$16,Trainingsdaten[#Headers],0),FALSE)</f>
        <v>0</v>
      </c>
      <c r="E33" s="40">
        <f ca="1">VLOOKUP(Training[[#This Row],[Nr]],Trainingsdaten[],MATCH(E$16,Trainingsdaten[#Headers],0),FALSE)</f>
        <v>0</v>
      </c>
      <c r="F33" s="40">
        <f ca="1">VLOOKUP(Training[[#This Row],[Nr]],Trainingsdaten[],MATCH(F$16,Trainingsdaten[#Headers],0),FALSE)</f>
        <v>0</v>
      </c>
      <c r="G33" s="11">
        <f ca="1">IF(Training[[#This Row],[Schritt]]=1, w1_start, G32+(D32*L32*alpha))</f>
        <v>0.4</v>
      </c>
      <c r="H33" s="11">
        <f ca="1">IF(Training[[#This Row],[Schritt]]=1, w2_start, H32+(E32*L32*alpha))</f>
        <v>-0.10000000000000003</v>
      </c>
      <c r="I33" s="11">
        <f ca="1">IF(Training[[#This Row],[Schritt]]=1, b_start, I32+(L32*alpha))</f>
        <v>-2.7755575615628914E-17</v>
      </c>
      <c r="J33" s="11">
        <f ca="1">Training[[#This Row],[X1]]*Training[[#This Row],[w1]]+Training[[#This Row],[X2]]*Training[[#This Row],[w2]]+Training[[#This Row],[b]]</f>
        <v>-2.7755575615628914E-17</v>
      </c>
      <c r="K33" s="1">
        <f ca="1">IF(Training[[#This Row],[Σwixi+b]]&gt;0,1,0)</f>
        <v>0</v>
      </c>
      <c r="L33" s="1">
        <f ca="1">Training[[#This Row],[Y]]-Training[[#This Row],[ϕ()]]</f>
        <v>0</v>
      </c>
      <c r="M33" s="1" t="str">
        <f ca="1">IF(Training[[#This Row],[Nr]]&lt;Daten_pro_Epoche,"",IF(COUNTIFS(Training[Epoche],Training[[#This Row],[Epoche]],Training[Fehler],"&lt;&gt;0")=0,"JA","NEIN"))</f>
        <v/>
      </c>
    </row>
    <row r="34" spans="1:13" x14ac:dyDescent="0.25">
      <c r="A34" s="41">
        <f t="shared" ca="1" si="3"/>
        <v>18</v>
      </c>
      <c r="B34" s="40">
        <f ca="1">(Training[[#This Row],[Schritt]]-Training[[#This Row],[Nr]])/Daten_pro_Epoche+1</f>
        <v>5</v>
      </c>
      <c r="C34" s="40">
        <f ca="1">MOD(Training[[#This Row],[Schritt]]-1,Daten_pro_Epoche)+1</f>
        <v>2</v>
      </c>
      <c r="D34" s="40">
        <f ca="1">VLOOKUP(Training[[#This Row],[Nr]],Trainingsdaten[],MATCH(D$16,Trainingsdaten[#Headers],0),FALSE)</f>
        <v>0</v>
      </c>
      <c r="E34" s="40">
        <f ca="1">VLOOKUP(Training[[#This Row],[Nr]],Trainingsdaten[],MATCH(E$16,Trainingsdaten[#Headers],0),FALSE)</f>
        <v>1</v>
      </c>
      <c r="F34" s="40">
        <f ca="1">VLOOKUP(Training[[#This Row],[Nr]],Trainingsdaten[],MATCH(F$16,Trainingsdaten[#Headers],0),FALSE)</f>
        <v>0</v>
      </c>
      <c r="G34" s="11">
        <f ca="1">IF(Training[[#This Row],[Schritt]]=1, w1_start, G33+(D33*L33*alpha))</f>
        <v>0.4</v>
      </c>
      <c r="H34" s="11">
        <f ca="1">IF(Training[[#This Row],[Schritt]]=1, w2_start, H33+(E33*L33*alpha))</f>
        <v>-0.10000000000000003</v>
      </c>
      <c r="I34" s="11">
        <f ca="1">IF(Training[[#This Row],[Schritt]]=1, b_start, I33+(L33*alpha))</f>
        <v>-2.7755575615628914E-17</v>
      </c>
      <c r="J34" s="11">
        <f ca="1">Training[[#This Row],[X1]]*Training[[#This Row],[w1]]+Training[[#This Row],[X2]]*Training[[#This Row],[w2]]+Training[[#This Row],[b]]</f>
        <v>-0.10000000000000006</v>
      </c>
      <c r="K34" s="1">
        <f ca="1">IF(Training[[#This Row],[Σwixi+b]]&gt;0,1,0)</f>
        <v>0</v>
      </c>
      <c r="L34" s="1">
        <f ca="1">Training[[#This Row],[Y]]-Training[[#This Row],[ϕ()]]</f>
        <v>0</v>
      </c>
      <c r="M34" s="1" t="str">
        <f ca="1">IF(Training[[#This Row],[Nr]]&lt;Daten_pro_Epoche,"",IF(COUNTIFS(Training[Epoche],Training[[#This Row],[Epoche]],Training[Fehler],"&lt;&gt;0")=0,"JA","NEIN"))</f>
        <v/>
      </c>
    </row>
    <row r="35" spans="1:13" x14ac:dyDescent="0.25">
      <c r="A35" s="41">
        <f t="shared" ca="1" si="3"/>
        <v>19</v>
      </c>
      <c r="B35" s="40">
        <f ca="1">(Training[[#This Row],[Schritt]]-Training[[#This Row],[Nr]])/Daten_pro_Epoche+1</f>
        <v>5</v>
      </c>
      <c r="C35" s="40">
        <f ca="1">MOD(Training[[#This Row],[Schritt]]-1,Daten_pro_Epoche)+1</f>
        <v>3</v>
      </c>
      <c r="D35" s="40">
        <f ca="1">VLOOKUP(Training[[#This Row],[Nr]],Trainingsdaten[],MATCH(D$16,Trainingsdaten[#Headers],0),FALSE)</f>
        <v>1</v>
      </c>
      <c r="E35" s="40">
        <f ca="1">VLOOKUP(Training[[#This Row],[Nr]],Trainingsdaten[],MATCH(E$16,Trainingsdaten[#Headers],0),FALSE)</f>
        <v>0</v>
      </c>
      <c r="F35" s="40">
        <f ca="1">VLOOKUP(Training[[#This Row],[Nr]],Trainingsdaten[],MATCH(F$16,Trainingsdaten[#Headers],0),FALSE)</f>
        <v>0</v>
      </c>
      <c r="G35" s="11">
        <f ca="1">IF(Training[[#This Row],[Schritt]]=1, w1_start, G34+(D34*L34*alpha))</f>
        <v>0.4</v>
      </c>
      <c r="H35" s="11">
        <f ca="1">IF(Training[[#This Row],[Schritt]]=1, w2_start, H34+(E34*L34*alpha))</f>
        <v>-0.10000000000000003</v>
      </c>
      <c r="I35" s="11">
        <f ca="1">IF(Training[[#This Row],[Schritt]]=1, b_start, I34+(L34*alpha))</f>
        <v>-2.7755575615628914E-17</v>
      </c>
      <c r="J35" s="11">
        <f ca="1">Training[[#This Row],[X1]]*Training[[#This Row],[w1]]+Training[[#This Row],[X2]]*Training[[#This Row],[w2]]+Training[[#This Row],[b]]</f>
        <v>0.4</v>
      </c>
      <c r="K35" s="1">
        <f ca="1">IF(Training[[#This Row],[Σwixi+b]]&gt;0,1,0)</f>
        <v>1</v>
      </c>
      <c r="L35" s="1">
        <f ca="1">Training[[#This Row],[Y]]-Training[[#This Row],[ϕ()]]</f>
        <v>-1</v>
      </c>
      <c r="M35" s="1" t="str">
        <f ca="1">IF(Training[[#This Row],[Nr]]&lt;Daten_pro_Epoche,"",IF(COUNTIFS(Training[Epoche],Training[[#This Row],[Epoche]],Training[Fehler],"&lt;&gt;0")=0,"JA","NEIN"))</f>
        <v/>
      </c>
    </row>
    <row r="36" spans="1:13" x14ac:dyDescent="0.25">
      <c r="A36" s="41">
        <f t="shared" ca="1" si="3"/>
        <v>20</v>
      </c>
      <c r="B36" s="40">
        <f ca="1">(Training[[#This Row],[Schritt]]-Training[[#This Row],[Nr]])/Daten_pro_Epoche+1</f>
        <v>5</v>
      </c>
      <c r="C36" s="40">
        <f ca="1">MOD(Training[[#This Row],[Schritt]]-1,Daten_pro_Epoche)+1</f>
        <v>4</v>
      </c>
      <c r="D36" s="40">
        <f ca="1">VLOOKUP(Training[[#This Row],[Nr]],Trainingsdaten[],MATCH(D$16,Trainingsdaten[#Headers],0),FALSE)</f>
        <v>1</v>
      </c>
      <c r="E36" s="40">
        <f ca="1">VLOOKUP(Training[[#This Row],[Nr]],Trainingsdaten[],MATCH(E$16,Trainingsdaten[#Headers],0),FALSE)</f>
        <v>1</v>
      </c>
      <c r="F36" s="40">
        <f ca="1">VLOOKUP(Training[[#This Row],[Nr]],Trainingsdaten[],MATCH(F$16,Trainingsdaten[#Headers],0),FALSE)</f>
        <v>1</v>
      </c>
      <c r="G36" s="11">
        <f ca="1">IF(Training[[#This Row],[Schritt]]=1, w1_start, G35+(D35*L35*alpha))</f>
        <v>0.30000000000000004</v>
      </c>
      <c r="H36" s="11">
        <f ca="1">IF(Training[[#This Row],[Schritt]]=1, w2_start, H35+(E35*L35*alpha))</f>
        <v>-0.10000000000000003</v>
      </c>
      <c r="I36" s="11">
        <f ca="1">IF(Training[[#This Row],[Schritt]]=1, b_start, I35+(L35*alpha))</f>
        <v>-0.10000000000000003</v>
      </c>
      <c r="J36" s="11">
        <f ca="1">Training[[#This Row],[X1]]*Training[[#This Row],[w1]]+Training[[#This Row],[X2]]*Training[[#This Row],[w2]]+Training[[#This Row],[b]]</f>
        <v>9.9999999999999978E-2</v>
      </c>
      <c r="K36" s="1">
        <f ca="1">IF(Training[[#This Row],[Σwixi+b]]&gt;0,1,0)</f>
        <v>1</v>
      </c>
      <c r="L36" s="1">
        <f ca="1">Training[[#This Row],[Y]]-Training[[#This Row],[ϕ()]]</f>
        <v>0</v>
      </c>
      <c r="M36" s="1" t="str">
        <f ca="1">IF(Training[[#This Row],[Nr]]&lt;Daten_pro_Epoche,"",IF(COUNTIFS(Training[Epoche],Training[[#This Row],[Epoche]],Training[Fehler],"&lt;&gt;0")=0,"JA","NEIN"))</f>
        <v>NEIN</v>
      </c>
    </row>
    <row r="37" spans="1:13" x14ac:dyDescent="0.25">
      <c r="A37" s="41">
        <f t="shared" ca="1" si="3"/>
        <v>21</v>
      </c>
      <c r="B37" s="40">
        <f ca="1">(Training[[#This Row],[Schritt]]-Training[[#This Row],[Nr]])/Daten_pro_Epoche+1</f>
        <v>6</v>
      </c>
      <c r="C37" s="40">
        <f ca="1">MOD(Training[[#This Row],[Schritt]]-1,Daten_pro_Epoche)+1</f>
        <v>1</v>
      </c>
      <c r="D37" s="40">
        <f ca="1">VLOOKUP(Training[[#This Row],[Nr]],Trainingsdaten[],MATCH(D$16,Trainingsdaten[#Headers],0),FALSE)</f>
        <v>0</v>
      </c>
      <c r="E37" s="40">
        <f ca="1">VLOOKUP(Training[[#This Row],[Nr]],Trainingsdaten[],MATCH(E$16,Trainingsdaten[#Headers],0),FALSE)</f>
        <v>0</v>
      </c>
      <c r="F37" s="40">
        <f ca="1">VLOOKUP(Training[[#This Row],[Nr]],Trainingsdaten[],MATCH(F$16,Trainingsdaten[#Headers],0),FALSE)</f>
        <v>0</v>
      </c>
      <c r="G37" s="11">
        <f ca="1">IF(Training[[#This Row],[Schritt]]=1, w1_start, G36+(D36*L36*alpha))</f>
        <v>0.30000000000000004</v>
      </c>
      <c r="H37" s="11">
        <f ca="1">IF(Training[[#This Row],[Schritt]]=1, w2_start, H36+(E36*L36*alpha))</f>
        <v>-0.10000000000000003</v>
      </c>
      <c r="I37" s="11">
        <f ca="1">IF(Training[[#This Row],[Schritt]]=1, b_start, I36+(L36*alpha))</f>
        <v>-0.10000000000000003</v>
      </c>
      <c r="J37" s="11">
        <f ca="1">Training[[#This Row],[X1]]*Training[[#This Row],[w1]]+Training[[#This Row],[X2]]*Training[[#This Row],[w2]]+Training[[#This Row],[b]]</f>
        <v>-0.10000000000000003</v>
      </c>
      <c r="K37" s="1">
        <f ca="1">IF(Training[[#This Row],[Σwixi+b]]&gt;0,1,0)</f>
        <v>0</v>
      </c>
      <c r="L37" s="1">
        <f ca="1">Training[[#This Row],[Y]]-Training[[#This Row],[ϕ()]]</f>
        <v>0</v>
      </c>
      <c r="M37" s="1" t="str">
        <f ca="1">IF(Training[[#This Row],[Nr]]&lt;Daten_pro_Epoche,"",IF(COUNTIFS(Training[Epoche],Training[[#This Row],[Epoche]],Training[Fehler],"&lt;&gt;0")=0,"JA","NEIN"))</f>
        <v/>
      </c>
    </row>
    <row r="38" spans="1:13" x14ac:dyDescent="0.25">
      <c r="A38" s="41">
        <f t="shared" ca="1" si="3"/>
        <v>22</v>
      </c>
      <c r="B38" s="40">
        <f ca="1">(Training[[#This Row],[Schritt]]-Training[[#This Row],[Nr]])/Daten_pro_Epoche+1</f>
        <v>6</v>
      </c>
      <c r="C38" s="40">
        <f ca="1">MOD(Training[[#This Row],[Schritt]]-1,Daten_pro_Epoche)+1</f>
        <v>2</v>
      </c>
      <c r="D38" s="40">
        <f ca="1">VLOOKUP(Training[[#This Row],[Nr]],Trainingsdaten[],MATCH(D$16,Trainingsdaten[#Headers],0),FALSE)</f>
        <v>0</v>
      </c>
      <c r="E38" s="40">
        <f ca="1">VLOOKUP(Training[[#This Row],[Nr]],Trainingsdaten[],MATCH(E$16,Trainingsdaten[#Headers],0),FALSE)</f>
        <v>1</v>
      </c>
      <c r="F38" s="40">
        <f ca="1">VLOOKUP(Training[[#This Row],[Nr]],Trainingsdaten[],MATCH(F$16,Trainingsdaten[#Headers],0),FALSE)</f>
        <v>0</v>
      </c>
      <c r="G38" s="11">
        <f ca="1">IF(Training[[#This Row],[Schritt]]=1, w1_start, G37+(D37*L37*alpha))</f>
        <v>0.30000000000000004</v>
      </c>
      <c r="H38" s="11">
        <f ca="1">IF(Training[[#This Row],[Schritt]]=1, w2_start, H37+(E37*L37*alpha))</f>
        <v>-0.10000000000000003</v>
      </c>
      <c r="I38" s="11">
        <f ca="1">IF(Training[[#This Row],[Schritt]]=1, b_start, I37+(L37*alpha))</f>
        <v>-0.10000000000000003</v>
      </c>
      <c r="J38" s="11">
        <f ca="1">Training[[#This Row],[X1]]*Training[[#This Row],[w1]]+Training[[#This Row],[X2]]*Training[[#This Row],[w2]]+Training[[#This Row],[b]]</f>
        <v>-0.20000000000000007</v>
      </c>
      <c r="K38" s="1">
        <f ca="1">IF(Training[[#This Row],[Σwixi+b]]&gt;0,1,0)</f>
        <v>0</v>
      </c>
      <c r="L38" s="1">
        <f ca="1">Training[[#This Row],[Y]]-Training[[#This Row],[ϕ()]]</f>
        <v>0</v>
      </c>
      <c r="M38" s="1" t="str">
        <f ca="1">IF(Training[[#This Row],[Nr]]&lt;Daten_pro_Epoche,"",IF(COUNTIFS(Training[Epoche],Training[[#This Row],[Epoche]],Training[Fehler],"&lt;&gt;0")=0,"JA","NEIN"))</f>
        <v/>
      </c>
    </row>
    <row r="39" spans="1:13" x14ac:dyDescent="0.25">
      <c r="A39" s="41">
        <f t="shared" ca="1" si="3"/>
        <v>23</v>
      </c>
      <c r="B39" s="40">
        <f ca="1">(Training[[#This Row],[Schritt]]-Training[[#This Row],[Nr]])/Daten_pro_Epoche+1</f>
        <v>6</v>
      </c>
      <c r="C39" s="40">
        <f ca="1">MOD(Training[[#This Row],[Schritt]]-1,Daten_pro_Epoche)+1</f>
        <v>3</v>
      </c>
      <c r="D39" s="40">
        <f ca="1">VLOOKUP(Training[[#This Row],[Nr]],Trainingsdaten[],MATCH(D$16,Trainingsdaten[#Headers],0),FALSE)</f>
        <v>1</v>
      </c>
      <c r="E39" s="40">
        <f ca="1">VLOOKUP(Training[[#This Row],[Nr]],Trainingsdaten[],MATCH(E$16,Trainingsdaten[#Headers],0),FALSE)</f>
        <v>0</v>
      </c>
      <c r="F39" s="40">
        <f ca="1">VLOOKUP(Training[[#This Row],[Nr]],Trainingsdaten[],MATCH(F$16,Trainingsdaten[#Headers],0),FALSE)</f>
        <v>0</v>
      </c>
      <c r="G39" s="11">
        <f ca="1">IF(Training[[#This Row],[Schritt]]=1, w1_start, G38+(D38*L38*alpha))</f>
        <v>0.30000000000000004</v>
      </c>
      <c r="H39" s="11">
        <f ca="1">IF(Training[[#This Row],[Schritt]]=1, w2_start, H38+(E38*L38*alpha))</f>
        <v>-0.10000000000000003</v>
      </c>
      <c r="I39" s="11">
        <f ca="1">IF(Training[[#This Row],[Schritt]]=1, b_start, I38+(L38*alpha))</f>
        <v>-0.10000000000000003</v>
      </c>
      <c r="J39" s="11">
        <f ca="1">Training[[#This Row],[X1]]*Training[[#This Row],[w1]]+Training[[#This Row],[X2]]*Training[[#This Row],[w2]]+Training[[#This Row],[b]]</f>
        <v>0.2</v>
      </c>
      <c r="K39" s="1">
        <f ca="1">IF(Training[[#This Row],[Σwixi+b]]&gt;0,1,0)</f>
        <v>1</v>
      </c>
      <c r="L39" s="1">
        <f ca="1">Training[[#This Row],[Y]]-Training[[#This Row],[ϕ()]]</f>
        <v>-1</v>
      </c>
      <c r="M39" s="1" t="str">
        <f ca="1">IF(Training[[#This Row],[Nr]]&lt;Daten_pro_Epoche,"",IF(COUNTIFS(Training[Epoche],Training[[#This Row],[Epoche]],Training[Fehler],"&lt;&gt;0")=0,"JA","NEIN"))</f>
        <v/>
      </c>
    </row>
    <row r="40" spans="1:13" x14ac:dyDescent="0.25">
      <c r="A40" s="41">
        <f t="shared" ca="1" si="3"/>
        <v>24</v>
      </c>
      <c r="B40" s="40">
        <f ca="1">(Training[[#This Row],[Schritt]]-Training[[#This Row],[Nr]])/Daten_pro_Epoche+1</f>
        <v>6</v>
      </c>
      <c r="C40" s="40">
        <f ca="1">MOD(Training[[#This Row],[Schritt]]-1,Daten_pro_Epoche)+1</f>
        <v>4</v>
      </c>
      <c r="D40" s="40">
        <f ca="1">VLOOKUP(Training[[#This Row],[Nr]],Trainingsdaten[],MATCH(D$16,Trainingsdaten[#Headers],0),FALSE)</f>
        <v>1</v>
      </c>
      <c r="E40" s="40">
        <f ca="1">VLOOKUP(Training[[#This Row],[Nr]],Trainingsdaten[],MATCH(E$16,Trainingsdaten[#Headers],0),FALSE)</f>
        <v>1</v>
      </c>
      <c r="F40" s="40">
        <f ca="1">VLOOKUP(Training[[#This Row],[Nr]],Trainingsdaten[],MATCH(F$16,Trainingsdaten[#Headers],0),FALSE)</f>
        <v>1</v>
      </c>
      <c r="G40" s="11">
        <f ca="1">IF(Training[[#This Row],[Schritt]]=1, w1_start, G39+(D39*L39*alpha))</f>
        <v>0.20000000000000004</v>
      </c>
      <c r="H40" s="11">
        <f ca="1">IF(Training[[#This Row],[Schritt]]=1, w2_start, H39+(E39*L39*alpha))</f>
        <v>-0.10000000000000003</v>
      </c>
      <c r="I40" s="11">
        <f ca="1">IF(Training[[#This Row],[Schritt]]=1, b_start, I39+(L39*alpha))</f>
        <v>-0.20000000000000004</v>
      </c>
      <c r="J40" s="11">
        <f ca="1">Training[[#This Row],[X1]]*Training[[#This Row],[w1]]+Training[[#This Row],[X2]]*Training[[#This Row],[w2]]+Training[[#This Row],[b]]</f>
        <v>-0.10000000000000003</v>
      </c>
      <c r="K40" s="1">
        <f ca="1">IF(Training[[#This Row],[Σwixi+b]]&gt;0,1,0)</f>
        <v>0</v>
      </c>
      <c r="L40" s="1">
        <f ca="1">Training[[#This Row],[Y]]-Training[[#This Row],[ϕ()]]</f>
        <v>1</v>
      </c>
      <c r="M40" s="1" t="str">
        <f ca="1">IF(Training[[#This Row],[Nr]]&lt;Daten_pro_Epoche,"",IF(COUNTIFS(Training[Epoche],Training[[#This Row],[Epoche]],Training[Fehler],"&lt;&gt;0")=0,"JA","NEIN"))</f>
        <v>NEIN</v>
      </c>
    </row>
    <row r="41" spans="1:13" x14ac:dyDescent="0.25">
      <c r="A41" s="41">
        <f t="shared" ca="1" si="3"/>
        <v>25</v>
      </c>
      <c r="B41" s="40">
        <f ca="1">(Training[[#This Row],[Schritt]]-Training[[#This Row],[Nr]])/Daten_pro_Epoche+1</f>
        <v>7</v>
      </c>
      <c r="C41" s="40">
        <f ca="1">MOD(Training[[#This Row],[Schritt]]-1,Daten_pro_Epoche)+1</f>
        <v>1</v>
      </c>
      <c r="D41" s="40">
        <f ca="1">VLOOKUP(Training[[#This Row],[Nr]],Trainingsdaten[],MATCH(D$16,Trainingsdaten[#Headers],0),FALSE)</f>
        <v>0</v>
      </c>
      <c r="E41" s="40">
        <f ca="1">VLOOKUP(Training[[#This Row],[Nr]],Trainingsdaten[],MATCH(E$16,Trainingsdaten[#Headers],0),FALSE)</f>
        <v>0</v>
      </c>
      <c r="F41" s="40">
        <f ca="1">VLOOKUP(Training[[#This Row],[Nr]],Trainingsdaten[],MATCH(F$16,Trainingsdaten[#Headers],0),FALSE)</f>
        <v>0</v>
      </c>
      <c r="G41" s="11">
        <f ca="1">IF(Training[[#This Row],[Schritt]]=1, w1_start, G40+(D40*L40*alpha))</f>
        <v>0.30000000000000004</v>
      </c>
      <c r="H41" s="11">
        <f ca="1">IF(Training[[#This Row],[Schritt]]=1, w2_start, H40+(E40*L40*alpha))</f>
        <v>-2.7755575615628914E-17</v>
      </c>
      <c r="I41" s="11">
        <f ca="1">IF(Training[[#This Row],[Schritt]]=1, b_start, I40+(L40*alpha))</f>
        <v>-0.10000000000000003</v>
      </c>
      <c r="J41" s="11">
        <f ca="1">Training[[#This Row],[X1]]*Training[[#This Row],[w1]]+Training[[#This Row],[X2]]*Training[[#This Row],[w2]]+Training[[#This Row],[b]]</f>
        <v>-0.10000000000000003</v>
      </c>
      <c r="K41" s="1">
        <f ca="1">IF(Training[[#This Row],[Σwixi+b]]&gt;0,1,0)</f>
        <v>0</v>
      </c>
      <c r="L41" s="1">
        <f ca="1">Training[[#This Row],[Y]]-Training[[#This Row],[ϕ()]]</f>
        <v>0</v>
      </c>
      <c r="M41" s="1" t="str">
        <f ca="1">IF(Training[[#This Row],[Nr]]&lt;Daten_pro_Epoche,"",IF(COUNTIFS(Training[Epoche],Training[[#This Row],[Epoche]],Training[Fehler],"&lt;&gt;0")=0,"JA","NEIN"))</f>
        <v/>
      </c>
    </row>
    <row r="42" spans="1:13" x14ac:dyDescent="0.25">
      <c r="A42" s="41">
        <f t="shared" ca="1" si="3"/>
        <v>26</v>
      </c>
      <c r="B42" s="40">
        <f ca="1">(Training[[#This Row],[Schritt]]-Training[[#This Row],[Nr]])/Daten_pro_Epoche+1</f>
        <v>7</v>
      </c>
      <c r="C42" s="40">
        <f ca="1">MOD(Training[[#This Row],[Schritt]]-1,Daten_pro_Epoche)+1</f>
        <v>2</v>
      </c>
      <c r="D42" s="40">
        <f ca="1">VLOOKUP(Training[[#This Row],[Nr]],Trainingsdaten[],MATCH(D$16,Trainingsdaten[#Headers],0),FALSE)</f>
        <v>0</v>
      </c>
      <c r="E42" s="40">
        <f ca="1">VLOOKUP(Training[[#This Row],[Nr]],Trainingsdaten[],MATCH(E$16,Trainingsdaten[#Headers],0),FALSE)</f>
        <v>1</v>
      </c>
      <c r="F42" s="40">
        <f ca="1">VLOOKUP(Training[[#This Row],[Nr]],Trainingsdaten[],MATCH(F$16,Trainingsdaten[#Headers],0),FALSE)</f>
        <v>0</v>
      </c>
      <c r="G42" s="11">
        <f ca="1">IF(Training[[#This Row],[Schritt]]=1, w1_start, G41+(D41*L41*alpha))</f>
        <v>0.30000000000000004</v>
      </c>
      <c r="H42" s="11">
        <f ca="1">IF(Training[[#This Row],[Schritt]]=1, w2_start, H41+(E41*L41*alpha))</f>
        <v>-2.7755575615628914E-17</v>
      </c>
      <c r="I42" s="11">
        <f ca="1">IF(Training[[#This Row],[Schritt]]=1, b_start, I41+(L41*alpha))</f>
        <v>-0.10000000000000003</v>
      </c>
      <c r="J42" s="11">
        <f ca="1">Training[[#This Row],[X1]]*Training[[#This Row],[w1]]+Training[[#This Row],[X2]]*Training[[#This Row],[w2]]+Training[[#This Row],[b]]</f>
        <v>-0.10000000000000006</v>
      </c>
      <c r="K42" s="1">
        <f ca="1">IF(Training[[#This Row],[Σwixi+b]]&gt;0,1,0)</f>
        <v>0</v>
      </c>
      <c r="L42" s="1">
        <f ca="1">Training[[#This Row],[Y]]-Training[[#This Row],[ϕ()]]</f>
        <v>0</v>
      </c>
      <c r="M42" s="1" t="str">
        <f ca="1">IF(Training[[#This Row],[Nr]]&lt;Daten_pro_Epoche,"",IF(COUNTIFS(Training[Epoche],Training[[#This Row],[Epoche]],Training[Fehler],"&lt;&gt;0")=0,"JA","NEIN"))</f>
        <v/>
      </c>
    </row>
    <row r="43" spans="1:13" x14ac:dyDescent="0.25">
      <c r="A43" s="41">
        <f t="shared" ca="1" si="3"/>
        <v>27</v>
      </c>
      <c r="B43" s="40">
        <f ca="1">(Training[[#This Row],[Schritt]]-Training[[#This Row],[Nr]])/Daten_pro_Epoche+1</f>
        <v>7</v>
      </c>
      <c r="C43" s="40">
        <f ca="1">MOD(Training[[#This Row],[Schritt]]-1,Daten_pro_Epoche)+1</f>
        <v>3</v>
      </c>
      <c r="D43" s="40">
        <f ca="1">VLOOKUP(Training[[#This Row],[Nr]],Trainingsdaten[],MATCH(D$16,Trainingsdaten[#Headers],0),FALSE)</f>
        <v>1</v>
      </c>
      <c r="E43" s="40">
        <f ca="1">VLOOKUP(Training[[#This Row],[Nr]],Trainingsdaten[],MATCH(E$16,Trainingsdaten[#Headers],0),FALSE)</f>
        <v>0</v>
      </c>
      <c r="F43" s="40">
        <f ca="1">VLOOKUP(Training[[#This Row],[Nr]],Trainingsdaten[],MATCH(F$16,Trainingsdaten[#Headers],0),FALSE)</f>
        <v>0</v>
      </c>
      <c r="G43" s="11">
        <f ca="1">IF(Training[[#This Row],[Schritt]]=1, w1_start, G42+(D42*L42*alpha))</f>
        <v>0.30000000000000004</v>
      </c>
      <c r="H43" s="11">
        <f ca="1">IF(Training[[#This Row],[Schritt]]=1, w2_start, H42+(E42*L42*alpha))</f>
        <v>-2.7755575615628914E-17</v>
      </c>
      <c r="I43" s="11">
        <f ca="1">IF(Training[[#This Row],[Schritt]]=1, b_start, I42+(L42*alpha))</f>
        <v>-0.10000000000000003</v>
      </c>
      <c r="J43" s="11">
        <f ca="1">Training[[#This Row],[X1]]*Training[[#This Row],[w1]]+Training[[#This Row],[X2]]*Training[[#This Row],[w2]]+Training[[#This Row],[b]]</f>
        <v>0.2</v>
      </c>
      <c r="K43" s="1">
        <f ca="1">IF(Training[[#This Row],[Σwixi+b]]&gt;0,1,0)</f>
        <v>1</v>
      </c>
      <c r="L43" s="1">
        <f ca="1">Training[[#This Row],[Y]]-Training[[#This Row],[ϕ()]]</f>
        <v>-1</v>
      </c>
      <c r="M43" s="1" t="str">
        <f ca="1">IF(Training[[#This Row],[Nr]]&lt;Daten_pro_Epoche,"",IF(COUNTIFS(Training[Epoche],Training[[#This Row],[Epoche]],Training[Fehler],"&lt;&gt;0")=0,"JA","NEIN"))</f>
        <v/>
      </c>
    </row>
    <row r="44" spans="1:13" x14ac:dyDescent="0.25">
      <c r="A44" s="41">
        <f t="shared" ca="1" si="3"/>
        <v>28</v>
      </c>
      <c r="B44" s="40">
        <f ca="1">(Training[[#This Row],[Schritt]]-Training[[#This Row],[Nr]])/Daten_pro_Epoche+1</f>
        <v>7</v>
      </c>
      <c r="C44" s="40">
        <f ca="1">MOD(Training[[#This Row],[Schritt]]-1,Daten_pro_Epoche)+1</f>
        <v>4</v>
      </c>
      <c r="D44" s="40">
        <f ca="1">VLOOKUP(Training[[#This Row],[Nr]],Trainingsdaten[],MATCH(D$16,Trainingsdaten[#Headers],0),FALSE)</f>
        <v>1</v>
      </c>
      <c r="E44" s="40">
        <f ca="1">VLOOKUP(Training[[#This Row],[Nr]],Trainingsdaten[],MATCH(E$16,Trainingsdaten[#Headers],0),FALSE)</f>
        <v>1</v>
      </c>
      <c r="F44" s="40">
        <f ca="1">VLOOKUP(Training[[#This Row],[Nr]],Trainingsdaten[],MATCH(F$16,Trainingsdaten[#Headers],0),FALSE)</f>
        <v>1</v>
      </c>
      <c r="G44" s="11">
        <f ca="1">IF(Training[[#This Row],[Schritt]]=1, w1_start, G43+(D43*L43*alpha))</f>
        <v>0.20000000000000004</v>
      </c>
      <c r="H44" s="11">
        <f ca="1">IF(Training[[#This Row],[Schritt]]=1, w2_start, H43+(E43*L43*alpha))</f>
        <v>-2.7755575615628914E-17</v>
      </c>
      <c r="I44" s="11">
        <f ca="1">IF(Training[[#This Row],[Schritt]]=1, b_start, I43+(L43*alpha))</f>
        <v>-0.20000000000000004</v>
      </c>
      <c r="J44" s="11">
        <f ca="1">Training[[#This Row],[X1]]*Training[[#This Row],[w1]]+Training[[#This Row],[X2]]*Training[[#This Row],[w2]]+Training[[#This Row],[b]]</f>
        <v>0</v>
      </c>
      <c r="K44" s="1">
        <f ca="1">IF(Training[[#This Row],[Σwixi+b]]&gt;0,1,0)</f>
        <v>0</v>
      </c>
      <c r="L44" s="1">
        <f ca="1">Training[[#This Row],[Y]]-Training[[#This Row],[ϕ()]]</f>
        <v>1</v>
      </c>
      <c r="M44" s="1" t="str">
        <f ca="1">IF(Training[[#This Row],[Nr]]&lt;Daten_pro_Epoche,"",IF(COUNTIFS(Training[Epoche],Training[[#This Row],[Epoche]],Training[Fehler],"&lt;&gt;0")=0,"JA","NEIN"))</f>
        <v>NEIN</v>
      </c>
    </row>
    <row r="45" spans="1:13" x14ac:dyDescent="0.25">
      <c r="A45" s="41">
        <f t="shared" ca="1" si="3"/>
        <v>29</v>
      </c>
      <c r="B45" s="40">
        <f ca="1">(Training[[#This Row],[Schritt]]-Training[[#This Row],[Nr]])/Daten_pro_Epoche+1</f>
        <v>8</v>
      </c>
      <c r="C45" s="40">
        <f ca="1">MOD(Training[[#This Row],[Schritt]]-1,Daten_pro_Epoche)+1</f>
        <v>1</v>
      </c>
      <c r="D45" s="40">
        <f ca="1">VLOOKUP(Training[[#This Row],[Nr]],Trainingsdaten[],MATCH(D$16,Trainingsdaten[#Headers],0),FALSE)</f>
        <v>0</v>
      </c>
      <c r="E45" s="40">
        <f ca="1">VLOOKUP(Training[[#This Row],[Nr]],Trainingsdaten[],MATCH(E$16,Trainingsdaten[#Headers],0),FALSE)</f>
        <v>0</v>
      </c>
      <c r="F45" s="40">
        <f ca="1">VLOOKUP(Training[[#This Row],[Nr]],Trainingsdaten[],MATCH(F$16,Trainingsdaten[#Headers],0),FALSE)</f>
        <v>0</v>
      </c>
      <c r="G45" s="11">
        <f ca="1">IF(Training[[#This Row],[Schritt]]=1, w1_start, G44+(D44*L44*alpha))</f>
        <v>0.30000000000000004</v>
      </c>
      <c r="H45" s="11">
        <f ca="1">IF(Training[[#This Row],[Schritt]]=1, w2_start, H44+(E44*L44*alpha))</f>
        <v>9.9999999999999978E-2</v>
      </c>
      <c r="I45" s="11">
        <f ca="1">IF(Training[[#This Row],[Schritt]]=1, b_start, I44+(L44*alpha))</f>
        <v>-0.10000000000000003</v>
      </c>
      <c r="J45" s="11">
        <f ca="1">Training[[#This Row],[X1]]*Training[[#This Row],[w1]]+Training[[#This Row],[X2]]*Training[[#This Row],[w2]]+Training[[#This Row],[b]]</f>
        <v>-0.10000000000000003</v>
      </c>
      <c r="K45" s="1">
        <f ca="1">IF(Training[[#This Row],[Σwixi+b]]&gt;0,1,0)</f>
        <v>0</v>
      </c>
      <c r="L45" s="1">
        <f ca="1">Training[[#This Row],[Y]]-Training[[#This Row],[ϕ()]]</f>
        <v>0</v>
      </c>
      <c r="M45" s="1" t="str">
        <f ca="1">IF(Training[[#This Row],[Nr]]&lt;Daten_pro_Epoche,"",IF(COUNTIFS(Training[Epoche],Training[[#This Row],[Epoche]],Training[Fehler],"&lt;&gt;0")=0,"JA","NEIN"))</f>
        <v/>
      </c>
    </row>
    <row r="46" spans="1:13" x14ac:dyDescent="0.25">
      <c r="A46" s="41">
        <f t="shared" ref="A46:A48" ca="1" si="4">IF(ISNUMBER(OFFSET(A46,-1,0)),OFFSET(A46,-1,0)+1,1)</f>
        <v>30</v>
      </c>
      <c r="B46" s="40">
        <f ca="1">(Training[[#This Row],[Schritt]]-Training[[#This Row],[Nr]])/Daten_pro_Epoche+1</f>
        <v>8</v>
      </c>
      <c r="C46" s="40">
        <f ca="1">MOD(Training[[#This Row],[Schritt]]-1,Daten_pro_Epoche)+1</f>
        <v>2</v>
      </c>
      <c r="D46" s="40">
        <f ca="1">VLOOKUP(Training[[#This Row],[Nr]],Trainingsdaten[],MATCH(D$16,Trainingsdaten[#Headers],0),FALSE)</f>
        <v>0</v>
      </c>
      <c r="E46" s="40">
        <f ca="1">VLOOKUP(Training[[#This Row],[Nr]],Trainingsdaten[],MATCH(E$16,Trainingsdaten[#Headers],0),FALSE)</f>
        <v>1</v>
      </c>
      <c r="F46" s="40">
        <f ca="1">VLOOKUP(Training[[#This Row],[Nr]],Trainingsdaten[],MATCH(F$16,Trainingsdaten[#Headers],0),FALSE)</f>
        <v>0</v>
      </c>
      <c r="G46" s="11">
        <f ca="1">IF(Training[[#This Row],[Schritt]]=1, w1_start, G45+(D45*L45*alpha))</f>
        <v>0.30000000000000004</v>
      </c>
      <c r="H46" s="11">
        <f ca="1">IF(Training[[#This Row],[Schritt]]=1, w2_start, H45+(E45*L45*alpha))</f>
        <v>9.9999999999999978E-2</v>
      </c>
      <c r="I46" s="11">
        <f ca="1">IF(Training[[#This Row],[Schritt]]=1, b_start, I45+(L45*alpha))</f>
        <v>-0.10000000000000003</v>
      </c>
      <c r="J46" s="11">
        <f ca="1">Training[[#This Row],[X1]]*Training[[#This Row],[w1]]+Training[[#This Row],[X2]]*Training[[#This Row],[w2]]+Training[[#This Row],[b]]</f>
        <v>0</v>
      </c>
      <c r="K46" s="1">
        <f ca="1">IF(Training[[#This Row],[Σwixi+b]]&gt;0,1,0)</f>
        <v>0</v>
      </c>
      <c r="L46" s="1">
        <f ca="1">Training[[#This Row],[Y]]-Training[[#This Row],[ϕ()]]</f>
        <v>0</v>
      </c>
      <c r="M46" s="1" t="str">
        <f ca="1">IF(Training[[#This Row],[Nr]]&lt;Daten_pro_Epoche,"",IF(COUNTIFS(Training[Epoche],Training[[#This Row],[Epoche]],Training[Fehler],"&lt;&gt;0")=0,"JA","NEIN"))</f>
        <v/>
      </c>
    </row>
    <row r="47" spans="1:13" x14ac:dyDescent="0.25">
      <c r="A47" s="41">
        <f t="shared" ca="1" si="4"/>
        <v>31</v>
      </c>
      <c r="B47" s="40">
        <f ca="1">(Training[[#This Row],[Schritt]]-Training[[#This Row],[Nr]])/Daten_pro_Epoche+1</f>
        <v>8</v>
      </c>
      <c r="C47" s="40">
        <f ca="1">MOD(Training[[#This Row],[Schritt]]-1,Daten_pro_Epoche)+1</f>
        <v>3</v>
      </c>
      <c r="D47" s="40">
        <f ca="1">VLOOKUP(Training[[#This Row],[Nr]],Trainingsdaten[],MATCH(D$16,Trainingsdaten[#Headers],0),FALSE)</f>
        <v>1</v>
      </c>
      <c r="E47" s="40">
        <f ca="1">VLOOKUP(Training[[#This Row],[Nr]],Trainingsdaten[],MATCH(E$16,Trainingsdaten[#Headers],0),FALSE)</f>
        <v>0</v>
      </c>
      <c r="F47" s="40">
        <f ca="1">VLOOKUP(Training[[#This Row],[Nr]],Trainingsdaten[],MATCH(F$16,Trainingsdaten[#Headers],0),FALSE)</f>
        <v>0</v>
      </c>
      <c r="G47" s="11">
        <f ca="1">IF(Training[[#This Row],[Schritt]]=1, w1_start, G46+(D46*L46*alpha))</f>
        <v>0.30000000000000004</v>
      </c>
      <c r="H47" s="11">
        <f ca="1">IF(Training[[#This Row],[Schritt]]=1, w2_start, H46+(E46*L46*alpha))</f>
        <v>9.9999999999999978E-2</v>
      </c>
      <c r="I47" s="11">
        <f ca="1">IF(Training[[#This Row],[Schritt]]=1, b_start, I46+(L46*alpha))</f>
        <v>-0.10000000000000003</v>
      </c>
      <c r="J47" s="11">
        <f ca="1">Training[[#This Row],[X1]]*Training[[#This Row],[w1]]+Training[[#This Row],[X2]]*Training[[#This Row],[w2]]+Training[[#This Row],[b]]</f>
        <v>0.2</v>
      </c>
      <c r="K47" s="1">
        <f ca="1">IF(Training[[#This Row],[Σwixi+b]]&gt;0,1,0)</f>
        <v>1</v>
      </c>
      <c r="L47" s="1">
        <f ca="1">Training[[#This Row],[Y]]-Training[[#This Row],[ϕ()]]</f>
        <v>-1</v>
      </c>
      <c r="M47" s="1" t="str">
        <f ca="1">IF(Training[[#This Row],[Nr]]&lt;Daten_pro_Epoche,"",IF(COUNTIFS(Training[Epoche],Training[[#This Row],[Epoche]],Training[Fehler],"&lt;&gt;0")=0,"JA","NEIN"))</f>
        <v/>
      </c>
    </row>
    <row r="48" spans="1:13" x14ac:dyDescent="0.25">
      <c r="A48" s="41">
        <f t="shared" ca="1" si="4"/>
        <v>32</v>
      </c>
      <c r="B48" s="40">
        <f ca="1">(Training[[#This Row],[Schritt]]-Training[[#This Row],[Nr]])/Daten_pro_Epoche+1</f>
        <v>8</v>
      </c>
      <c r="C48" s="40">
        <f ca="1">MOD(Training[[#This Row],[Schritt]]-1,Daten_pro_Epoche)+1</f>
        <v>4</v>
      </c>
      <c r="D48" s="40">
        <f ca="1">VLOOKUP(Training[[#This Row],[Nr]],Trainingsdaten[],MATCH(D$16,Trainingsdaten[#Headers],0),FALSE)</f>
        <v>1</v>
      </c>
      <c r="E48" s="40">
        <f ca="1">VLOOKUP(Training[[#This Row],[Nr]],Trainingsdaten[],MATCH(E$16,Trainingsdaten[#Headers],0),FALSE)</f>
        <v>1</v>
      </c>
      <c r="F48" s="40">
        <f ca="1">VLOOKUP(Training[[#This Row],[Nr]],Trainingsdaten[],MATCH(F$16,Trainingsdaten[#Headers],0),FALSE)</f>
        <v>1</v>
      </c>
      <c r="G48" s="11">
        <f ca="1">IF(Training[[#This Row],[Schritt]]=1, w1_start, G47+(D47*L47*alpha))</f>
        <v>0.20000000000000004</v>
      </c>
      <c r="H48" s="11">
        <f ca="1">IF(Training[[#This Row],[Schritt]]=1, w2_start, H47+(E47*L47*alpha))</f>
        <v>9.9999999999999978E-2</v>
      </c>
      <c r="I48" s="11">
        <f ca="1">IF(Training[[#This Row],[Schritt]]=1, b_start, I47+(L47*alpha))</f>
        <v>-0.20000000000000004</v>
      </c>
      <c r="J48" s="11">
        <f ca="1">Training[[#This Row],[X1]]*Training[[#This Row],[w1]]+Training[[#This Row],[X2]]*Training[[#This Row],[w2]]+Training[[#This Row],[b]]</f>
        <v>0.1</v>
      </c>
      <c r="K48" s="1">
        <f ca="1">IF(Training[[#This Row],[Σwixi+b]]&gt;0,1,0)</f>
        <v>1</v>
      </c>
      <c r="L48" s="1">
        <f ca="1">Training[[#This Row],[Y]]-Training[[#This Row],[ϕ()]]</f>
        <v>0</v>
      </c>
      <c r="M48" s="1" t="str">
        <f ca="1">IF(Training[[#This Row],[Nr]]&lt;Daten_pro_Epoche,"",IF(COUNTIFS(Training[Epoche],Training[[#This Row],[Epoche]],Training[Fehler],"&lt;&gt;0")=0,"JA","NEIN"))</f>
        <v>NEIN</v>
      </c>
    </row>
    <row r="49" spans="1:13" x14ac:dyDescent="0.25">
      <c r="A49" s="41">
        <f t="shared" ref="A49:A52" ca="1" si="5">IF(ISNUMBER(OFFSET(A49,-1,0)),OFFSET(A49,-1,0)+1,1)</f>
        <v>33</v>
      </c>
      <c r="B49" s="40">
        <f ca="1">(Training[[#This Row],[Schritt]]-Training[[#This Row],[Nr]])/Daten_pro_Epoche+1</f>
        <v>9</v>
      </c>
      <c r="C49" s="40">
        <f ca="1">MOD(Training[[#This Row],[Schritt]]-1,Daten_pro_Epoche)+1</f>
        <v>1</v>
      </c>
      <c r="D49" s="40">
        <f ca="1">VLOOKUP(Training[[#This Row],[Nr]],Trainingsdaten[],MATCH(D$16,Trainingsdaten[#Headers],0),FALSE)</f>
        <v>0</v>
      </c>
      <c r="E49" s="40">
        <f ca="1">VLOOKUP(Training[[#This Row],[Nr]],Trainingsdaten[],MATCH(E$16,Trainingsdaten[#Headers],0),FALSE)</f>
        <v>0</v>
      </c>
      <c r="F49" s="40">
        <f ca="1">VLOOKUP(Training[[#This Row],[Nr]],Trainingsdaten[],MATCH(F$16,Trainingsdaten[#Headers],0),FALSE)</f>
        <v>0</v>
      </c>
      <c r="G49" s="11">
        <f ca="1">IF(Training[[#This Row],[Schritt]]=1, w1_start, G48+(D48*L48*alpha))</f>
        <v>0.20000000000000004</v>
      </c>
      <c r="H49" s="11">
        <f ca="1">IF(Training[[#This Row],[Schritt]]=1, w2_start, H48+(E48*L48*alpha))</f>
        <v>9.9999999999999978E-2</v>
      </c>
      <c r="I49" s="11">
        <f ca="1">IF(Training[[#This Row],[Schritt]]=1, b_start, I48+(L48*alpha))</f>
        <v>-0.20000000000000004</v>
      </c>
      <c r="J49" s="11">
        <f ca="1">Training[[#This Row],[X1]]*Training[[#This Row],[w1]]+Training[[#This Row],[X2]]*Training[[#This Row],[w2]]+Training[[#This Row],[b]]</f>
        <v>-0.20000000000000004</v>
      </c>
      <c r="K49" s="1">
        <f ca="1">IF(Training[[#This Row],[Σwixi+b]]&gt;0,1,0)</f>
        <v>0</v>
      </c>
      <c r="L49" s="1">
        <f ca="1">Training[[#This Row],[Y]]-Training[[#This Row],[ϕ()]]</f>
        <v>0</v>
      </c>
      <c r="M49" s="1" t="str">
        <f ca="1">IF(Training[[#This Row],[Nr]]&lt;Daten_pro_Epoche,"",IF(COUNTIFS(Training[Epoche],Training[[#This Row],[Epoche]],Training[Fehler],"&lt;&gt;0")=0,"JA","NEIN"))</f>
        <v/>
      </c>
    </row>
    <row r="50" spans="1:13" x14ac:dyDescent="0.25">
      <c r="A50" s="41">
        <f t="shared" ca="1" si="5"/>
        <v>34</v>
      </c>
      <c r="B50" s="40">
        <f ca="1">(Training[[#This Row],[Schritt]]-Training[[#This Row],[Nr]])/Daten_pro_Epoche+1</f>
        <v>9</v>
      </c>
      <c r="C50" s="40">
        <f ca="1">MOD(Training[[#This Row],[Schritt]]-1,Daten_pro_Epoche)+1</f>
        <v>2</v>
      </c>
      <c r="D50" s="40">
        <f ca="1">VLOOKUP(Training[[#This Row],[Nr]],Trainingsdaten[],MATCH(D$16,Trainingsdaten[#Headers],0),FALSE)</f>
        <v>0</v>
      </c>
      <c r="E50" s="40">
        <f ca="1">VLOOKUP(Training[[#This Row],[Nr]],Trainingsdaten[],MATCH(E$16,Trainingsdaten[#Headers],0),FALSE)</f>
        <v>1</v>
      </c>
      <c r="F50" s="40">
        <f ca="1">VLOOKUP(Training[[#This Row],[Nr]],Trainingsdaten[],MATCH(F$16,Trainingsdaten[#Headers],0),FALSE)</f>
        <v>0</v>
      </c>
      <c r="G50" s="11">
        <f ca="1">IF(Training[[#This Row],[Schritt]]=1, w1_start, G49+(D49*L49*alpha))</f>
        <v>0.20000000000000004</v>
      </c>
      <c r="H50" s="11">
        <f ca="1">IF(Training[[#This Row],[Schritt]]=1, w2_start, H49+(E49*L49*alpha))</f>
        <v>9.9999999999999978E-2</v>
      </c>
      <c r="I50" s="11">
        <f ca="1">IF(Training[[#This Row],[Schritt]]=1, b_start, I49+(L49*alpha))</f>
        <v>-0.20000000000000004</v>
      </c>
      <c r="J50" s="11">
        <f ca="1">Training[[#This Row],[X1]]*Training[[#This Row],[w1]]+Training[[#This Row],[X2]]*Training[[#This Row],[w2]]+Training[[#This Row],[b]]</f>
        <v>-0.10000000000000006</v>
      </c>
      <c r="K50" s="1">
        <f ca="1">IF(Training[[#This Row],[Σwixi+b]]&gt;0,1,0)</f>
        <v>0</v>
      </c>
      <c r="L50" s="1">
        <f ca="1">Training[[#This Row],[Y]]-Training[[#This Row],[ϕ()]]</f>
        <v>0</v>
      </c>
      <c r="M50" s="1" t="str">
        <f ca="1">IF(Training[[#This Row],[Nr]]&lt;Daten_pro_Epoche,"",IF(COUNTIFS(Training[Epoche],Training[[#This Row],[Epoche]],Training[Fehler],"&lt;&gt;0")=0,"JA","NEIN"))</f>
        <v/>
      </c>
    </row>
    <row r="51" spans="1:13" x14ac:dyDescent="0.25">
      <c r="A51" s="41">
        <f t="shared" ca="1" si="5"/>
        <v>35</v>
      </c>
      <c r="B51" s="40">
        <f ca="1">(Training[[#This Row],[Schritt]]-Training[[#This Row],[Nr]])/Daten_pro_Epoche+1</f>
        <v>9</v>
      </c>
      <c r="C51" s="40">
        <f ca="1">MOD(Training[[#This Row],[Schritt]]-1,Daten_pro_Epoche)+1</f>
        <v>3</v>
      </c>
      <c r="D51" s="40">
        <f ca="1">VLOOKUP(Training[[#This Row],[Nr]],Trainingsdaten[],MATCH(D$16,Trainingsdaten[#Headers],0),FALSE)</f>
        <v>1</v>
      </c>
      <c r="E51" s="40">
        <f ca="1">VLOOKUP(Training[[#This Row],[Nr]],Trainingsdaten[],MATCH(E$16,Trainingsdaten[#Headers],0),FALSE)</f>
        <v>0</v>
      </c>
      <c r="F51" s="40">
        <f ca="1">VLOOKUP(Training[[#This Row],[Nr]],Trainingsdaten[],MATCH(F$16,Trainingsdaten[#Headers],0),FALSE)</f>
        <v>0</v>
      </c>
      <c r="G51" s="11">
        <f ca="1">IF(Training[[#This Row],[Schritt]]=1, w1_start, G50+(D50*L50*alpha))</f>
        <v>0.20000000000000004</v>
      </c>
      <c r="H51" s="11">
        <f ca="1">IF(Training[[#This Row],[Schritt]]=1, w2_start, H50+(E50*L50*alpha))</f>
        <v>9.9999999999999978E-2</v>
      </c>
      <c r="I51" s="11">
        <f ca="1">IF(Training[[#This Row],[Schritt]]=1, b_start, I50+(L50*alpha))</f>
        <v>-0.20000000000000004</v>
      </c>
      <c r="J51" s="11">
        <f ca="1">Training[[#This Row],[X1]]*Training[[#This Row],[w1]]+Training[[#This Row],[X2]]*Training[[#This Row],[w2]]+Training[[#This Row],[b]]</f>
        <v>0</v>
      </c>
      <c r="K51" s="1">
        <f ca="1">IF(Training[[#This Row],[Σwixi+b]]&gt;0,1,0)</f>
        <v>0</v>
      </c>
      <c r="L51" s="1">
        <f ca="1">Training[[#This Row],[Y]]-Training[[#This Row],[ϕ()]]</f>
        <v>0</v>
      </c>
      <c r="M51" s="1" t="str">
        <f ca="1">IF(Training[[#This Row],[Nr]]&lt;Daten_pro_Epoche,"",IF(COUNTIFS(Training[Epoche],Training[[#This Row],[Epoche]],Training[Fehler],"&lt;&gt;0")=0,"JA","NEIN"))</f>
        <v/>
      </c>
    </row>
    <row r="52" spans="1:13" x14ac:dyDescent="0.25">
      <c r="A52" s="41">
        <f t="shared" ca="1" si="5"/>
        <v>36</v>
      </c>
      <c r="B52" s="40">
        <f ca="1">(Training[[#This Row],[Schritt]]-Training[[#This Row],[Nr]])/Daten_pro_Epoche+1</f>
        <v>9</v>
      </c>
      <c r="C52" s="40">
        <f ca="1">MOD(Training[[#This Row],[Schritt]]-1,Daten_pro_Epoche)+1</f>
        <v>4</v>
      </c>
      <c r="D52" s="40">
        <f ca="1">VLOOKUP(Training[[#This Row],[Nr]],Trainingsdaten[],MATCH(D$16,Trainingsdaten[#Headers],0),FALSE)</f>
        <v>1</v>
      </c>
      <c r="E52" s="40">
        <f ca="1">VLOOKUP(Training[[#This Row],[Nr]],Trainingsdaten[],MATCH(E$16,Trainingsdaten[#Headers],0),FALSE)</f>
        <v>1</v>
      </c>
      <c r="F52" s="40">
        <f ca="1">VLOOKUP(Training[[#This Row],[Nr]],Trainingsdaten[],MATCH(F$16,Trainingsdaten[#Headers],0),FALSE)</f>
        <v>1</v>
      </c>
      <c r="G52" s="11">
        <f ca="1">IF(Training[[#This Row],[Schritt]]=1, w1_start, G51+(D51*L51*alpha))</f>
        <v>0.20000000000000004</v>
      </c>
      <c r="H52" s="11">
        <f ca="1">IF(Training[[#This Row],[Schritt]]=1, w2_start, H51+(E51*L51*alpha))</f>
        <v>9.9999999999999978E-2</v>
      </c>
      <c r="I52" s="11">
        <f ca="1">IF(Training[[#This Row],[Schritt]]=1, b_start, I51+(L51*alpha))</f>
        <v>-0.20000000000000004</v>
      </c>
      <c r="J52" s="11">
        <f ca="1">Training[[#This Row],[X1]]*Training[[#This Row],[w1]]+Training[[#This Row],[X2]]*Training[[#This Row],[w2]]+Training[[#This Row],[b]]</f>
        <v>0.1</v>
      </c>
      <c r="K52" s="1">
        <f ca="1">IF(Training[[#This Row],[Σwixi+b]]&gt;0,1,0)</f>
        <v>1</v>
      </c>
      <c r="L52" s="1">
        <f ca="1">Training[[#This Row],[Y]]-Training[[#This Row],[ϕ()]]</f>
        <v>0</v>
      </c>
      <c r="M52" s="1" t="str">
        <f ca="1">IF(Training[[#This Row],[Nr]]&lt;Daten_pro_Epoche,"",IF(COUNTIFS(Training[Epoche],Training[[#This Row],[Epoche]],Training[Fehler],"&lt;&gt;0")=0,"JA","NEIN"))</f>
        <v>JA</v>
      </c>
    </row>
    <row r="53" spans="1:13" x14ac:dyDescent="0.25">
      <c r="A53" s="41">
        <f t="shared" ref="A53:A56" ca="1" si="6">IF(ISNUMBER(OFFSET(A53,-1,0)),OFFSET(A53,-1,0)+1,1)</f>
        <v>37</v>
      </c>
      <c r="B53" s="40">
        <f ca="1">(Training[[#This Row],[Schritt]]-Training[[#This Row],[Nr]])/Daten_pro_Epoche+1</f>
        <v>10</v>
      </c>
      <c r="C53" s="40">
        <f ca="1">MOD(Training[[#This Row],[Schritt]]-1,Daten_pro_Epoche)+1</f>
        <v>1</v>
      </c>
      <c r="D53" s="40">
        <f ca="1">VLOOKUP(Training[[#This Row],[Nr]],Trainingsdaten[],MATCH(D$16,Trainingsdaten[#Headers],0),FALSE)</f>
        <v>0</v>
      </c>
      <c r="E53" s="40">
        <f ca="1">VLOOKUP(Training[[#This Row],[Nr]],Trainingsdaten[],MATCH(E$16,Trainingsdaten[#Headers],0),FALSE)</f>
        <v>0</v>
      </c>
      <c r="F53" s="40">
        <f ca="1">VLOOKUP(Training[[#This Row],[Nr]],Trainingsdaten[],MATCH(F$16,Trainingsdaten[#Headers],0),FALSE)</f>
        <v>0</v>
      </c>
      <c r="G53" s="11">
        <f ca="1">IF(Training[[#This Row],[Schritt]]=1, w1_start, G52+(D52*L52*alpha))</f>
        <v>0.20000000000000004</v>
      </c>
      <c r="H53" s="11">
        <f ca="1">IF(Training[[#This Row],[Schritt]]=1, w2_start, H52+(E52*L52*alpha))</f>
        <v>9.9999999999999978E-2</v>
      </c>
      <c r="I53" s="11">
        <f ca="1">IF(Training[[#This Row],[Schritt]]=1, b_start, I52+(L52*alpha))</f>
        <v>-0.20000000000000004</v>
      </c>
      <c r="J53" s="11">
        <f ca="1">Training[[#This Row],[X1]]*Training[[#This Row],[w1]]+Training[[#This Row],[X2]]*Training[[#This Row],[w2]]+Training[[#This Row],[b]]</f>
        <v>-0.20000000000000004</v>
      </c>
      <c r="K53" s="1">
        <f ca="1">IF(Training[[#This Row],[Σwixi+b]]&gt;0,1,0)</f>
        <v>0</v>
      </c>
      <c r="L53" s="1">
        <f ca="1">Training[[#This Row],[Y]]-Training[[#This Row],[ϕ()]]</f>
        <v>0</v>
      </c>
      <c r="M53" s="1" t="str">
        <f ca="1">IF(Training[[#This Row],[Nr]]&lt;Daten_pro_Epoche,"",IF(COUNTIFS(Training[Epoche],Training[[#This Row],[Epoche]],Training[Fehler],"&lt;&gt;0")=0,"JA","NEIN"))</f>
        <v/>
      </c>
    </row>
    <row r="54" spans="1:13" x14ac:dyDescent="0.25">
      <c r="A54" s="41">
        <f t="shared" ca="1" si="6"/>
        <v>38</v>
      </c>
      <c r="B54" s="40">
        <f ca="1">(Training[[#This Row],[Schritt]]-Training[[#This Row],[Nr]])/Daten_pro_Epoche+1</f>
        <v>10</v>
      </c>
      <c r="C54" s="40">
        <f ca="1">MOD(Training[[#This Row],[Schritt]]-1,Daten_pro_Epoche)+1</f>
        <v>2</v>
      </c>
      <c r="D54" s="40">
        <f ca="1">VLOOKUP(Training[[#This Row],[Nr]],Trainingsdaten[],MATCH(D$16,Trainingsdaten[#Headers],0),FALSE)</f>
        <v>0</v>
      </c>
      <c r="E54" s="40">
        <f ca="1">VLOOKUP(Training[[#This Row],[Nr]],Trainingsdaten[],MATCH(E$16,Trainingsdaten[#Headers],0),FALSE)</f>
        <v>1</v>
      </c>
      <c r="F54" s="40">
        <f ca="1">VLOOKUP(Training[[#This Row],[Nr]],Trainingsdaten[],MATCH(F$16,Trainingsdaten[#Headers],0),FALSE)</f>
        <v>0</v>
      </c>
      <c r="G54" s="11">
        <f ca="1">IF(Training[[#This Row],[Schritt]]=1, w1_start, G53+(D53*L53*alpha))</f>
        <v>0.20000000000000004</v>
      </c>
      <c r="H54" s="11">
        <f ca="1">IF(Training[[#This Row],[Schritt]]=1, w2_start, H53+(E53*L53*alpha))</f>
        <v>9.9999999999999978E-2</v>
      </c>
      <c r="I54" s="11">
        <f ca="1">IF(Training[[#This Row],[Schritt]]=1, b_start, I53+(L53*alpha))</f>
        <v>-0.20000000000000004</v>
      </c>
      <c r="J54" s="11">
        <f ca="1">Training[[#This Row],[X1]]*Training[[#This Row],[w1]]+Training[[#This Row],[X2]]*Training[[#This Row],[w2]]+Training[[#This Row],[b]]</f>
        <v>-0.10000000000000006</v>
      </c>
      <c r="K54" s="1">
        <f ca="1">IF(Training[[#This Row],[Σwixi+b]]&gt;0,1,0)</f>
        <v>0</v>
      </c>
      <c r="L54" s="1">
        <f ca="1">Training[[#This Row],[Y]]-Training[[#This Row],[ϕ()]]</f>
        <v>0</v>
      </c>
      <c r="M54" s="1" t="str">
        <f ca="1">IF(Training[[#This Row],[Nr]]&lt;Daten_pro_Epoche,"",IF(COUNTIFS(Training[Epoche],Training[[#This Row],[Epoche]],Training[Fehler],"&lt;&gt;0")=0,"JA","NEIN"))</f>
        <v/>
      </c>
    </row>
    <row r="55" spans="1:13" x14ac:dyDescent="0.25">
      <c r="A55" s="41">
        <f t="shared" ca="1" si="6"/>
        <v>39</v>
      </c>
      <c r="B55" s="40">
        <f ca="1">(Training[[#This Row],[Schritt]]-Training[[#This Row],[Nr]])/Daten_pro_Epoche+1</f>
        <v>10</v>
      </c>
      <c r="C55" s="40">
        <f ca="1">MOD(Training[[#This Row],[Schritt]]-1,Daten_pro_Epoche)+1</f>
        <v>3</v>
      </c>
      <c r="D55" s="40">
        <f ca="1">VLOOKUP(Training[[#This Row],[Nr]],Trainingsdaten[],MATCH(D$16,Trainingsdaten[#Headers],0),FALSE)</f>
        <v>1</v>
      </c>
      <c r="E55" s="40">
        <f ca="1">VLOOKUP(Training[[#This Row],[Nr]],Trainingsdaten[],MATCH(E$16,Trainingsdaten[#Headers],0),FALSE)</f>
        <v>0</v>
      </c>
      <c r="F55" s="40">
        <f ca="1">VLOOKUP(Training[[#This Row],[Nr]],Trainingsdaten[],MATCH(F$16,Trainingsdaten[#Headers],0),FALSE)</f>
        <v>0</v>
      </c>
      <c r="G55" s="11">
        <f ca="1">IF(Training[[#This Row],[Schritt]]=1, w1_start, G54+(D54*L54*alpha))</f>
        <v>0.20000000000000004</v>
      </c>
      <c r="H55" s="11">
        <f ca="1">IF(Training[[#This Row],[Schritt]]=1, w2_start, H54+(E54*L54*alpha))</f>
        <v>9.9999999999999978E-2</v>
      </c>
      <c r="I55" s="11">
        <f ca="1">IF(Training[[#This Row],[Schritt]]=1, b_start, I54+(L54*alpha))</f>
        <v>-0.20000000000000004</v>
      </c>
      <c r="J55" s="11">
        <f ca="1">Training[[#This Row],[X1]]*Training[[#This Row],[w1]]+Training[[#This Row],[X2]]*Training[[#This Row],[w2]]+Training[[#This Row],[b]]</f>
        <v>0</v>
      </c>
      <c r="K55" s="1">
        <f ca="1">IF(Training[[#This Row],[Σwixi+b]]&gt;0,1,0)</f>
        <v>0</v>
      </c>
      <c r="L55" s="1">
        <f ca="1">Training[[#This Row],[Y]]-Training[[#This Row],[ϕ()]]</f>
        <v>0</v>
      </c>
      <c r="M55" s="1" t="str">
        <f ca="1">IF(Training[[#This Row],[Nr]]&lt;Daten_pro_Epoche,"",IF(COUNTIFS(Training[Epoche],Training[[#This Row],[Epoche]],Training[Fehler],"&lt;&gt;0")=0,"JA","NEIN"))</f>
        <v/>
      </c>
    </row>
    <row r="56" spans="1:13" x14ac:dyDescent="0.25">
      <c r="A56" s="41">
        <f t="shared" ca="1" si="6"/>
        <v>40</v>
      </c>
      <c r="B56" s="40">
        <f ca="1">(Training[[#This Row],[Schritt]]-Training[[#This Row],[Nr]])/Daten_pro_Epoche+1</f>
        <v>10</v>
      </c>
      <c r="C56" s="40">
        <f ca="1">MOD(Training[[#This Row],[Schritt]]-1,Daten_pro_Epoche)+1</f>
        <v>4</v>
      </c>
      <c r="D56" s="40">
        <f ca="1">VLOOKUP(Training[[#This Row],[Nr]],Trainingsdaten[],MATCH(D$16,Trainingsdaten[#Headers],0),FALSE)</f>
        <v>1</v>
      </c>
      <c r="E56" s="40">
        <f ca="1">VLOOKUP(Training[[#This Row],[Nr]],Trainingsdaten[],MATCH(E$16,Trainingsdaten[#Headers],0),FALSE)</f>
        <v>1</v>
      </c>
      <c r="F56" s="40">
        <f ca="1">VLOOKUP(Training[[#This Row],[Nr]],Trainingsdaten[],MATCH(F$16,Trainingsdaten[#Headers],0),FALSE)</f>
        <v>1</v>
      </c>
      <c r="G56" s="11">
        <f ca="1">IF(Training[[#This Row],[Schritt]]=1, w1_start, G55+(D55*L55*alpha))</f>
        <v>0.20000000000000004</v>
      </c>
      <c r="H56" s="11">
        <f ca="1">IF(Training[[#This Row],[Schritt]]=1, w2_start, H55+(E55*L55*alpha))</f>
        <v>9.9999999999999978E-2</v>
      </c>
      <c r="I56" s="11">
        <f ca="1">IF(Training[[#This Row],[Schritt]]=1, b_start, I55+(L55*alpha))</f>
        <v>-0.20000000000000004</v>
      </c>
      <c r="J56" s="11">
        <f ca="1">Training[[#This Row],[X1]]*Training[[#This Row],[w1]]+Training[[#This Row],[X2]]*Training[[#This Row],[w2]]+Training[[#This Row],[b]]</f>
        <v>0.1</v>
      </c>
      <c r="K56" s="1">
        <f ca="1">IF(Training[[#This Row],[Σwixi+b]]&gt;0,1,0)</f>
        <v>1</v>
      </c>
      <c r="L56" s="1">
        <f ca="1">Training[[#This Row],[Y]]-Training[[#This Row],[ϕ()]]</f>
        <v>0</v>
      </c>
      <c r="M56" s="1" t="str">
        <f ca="1">IF(Training[[#This Row],[Nr]]&lt;Daten_pro_Epoche,"",IF(COUNTIFS(Training[Epoche],Training[[#This Row],[Epoche]],Training[Fehler],"&lt;&gt;0")=0,"JA","NEIN"))</f>
        <v>JA</v>
      </c>
    </row>
    <row r="57" spans="1:13" x14ac:dyDescent="0.25">
      <c r="A57" s="41">
        <f t="shared" ref="A57:A60" ca="1" si="7">IF(ISNUMBER(OFFSET(A57,-1,0)),OFFSET(A57,-1,0)+1,1)</f>
        <v>41</v>
      </c>
      <c r="B57" s="40">
        <f ca="1">(Training[[#This Row],[Schritt]]-Training[[#This Row],[Nr]])/Daten_pro_Epoche+1</f>
        <v>11</v>
      </c>
      <c r="C57" s="40">
        <f ca="1">MOD(Training[[#This Row],[Schritt]]-1,Daten_pro_Epoche)+1</f>
        <v>1</v>
      </c>
      <c r="D57" s="40">
        <f ca="1">VLOOKUP(Training[[#This Row],[Nr]],Trainingsdaten[],MATCH(D$16,Trainingsdaten[#Headers],0),FALSE)</f>
        <v>0</v>
      </c>
      <c r="E57" s="40">
        <f ca="1">VLOOKUP(Training[[#This Row],[Nr]],Trainingsdaten[],MATCH(E$16,Trainingsdaten[#Headers],0),FALSE)</f>
        <v>0</v>
      </c>
      <c r="F57" s="40">
        <f ca="1">VLOOKUP(Training[[#This Row],[Nr]],Trainingsdaten[],MATCH(F$16,Trainingsdaten[#Headers],0),FALSE)</f>
        <v>0</v>
      </c>
      <c r="G57" s="11">
        <f ca="1">IF(Training[[#This Row],[Schritt]]=1, w1_start, G56+(D56*L56*alpha))</f>
        <v>0.20000000000000004</v>
      </c>
      <c r="H57" s="11">
        <f ca="1">IF(Training[[#This Row],[Schritt]]=1, w2_start, H56+(E56*L56*alpha))</f>
        <v>9.9999999999999978E-2</v>
      </c>
      <c r="I57" s="11">
        <f ca="1">IF(Training[[#This Row],[Schritt]]=1, b_start, I56+(L56*alpha))</f>
        <v>-0.20000000000000004</v>
      </c>
      <c r="J57" s="11">
        <f ca="1">Training[[#This Row],[X1]]*Training[[#This Row],[w1]]+Training[[#This Row],[X2]]*Training[[#This Row],[w2]]+Training[[#This Row],[b]]</f>
        <v>-0.20000000000000004</v>
      </c>
      <c r="K57" s="1">
        <f ca="1">IF(Training[[#This Row],[Σwixi+b]]&gt;0,1,0)</f>
        <v>0</v>
      </c>
      <c r="L57" s="1">
        <f ca="1">Training[[#This Row],[Y]]-Training[[#This Row],[ϕ()]]</f>
        <v>0</v>
      </c>
      <c r="M57" s="1" t="str">
        <f ca="1">IF(Training[[#This Row],[Nr]]&lt;Daten_pro_Epoche,"",IF(COUNTIFS(Training[Epoche],Training[[#This Row],[Epoche]],Training[Fehler],"&lt;&gt;0")=0,"JA","NEIN"))</f>
        <v/>
      </c>
    </row>
    <row r="58" spans="1:13" x14ac:dyDescent="0.25">
      <c r="A58" s="41">
        <f t="shared" ca="1" si="7"/>
        <v>42</v>
      </c>
      <c r="B58" s="40">
        <f ca="1">(Training[[#This Row],[Schritt]]-Training[[#This Row],[Nr]])/Daten_pro_Epoche+1</f>
        <v>11</v>
      </c>
      <c r="C58" s="40">
        <f ca="1">MOD(Training[[#This Row],[Schritt]]-1,Daten_pro_Epoche)+1</f>
        <v>2</v>
      </c>
      <c r="D58" s="40">
        <f ca="1">VLOOKUP(Training[[#This Row],[Nr]],Trainingsdaten[],MATCH(D$16,Trainingsdaten[#Headers],0),FALSE)</f>
        <v>0</v>
      </c>
      <c r="E58" s="40">
        <f ca="1">VLOOKUP(Training[[#This Row],[Nr]],Trainingsdaten[],MATCH(E$16,Trainingsdaten[#Headers],0),FALSE)</f>
        <v>1</v>
      </c>
      <c r="F58" s="40">
        <f ca="1">VLOOKUP(Training[[#This Row],[Nr]],Trainingsdaten[],MATCH(F$16,Trainingsdaten[#Headers],0),FALSE)</f>
        <v>0</v>
      </c>
      <c r="G58" s="11">
        <f ca="1">IF(Training[[#This Row],[Schritt]]=1, w1_start, G57+(D57*L57*alpha))</f>
        <v>0.20000000000000004</v>
      </c>
      <c r="H58" s="11">
        <f ca="1">IF(Training[[#This Row],[Schritt]]=1, w2_start, H57+(E57*L57*alpha))</f>
        <v>9.9999999999999978E-2</v>
      </c>
      <c r="I58" s="11">
        <f ca="1">IF(Training[[#This Row],[Schritt]]=1, b_start, I57+(L57*alpha))</f>
        <v>-0.20000000000000004</v>
      </c>
      <c r="J58" s="11">
        <f ca="1">Training[[#This Row],[X1]]*Training[[#This Row],[w1]]+Training[[#This Row],[X2]]*Training[[#This Row],[w2]]+Training[[#This Row],[b]]</f>
        <v>-0.10000000000000006</v>
      </c>
      <c r="K58" s="1">
        <f ca="1">IF(Training[[#This Row],[Σwixi+b]]&gt;0,1,0)</f>
        <v>0</v>
      </c>
      <c r="L58" s="1">
        <f ca="1">Training[[#This Row],[Y]]-Training[[#This Row],[ϕ()]]</f>
        <v>0</v>
      </c>
      <c r="M58" s="1" t="str">
        <f ca="1">IF(Training[[#This Row],[Nr]]&lt;Daten_pro_Epoche,"",IF(COUNTIFS(Training[Epoche],Training[[#This Row],[Epoche]],Training[Fehler],"&lt;&gt;0")=0,"JA","NEIN"))</f>
        <v/>
      </c>
    </row>
    <row r="59" spans="1:13" x14ac:dyDescent="0.25">
      <c r="A59" s="41">
        <f t="shared" ca="1" si="7"/>
        <v>43</v>
      </c>
      <c r="B59" s="40">
        <f ca="1">(Training[[#This Row],[Schritt]]-Training[[#This Row],[Nr]])/Daten_pro_Epoche+1</f>
        <v>11</v>
      </c>
      <c r="C59" s="40">
        <f ca="1">MOD(Training[[#This Row],[Schritt]]-1,Daten_pro_Epoche)+1</f>
        <v>3</v>
      </c>
      <c r="D59" s="40">
        <f ca="1">VLOOKUP(Training[[#This Row],[Nr]],Trainingsdaten[],MATCH(D$16,Trainingsdaten[#Headers],0),FALSE)</f>
        <v>1</v>
      </c>
      <c r="E59" s="40">
        <f ca="1">VLOOKUP(Training[[#This Row],[Nr]],Trainingsdaten[],MATCH(E$16,Trainingsdaten[#Headers],0),FALSE)</f>
        <v>0</v>
      </c>
      <c r="F59" s="40">
        <f ca="1">VLOOKUP(Training[[#This Row],[Nr]],Trainingsdaten[],MATCH(F$16,Trainingsdaten[#Headers],0),FALSE)</f>
        <v>0</v>
      </c>
      <c r="G59" s="11">
        <f ca="1">IF(Training[[#This Row],[Schritt]]=1, w1_start, G58+(D58*L58*alpha))</f>
        <v>0.20000000000000004</v>
      </c>
      <c r="H59" s="11">
        <f ca="1">IF(Training[[#This Row],[Schritt]]=1, w2_start, H58+(E58*L58*alpha))</f>
        <v>9.9999999999999978E-2</v>
      </c>
      <c r="I59" s="11">
        <f ca="1">IF(Training[[#This Row],[Schritt]]=1, b_start, I58+(L58*alpha))</f>
        <v>-0.20000000000000004</v>
      </c>
      <c r="J59" s="11">
        <f ca="1">Training[[#This Row],[X1]]*Training[[#This Row],[w1]]+Training[[#This Row],[X2]]*Training[[#This Row],[w2]]+Training[[#This Row],[b]]</f>
        <v>0</v>
      </c>
      <c r="K59" s="1">
        <f ca="1">IF(Training[[#This Row],[Σwixi+b]]&gt;0,1,0)</f>
        <v>0</v>
      </c>
      <c r="L59" s="1">
        <f ca="1">Training[[#This Row],[Y]]-Training[[#This Row],[ϕ()]]</f>
        <v>0</v>
      </c>
      <c r="M59" s="1" t="str">
        <f ca="1">IF(Training[[#This Row],[Nr]]&lt;Daten_pro_Epoche,"",IF(COUNTIFS(Training[Epoche],Training[[#This Row],[Epoche]],Training[Fehler],"&lt;&gt;0")=0,"JA","NEIN"))</f>
        <v/>
      </c>
    </row>
    <row r="60" spans="1:13" x14ac:dyDescent="0.25">
      <c r="A60" s="41">
        <f t="shared" ca="1" si="7"/>
        <v>44</v>
      </c>
      <c r="B60" s="40">
        <f ca="1">(Training[[#This Row],[Schritt]]-Training[[#This Row],[Nr]])/Daten_pro_Epoche+1</f>
        <v>11</v>
      </c>
      <c r="C60" s="40">
        <f ca="1">MOD(Training[[#This Row],[Schritt]]-1,Daten_pro_Epoche)+1</f>
        <v>4</v>
      </c>
      <c r="D60" s="40">
        <f ca="1">VLOOKUP(Training[[#This Row],[Nr]],Trainingsdaten[],MATCH(D$16,Trainingsdaten[#Headers],0),FALSE)</f>
        <v>1</v>
      </c>
      <c r="E60" s="40">
        <f ca="1">VLOOKUP(Training[[#This Row],[Nr]],Trainingsdaten[],MATCH(E$16,Trainingsdaten[#Headers],0),FALSE)</f>
        <v>1</v>
      </c>
      <c r="F60" s="40">
        <f ca="1">VLOOKUP(Training[[#This Row],[Nr]],Trainingsdaten[],MATCH(F$16,Trainingsdaten[#Headers],0),FALSE)</f>
        <v>1</v>
      </c>
      <c r="G60" s="11">
        <f ca="1">IF(Training[[#This Row],[Schritt]]=1, w1_start, G59+(D59*L59*alpha))</f>
        <v>0.20000000000000004</v>
      </c>
      <c r="H60" s="11">
        <f ca="1">IF(Training[[#This Row],[Schritt]]=1, w2_start, H59+(E59*L59*alpha))</f>
        <v>9.9999999999999978E-2</v>
      </c>
      <c r="I60" s="11">
        <f ca="1">IF(Training[[#This Row],[Schritt]]=1, b_start, I59+(L59*alpha))</f>
        <v>-0.20000000000000004</v>
      </c>
      <c r="J60" s="11">
        <f ca="1">Training[[#This Row],[X1]]*Training[[#This Row],[w1]]+Training[[#This Row],[X2]]*Training[[#This Row],[w2]]+Training[[#This Row],[b]]</f>
        <v>0.1</v>
      </c>
      <c r="K60" s="1">
        <f ca="1">IF(Training[[#This Row],[Σwixi+b]]&gt;0,1,0)</f>
        <v>1</v>
      </c>
      <c r="L60" s="1">
        <f ca="1">Training[[#This Row],[Y]]-Training[[#This Row],[ϕ()]]</f>
        <v>0</v>
      </c>
      <c r="M60" s="1" t="str">
        <f ca="1">IF(Training[[#This Row],[Nr]]&lt;Daten_pro_Epoche,"",IF(COUNTIFS(Training[Epoche],Training[[#This Row],[Epoche]],Training[Fehler],"&lt;&gt;0")=0,"JA","NEIN"))</f>
        <v>JA</v>
      </c>
    </row>
  </sheetData>
  <mergeCells count="3">
    <mergeCell ref="C15:F15"/>
    <mergeCell ref="A1:R1"/>
    <mergeCell ref="A2:R2"/>
  </mergeCells>
  <phoneticPr fontId="7" type="noConversion"/>
  <conditionalFormatting sqref="A1:M60">
    <cfRule type="expression" dxfId="5" priority="1">
      <formula>$A1=Schritt</formula>
    </cfRule>
  </conditionalFormatting>
  <conditionalFormatting sqref="A17:M60">
    <cfRule type="expression" dxfId="4" priority="2">
      <formula>$B17&gt;$B16</formula>
    </cfRule>
  </conditionalFormatting>
  <conditionalFormatting sqref="B17:L60">
    <cfRule type="expression" dxfId="3" priority="3">
      <formula>ISEVEN($B17)</formula>
    </cfRule>
  </conditionalFormatting>
  <pageMargins left="0.7" right="0.7" top="0.78740157499999996" bottom="0.78740157499999996"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Spinner">
              <controlPr defaultSize="0" autoPict="0">
                <anchor moveWithCells="1" sizeWithCells="1">
                  <from>
                    <xdr:col>12</xdr:col>
                    <xdr:colOff>57150</xdr:colOff>
                    <xdr:row>6</xdr:row>
                    <xdr:rowOff>95250</xdr:rowOff>
                  </from>
                  <to>
                    <xdr:col>12</xdr:col>
                    <xdr:colOff>257175</xdr:colOff>
                    <xdr:row>8</xdr:row>
                    <xdr:rowOff>152400</xdr:rowOff>
                  </to>
                </anchor>
              </controlPr>
            </control>
          </mc:Choice>
        </mc:AlternateContent>
      </controls>
    </mc:Choice>
  </mc:AlternateContent>
  <tableParts count="1">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B0934-F0D6-468C-B6C4-9A9F1F50A047}">
  <sheetPr codeName="Tabelle5"/>
  <dimension ref="A1:H21"/>
  <sheetViews>
    <sheetView workbookViewId="0">
      <selection activeCell="A2" sqref="A2:H2"/>
    </sheetView>
  </sheetViews>
  <sheetFormatPr baseColWidth="10" defaultColWidth="10.85546875" defaultRowHeight="15" x14ac:dyDescent="0.25"/>
  <cols>
    <col min="1" max="1" width="24.140625" customWidth="1"/>
    <col min="2" max="2" width="7.42578125" customWidth="1"/>
  </cols>
  <sheetData>
    <row r="1" spans="1:8" ht="20.25" thickBot="1" x14ac:dyDescent="0.35">
      <c r="A1" s="43" t="s">
        <v>47</v>
      </c>
      <c r="B1" s="43"/>
      <c r="C1" s="43"/>
      <c r="D1" s="43"/>
      <c r="E1" s="43"/>
      <c r="F1" s="43"/>
      <c r="G1" s="43"/>
      <c r="H1" s="43"/>
    </row>
    <row r="2" spans="1:8" ht="124.5" customHeight="1" thickTop="1" x14ac:dyDescent="0.25">
      <c r="A2" s="64" t="s">
        <v>71</v>
      </c>
      <c r="B2" s="60"/>
      <c r="C2" s="60"/>
      <c r="D2" s="60"/>
      <c r="E2" s="60"/>
      <c r="F2" s="60"/>
      <c r="G2" s="60"/>
      <c r="H2" s="60"/>
    </row>
    <row r="4" spans="1:8" ht="18.75" x14ac:dyDescent="0.3">
      <c r="A4" s="62" t="s">
        <v>22</v>
      </c>
      <c r="B4" s="62"/>
      <c r="C4" s="62"/>
      <c r="D4" s="62"/>
      <c r="E4" s="62"/>
      <c r="F4" s="62"/>
    </row>
    <row r="5" spans="1:8" x14ac:dyDescent="0.25">
      <c r="A5" s="8" t="s">
        <v>23</v>
      </c>
      <c r="B5" cm="1">
        <f t="array" aca="1" ref="B5" ca="1">MIN(_xlfn._xlws.FILTER(Training[Schritt],Training[konvergiert]="JA"))</f>
        <v>36</v>
      </c>
    </row>
    <row r="6" spans="1:8" x14ac:dyDescent="0.25">
      <c r="A6" s="8" t="s">
        <v>24</v>
      </c>
      <c r="B6" s="12">
        <f ca="1">LOOKUP(Schritt_Ende,Training[Schritt],Training[w1])</f>
        <v>0.20000000000000004</v>
      </c>
      <c r="D6" t="s">
        <v>27</v>
      </c>
      <c r="E6" t="s">
        <v>20</v>
      </c>
      <c r="F6" t="s">
        <v>21</v>
      </c>
    </row>
    <row r="7" spans="1:8" x14ac:dyDescent="0.25">
      <c r="A7" s="8" t="s">
        <v>25</v>
      </c>
      <c r="B7" s="12">
        <f ca="1">LOOKUP(Schritt_Ende,Training[Schritt],Training[w2])</f>
        <v>9.9999999999999978E-2</v>
      </c>
      <c r="D7">
        <v>-200</v>
      </c>
      <c r="E7" s="1">
        <f ca="1">IF($B$6=0,1,(-$B$8-$B$7)/$B$6)+$B$7*Tabelle4[[#This Row],[λ]]</f>
        <v>-19.499999999999996</v>
      </c>
      <c r="F7" s="1">
        <f ca="1">IF($B$6=0,(-$B$8-$B$6)/$B$7,1)-$B$6*Tabelle4[[#This Row],[λ]]</f>
        <v>41.000000000000007</v>
      </c>
    </row>
    <row r="8" spans="1:8" x14ac:dyDescent="0.25">
      <c r="A8" s="8" t="s">
        <v>26</v>
      </c>
      <c r="B8" s="12">
        <f ca="1">LOOKUP(Schritt_Ende,Training[Schritt],Training[b])</f>
        <v>-0.20000000000000004</v>
      </c>
      <c r="D8">
        <v>200</v>
      </c>
      <c r="E8" s="1">
        <f ca="1">IF($B$6=0,1,(-$B$8-$B$7)/$B$6)+$B$7*Tabelle4[[#This Row],[λ]]</f>
        <v>20.499999999999996</v>
      </c>
      <c r="F8" s="1">
        <f ca="1">IF($B$6=0,(-$B$8-$B$6)/$B$7,1)-$B$6*Tabelle4[[#This Row],[λ]]</f>
        <v>-39.000000000000007</v>
      </c>
    </row>
    <row r="11" spans="1:8" ht="18.75" x14ac:dyDescent="0.3">
      <c r="A11" s="62" t="s">
        <v>29</v>
      </c>
      <c r="B11" s="62"/>
      <c r="C11" s="62"/>
      <c r="D11" s="62"/>
      <c r="E11" s="62"/>
      <c r="F11" s="62"/>
    </row>
    <row r="12" spans="1:8" x14ac:dyDescent="0.25">
      <c r="A12" s="8" t="s">
        <v>28</v>
      </c>
      <c r="B12">
        <f>Schritt</f>
        <v>36</v>
      </c>
    </row>
    <row r="13" spans="1:8" x14ac:dyDescent="0.25">
      <c r="A13" s="8" t="s">
        <v>24</v>
      </c>
      <c r="B13" s="12">
        <f ca="1">LOOKUP($B$12,Training[Schritt],Training[w1])</f>
        <v>0.20000000000000004</v>
      </c>
      <c r="D13" t="s">
        <v>27</v>
      </c>
      <c r="E13" t="s">
        <v>20</v>
      </c>
      <c r="F13" t="s">
        <v>21</v>
      </c>
    </row>
    <row r="14" spans="1:8" x14ac:dyDescent="0.25">
      <c r="A14" s="8" t="s">
        <v>25</v>
      </c>
      <c r="B14" s="12">
        <f ca="1">LOOKUP($B$12,Training[Schritt],Training[w2])</f>
        <v>9.9999999999999978E-2</v>
      </c>
      <c r="D14">
        <v>-200</v>
      </c>
      <c r="E14" s="1">
        <f ca="1">IF($B$13=0,1,(-$B$15-$B$14)/$B$13)+$B$14*Tabelle46[[#This Row],[λ]]</f>
        <v>-19.499999999999996</v>
      </c>
      <c r="F14" s="1">
        <f ca="1">IF($B$13=0,(-$B$15-$B$13)/$B$14,1)-$B$13*Tabelle46[[#This Row],[λ]]</f>
        <v>41.000000000000007</v>
      </c>
    </row>
    <row r="15" spans="1:8" x14ac:dyDescent="0.25">
      <c r="A15" s="8" t="s">
        <v>26</v>
      </c>
      <c r="B15" s="12">
        <f ca="1">LOOKUP($B$12,Training[Schritt],Training[b])</f>
        <v>-0.20000000000000004</v>
      </c>
      <c r="D15">
        <v>200</v>
      </c>
      <c r="E15" s="1">
        <f ca="1">IF($B$13=0,1,(-$B$15-$B$14)/$B$13)+$B$14*Tabelle46[[#This Row],[λ]]</f>
        <v>20.499999999999996</v>
      </c>
      <c r="F15" s="1">
        <f ca="1">IF($B$13=0,(-$B$15-$B$13)/$B$14,1)-$B$13*Tabelle46[[#This Row],[λ]]</f>
        <v>-39.000000000000007</v>
      </c>
    </row>
    <row r="17" spans="1:2" x14ac:dyDescent="0.25">
      <c r="A17" s="8" t="s">
        <v>30</v>
      </c>
      <c r="B17">
        <f ca="1">LOOKUP($B$12,Training[Schritt],Training[X1])</f>
        <v>1</v>
      </c>
    </row>
    <row r="18" spans="1:2" x14ac:dyDescent="0.25">
      <c r="A18" s="8" t="s">
        <v>31</v>
      </c>
      <c r="B18">
        <f ca="1">LOOKUP($B$12,Training[Schritt],Training[X2])</f>
        <v>1</v>
      </c>
    </row>
    <row r="19" spans="1:2" x14ac:dyDescent="0.25">
      <c r="A19" s="8" t="s">
        <v>43</v>
      </c>
      <c r="B19">
        <f ca="1">LOOKUP($B$12,Training[Schritt],Training[Y])</f>
        <v>1</v>
      </c>
    </row>
    <row r="20" spans="1:2" ht="18" x14ac:dyDescent="0.35">
      <c r="A20" s="8" t="s">
        <v>32</v>
      </c>
      <c r="B20">
        <f ca="1">LOOKUP($B$12,Training[Schritt],Training[Σwixi+b])</f>
        <v>0.1</v>
      </c>
    </row>
    <row r="21" spans="1:2" x14ac:dyDescent="0.25">
      <c r="A21" s="8" t="s">
        <v>33</v>
      </c>
      <c r="B21">
        <f ca="1">LOOKUP($B$12,Training[Schritt],Training[ϕ()])</f>
        <v>1</v>
      </c>
    </row>
  </sheetData>
  <mergeCells count="4">
    <mergeCell ref="A4:F4"/>
    <mergeCell ref="A11:F11"/>
    <mergeCell ref="A1:H1"/>
    <mergeCell ref="A2:H2"/>
  </mergeCells>
  <pageMargins left="0.7" right="0.7" top="0.78740157499999996" bottom="0.78740157499999996"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7</vt:i4>
      </vt:variant>
      <vt:variant>
        <vt:lpstr>Benannte Bereiche</vt:lpstr>
      </vt:variant>
      <vt:variant>
        <vt:i4>29</vt:i4>
      </vt:variant>
    </vt:vector>
  </HeadingPairs>
  <TitlesOfParts>
    <vt:vector size="36" baseType="lpstr">
      <vt:lpstr>Einleitung-Information</vt:lpstr>
      <vt:lpstr>Daten - Aufgabe</vt:lpstr>
      <vt:lpstr>Daten - Lösung</vt:lpstr>
      <vt:lpstr>Training - Aufgabe</vt:lpstr>
      <vt:lpstr>Training - Lösung</vt:lpstr>
      <vt:lpstr>Training - Lösung-2</vt:lpstr>
      <vt:lpstr>Daten zur Grafik</vt:lpstr>
      <vt:lpstr>alpha</vt:lpstr>
      <vt:lpstr>b_Ende</vt:lpstr>
      <vt:lpstr>b_Schritt</vt:lpstr>
      <vt:lpstr>'Training - Aufgabe'!b_start</vt:lpstr>
      <vt:lpstr>'Training - Lösung'!b_start</vt:lpstr>
      <vt:lpstr>b_start</vt:lpstr>
      <vt:lpstr>'Daten - Aufgabe'!Daten_pro_Epoche</vt:lpstr>
      <vt:lpstr>Daten_pro_Epoche</vt:lpstr>
      <vt:lpstr>'Training - Aufgabe'!Lernrate</vt:lpstr>
      <vt:lpstr>'Training - Lösung'!Lernrate</vt:lpstr>
      <vt:lpstr>phi_Schritt</vt:lpstr>
      <vt:lpstr>'Training - Aufgabe'!Schritt</vt:lpstr>
      <vt:lpstr>'Training - Lösung'!Schritt</vt:lpstr>
      <vt:lpstr>Schritt</vt:lpstr>
      <vt:lpstr>Schritt_Ende</vt:lpstr>
      <vt:lpstr>Summe_Schritt</vt:lpstr>
      <vt:lpstr>w1_Ende</vt:lpstr>
      <vt:lpstr>w1_Schritt</vt:lpstr>
      <vt:lpstr>'Training - Aufgabe'!w1_start</vt:lpstr>
      <vt:lpstr>'Training - Lösung'!w1_start</vt:lpstr>
      <vt:lpstr>w1_start</vt:lpstr>
      <vt:lpstr>w2_Ende</vt:lpstr>
      <vt:lpstr>w2_Schritt</vt:lpstr>
      <vt:lpstr>'Training - Aufgabe'!w2_start</vt:lpstr>
      <vt:lpstr>'Training - Lösung'!w2_start</vt:lpstr>
      <vt:lpstr>w2_start</vt:lpstr>
      <vt:lpstr>x1_Schritt</vt:lpstr>
      <vt:lpstr>x2_Schritt</vt:lpstr>
      <vt:lpstr>Y_Schritt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Gerhard Runze</dc:creator>
  <cp:lastModifiedBy>Gerhard Runze</cp:lastModifiedBy>
  <dcterms:created xsi:type="dcterms:W3CDTF">2023-04-19T15:37:44Z</dcterms:created>
  <dcterms:modified xsi:type="dcterms:W3CDTF">2024-02-21T18:30:47Z</dcterms:modified>
</cp:coreProperties>
</file>