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esktop\repositorio GC\EXCEL hormigon\"/>
    </mc:Choice>
  </mc:AlternateContent>
  <xr:revisionPtr revIDLastSave="0" documentId="13_ncr:1_{2C7434EF-BB87-49DF-80B6-CF80E6E00DA9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Balanceado" sheetId="1" r:id="rId1"/>
    <sheet name="pmax" sheetId="3" r:id="rId2"/>
    <sheet name="m0" sheetId="5" r:id="rId3"/>
    <sheet name="p1" sheetId="6" r:id="rId4"/>
    <sheet name="p2" sheetId="7" r:id="rId5"/>
    <sheet name="p3" sheetId="9" r:id="rId6"/>
    <sheet name="p4" sheetId="11" r:id="rId7"/>
    <sheet name="diagramas 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G3" i="1"/>
  <c r="D4" i="7" l="1"/>
  <c r="D5" i="7"/>
  <c r="D6" i="7"/>
  <c r="D7" i="7"/>
  <c r="D8" i="7"/>
  <c r="D4" i="11"/>
  <c r="D5" i="11"/>
  <c r="D6" i="11"/>
  <c r="D7" i="11"/>
  <c r="D8" i="11"/>
  <c r="D3" i="11"/>
  <c r="D4" i="9"/>
  <c r="D5" i="9"/>
  <c r="D6" i="9"/>
  <c r="D7" i="9"/>
  <c r="D8" i="9"/>
  <c r="D3" i="9"/>
  <c r="D3" i="7"/>
  <c r="D4" i="6"/>
  <c r="D5" i="6"/>
  <c r="D6" i="6"/>
  <c r="D7" i="6"/>
  <c r="D8" i="6"/>
  <c r="D3" i="6"/>
  <c r="D4" i="5"/>
  <c r="D5" i="5"/>
  <c r="D6" i="5"/>
  <c r="D7" i="5"/>
  <c r="D8" i="5"/>
  <c r="D3" i="5"/>
  <c r="D4" i="3"/>
  <c r="D5" i="3"/>
  <c r="D6" i="3"/>
  <c r="D7" i="3"/>
  <c r="D8" i="3"/>
  <c r="D3" i="3"/>
  <c r="E23" i="11" l="1"/>
  <c r="L22" i="11"/>
  <c r="K22" i="11"/>
  <c r="J22" i="11"/>
  <c r="I22" i="11"/>
  <c r="H22" i="11"/>
  <c r="G22" i="11"/>
  <c r="F22" i="11"/>
  <c r="E22" i="11"/>
  <c r="B22" i="11"/>
  <c r="L21" i="11"/>
  <c r="K21" i="11"/>
  <c r="J21" i="11"/>
  <c r="I21" i="11"/>
  <c r="H21" i="11"/>
  <c r="G21" i="11"/>
  <c r="F21" i="11"/>
  <c r="E21" i="11"/>
  <c r="B21" i="11"/>
  <c r="L20" i="11"/>
  <c r="K20" i="11"/>
  <c r="J20" i="11"/>
  <c r="I20" i="11"/>
  <c r="H20" i="11"/>
  <c r="G20" i="11"/>
  <c r="F20" i="11"/>
  <c r="E20" i="11"/>
  <c r="B20" i="11"/>
  <c r="L19" i="11"/>
  <c r="K19" i="11"/>
  <c r="J19" i="11"/>
  <c r="I19" i="11"/>
  <c r="H19" i="11"/>
  <c r="G19" i="11"/>
  <c r="F19" i="11"/>
  <c r="E19" i="11"/>
  <c r="B19" i="11"/>
  <c r="L18" i="11"/>
  <c r="K18" i="11"/>
  <c r="J18" i="11"/>
  <c r="I18" i="11"/>
  <c r="H18" i="11"/>
  <c r="G18" i="11"/>
  <c r="F18" i="11"/>
  <c r="E18" i="11"/>
  <c r="B18" i="11"/>
  <c r="L17" i="11"/>
  <c r="K17" i="11"/>
  <c r="J17" i="11"/>
  <c r="I17" i="11"/>
  <c r="H17" i="11"/>
  <c r="G17" i="11"/>
  <c r="F17" i="11"/>
  <c r="E17" i="11"/>
  <c r="B17" i="11"/>
  <c r="G16" i="11"/>
  <c r="E16" i="11"/>
  <c r="B16" i="11"/>
  <c r="G15" i="11"/>
  <c r="E15" i="11"/>
  <c r="B15" i="11"/>
  <c r="G14" i="11"/>
  <c r="E14" i="11"/>
  <c r="B14" i="11"/>
  <c r="G13" i="11"/>
  <c r="F13" i="11"/>
  <c r="E13" i="11"/>
  <c r="B13" i="11"/>
  <c r="G6" i="11"/>
  <c r="E23" i="9"/>
  <c r="L22" i="9"/>
  <c r="K22" i="9"/>
  <c r="J22" i="9"/>
  <c r="I22" i="9"/>
  <c r="H22" i="9"/>
  <c r="G22" i="9"/>
  <c r="F22" i="9"/>
  <c r="E22" i="9"/>
  <c r="B22" i="9"/>
  <c r="L21" i="9"/>
  <c r="K21" i="9"/>
  <c r="J21" i="9"/>
  <c r="I21" i="9"/>
  <c r="H21" i="9"/>
  <c r="G21" i="9"/>
  <c r="F21" i="9"/>
  <c r="E21" i="9"/>
  <c r="B21" i="9"/>
  <c r="L20" i="9"/>
  <c r="K20" i="9"/>
  <c r="J20" i="9"/>
  <c r="I20" i="9"/>
  <c r="H20" i="9"/>
  <c r="G20" i="9"/>
  <c r="F20" i="9"/>
  <c r="E20" i="9"/>
  <c r="B20" i="9"/>
  <c r="L19" i="9"/>
  <c r="K19" i="9"/>
  <c r="J19" i="9"/>
  <c r="I19" i="9"/>
  <c r="H19" i="9"/>
  <c r="G19" i="9"/>
  <c r="F19" i="9"/>
  <c r="E19" i="9"/>
  <c r="B19" i="9"/>
  <c r="L18" i="9"/>
  <c r="K18" i="9"/>
  <c r="J18" i="9"/>
  <c r="I18" i="9"/>
  <c r="H18" i="9"/>
  <c r="G18" i="9"/>
  <c r="F18" i="9"/>
  <c r="E18" i="9"/>
  <c r="B18" i="9"/>
  <c r="L17" i="9"/>
  <c r="K17" i="9"/>
  <c r="J17" i="9"/>
  <c r="I17" i="9"/>
  <c r="H17" i="9"/>
  <c r="G17" i="9"/>
  <c r="F17" i="9"/>
  <c r="E17" i="9"/>
  <c r="B17" i="9"/>
  <c r="G16" i="9"/>
  <c r="E16" i="9"/>
  <c r="B16" i="9"/>
  <c r="G15" i="9"/>
  <c r="E15" i="9"/>
  <c r="B15" i="9"/>
  <c r="G14" i="9"/>
  <c r="E14" i="9"/>
  <c r="B14" i="9"/>
  <c r="G13" i="9"/>
  <c r="F13" i="9"/>
  <c r="E13" i="9"/>
  <c r="B13" i="9"/>
  <c r="G6" i="9"/>
  <c r="E23" i="7"/>
  <c r="L22" i="7"/>
  <c r="K22" i="7"/>
  <c r="J22" i="7"/>
  <c r="I22" i="7"/>
  <c r="H22" i="7"/>
  <c r="G22" i="7"/>
  <c r="F22" i="7"/>
  <c r="E22" i="7"/>
  <c r="B22" i="7"/>
  <c r="L21" i="7"/>
  <c r="K21" i="7"/>
  <c r="J21" i="7"/>
  <c r="I21" i="7"/>
  <c r="H21" i="7"/>
  <c r="G21" i="7"/>
  <c r="F21" i="7"/>
  <c r="E21" i="7"/>
  <c r="B21" i="7"/>
  <c r="L20" i="7"/>
  <c r="K20" i="7"/>
  <c r="J20" i="7"/>
  <c r="I20" i="7"/>
  <c r="H20" i="7"/>
  <c r="G20" i="7"/>
  <c r="F20" i="7"/>
  <c r="E20" i="7"/>
  <c r="B20" i="7"/>
  <c r="L19" i="7"/>
  <c r="K19" i="7"/>
  <c r="J19" i="7"/>
  <c r="I19" i="7"/>
  <c r="H19" i="7"/>
  <c r="G19" i="7"/>
  <c r="F19" i="7"/>
  <c r="E19" i="7"/>
  <c r="B19" i="7"/>
  <c r="L18" i="7"/>
  <c r="K18" i="7"/>
  <c r="J18" i="7"/>
  <c r="I18" i="7"/>
  <c r="H18" i="7"/>
  <c r="G18" i="7"/>
  <c r="F18" i="7"/>
  <c r="E18" i="7"/>
  <c r="B18" i="7"/>
  <c r="L17" i="7"/>
  <c r="K17" i="7"/>
  <c r="J17" i="7"/>
  <c r="I17" i="7"/>
  <c r="H17" i="7"/>
  <c r="G17" i="7"/>
  <c r="F17" i="7"/>
  <c r="E17" i="7"/>
  <c r="B17" i="7"/>
  <c r="G16" i="7"/>
  <c r="E16" i="7"/>
  <c r="B16" i="7"/>
  <c r="G15" i="7"/>
  <c r="E15" i="7"/>
  <c r="B15" i="7"/>
  <c r="G14" i="7"/>
  <c r="E14" i="7"/>
  <c r="B14" i="7"/>
  <c r="G13" i="7"/>
  <c r="F13" i="7"/>
  <c r="E13" i="7"/>
  <c r="B13" i="7"/>
  <c r="G6" i="7"/>
  <c r="E23" i="6"/>
  <c r="L22" i="6"/>
  <c r="K22" i="6"/>
  <c r="J22" i="6"/>
  <c r="I22" i="6"/>
  <c r="H22" i="6"/>
  <c r="G22" i="6"/>
  <c r="F22" i="6"/>
  <c r="E22" i="6"/>
  <c r="B22" i="6"/>
  <c r="L21" i="6"/>
  <c r="K21" i="6"/>
  <c r="J21" i="6"/>
  <c r="I21" i="6"/>
  <c r="H21" i="6"/>
  <c r="G21" i="6"/>
  <c r="F21" i="6"/>
  <c r="E21" i="6"/>
  <c r="B21" i="6"/>
  <c r="L20" i="6"/>
  <c r="K20" i="6"/>
  <c r="J20" i="6"/>
  <c r="I20" i="6"/>
  <c r="H20" i="6"/>
  <c r="G20" i="6"/>
  <c r="F20" i="6"/>
  <c r="E20" i="6"/>
  <c r="B20" i="6"/>
  <c r="L19" i="6"/>
  <c r="K19" i="6"/>
  <c r="J19" i="6"/>
  <c r="I19" i="6"/>
  <c r="H19" i="6"/>
  <c r="G19" i="6"/>
  <c r="F19" i="6"/>
  <c r="E19" i="6"/>
  <c r="B19" i="6"/>
  <c r="L18" i="6"/>
  <c r="K18" i="6"/>
  <c r="J18" i="6"/>
  <c r="I18" i="6"/>
  <c r="H18" i="6"/>
  <c r="G18" i="6"/>
  <c r="F18" i="6"/>
  <c r="E18" i="6"/>
  <c r="B18" i="6"/>
  <c r="L17" i="6"/>
  <c r="K17" i="6"/>
  <c r="J17" i="6"/>
  <c r="I17" i="6"/>
  <c r="H17" i="6"/>
  <c r="G17" i="6"/>
  <c r="F17" i="6"/>
  <c r="E17" i="6"/>
  <c r="B17" i="6"/>
  <c r="G16" i="6"/>
  <c r="E16" i="6"/>
  <c r="B16" i="6"/>
  <c r="G15" i="6"/>
  <c r="E15" i="6"/>
  <c r="B15" i="6"/>
  <c r="G14" i="6"/>
  <c r="E14" i="6"/>
  <c r="B14" i="6"/>
  <c r="G13" i="6"/>
  <c r="F13" i="6"/>
  <c r="K13" i="6" s="1"/>
  <c r="E13" i="6"/>
  <c r="B13" i="6"/>
  <c r="G6" i="6"/>
  <c r="E23" i="5"/>
  <c r="L22" i="5"/>
  <c r="K22" i="5"/>
  <c r="J22" i="5"/>
  <c r="I22" i="5"/>
  <c r="H22" i="5"/>
  <c r="G22" i="5"/>
  <c r="F22" i="5"/>
  <c r="E22" i="5"/>
  <c r="B22" i="5"/>
  <c r="L21" i="5"/>
  <c r="K21" i="5"/>
  <c r="J21" i="5"/>
  <c r="I21" i="5"/>
  <c r="H21" i="5"/>
  <c r="G21" i="5"/>
  <c r="F21" i="5"/>
  <c r="E21" i="5"/>
  <c r="B21" i="5"/>
  <c r="L20" i="5"/>
  <c r="K20" i="5"/>
  <c r="J20" i="5"/>
  <c r="I20" i="5"/>
  <c r="H20" i="5"/>
  <c r="G20" i="5"/>
  <c r="F20" i="5"/>
  <c r="E20" i="5"/>
  <c r="B20" i="5"/>
  <c r="L19" i="5"/>
  <c r="K19" i="5"/>
  <c r="J19" i="5"/>
  <c r="I19" i="5"/>
  <c r="H19" i="5"/>
  <c r="G19" i="5"/>
  <c r="F19" i="5"/>
  <c r="E19" i="5"/>
  <c r="B19" i="5"/>
  <c r="L18" i="5"/>
  <c r="K18" i="5"/>
  <c r="J18" i="5"/>
  <c r="I18" i="5"/>
  <c r="H18" i="5"/>
  <c r="G18" i="5"/>
  <c r="F18" i="5"/>
  <c r="E18" i="5"/>
  <c r="B18" i="5"/>
  <c r="L17" i="5"/>
  <c r="K17" i="5"/>
  <c r="J17" i="5"/>
  <c r="I17" i="5"/>
  <c r="H17" i="5"/>
  <c r="G17" i="5"/>
  <c r="F17" i="5"/>
  <c r="E17" i="5"/>
  <c r="B17" i="5"/>
  <c r="G16" i="5"/>
  <c r="E16" i="5"/>
  <c r="B16" i="5"/>
  <c r="G15" i="5"/>
  <c r="E15" i="5"/>
  <c r="B15" i="5"/>
  <c r="G14" i="5"/>
  <c r="E14" i="5"/>
  <c r="B14" i="5"/>
  <c r="K13" i="5"/>
  <c r="G13" i="5"/>
  <c r="F13" i="5"/>
  <c r="E13" i="5"/>
  <c r="G4" i="5" s="1"/>
  <c r="B13" i="5"/>
  <c r="E23" i="3"/>
  <c r="G22" i="3"/>
  <c r="E22" i="3"/>
  <c r="B22" i="3"/>
  <c r="G21" i="3"/>
  <c r="E21" i="3"/>
  <c r="B21" i="3"/>
  <c r="G20" i="3"/>
  <c r="E20" i="3"/>
  <c r="B20" i="3"/>
  <c r="G19" i="3"/>
  <c r="E19" i="3"/>
  <c r="B19" i="3"/>
  <c r="G18" i="3"/>
  <c r="E18" i="3"/>
  <c r="B18" i="3"/>
  <c r="G17" i="3"/>
  <c r="E17" i="3"/>
  <c r="B17" i="3"/>
  <c r="G16" i="3"/>
  <c r="E16" i="3"/>
  <c r="B16" i="3"/>
  <c r="G15" i="3"/>
  <c r="E15" i="3"/>
  <c r="B15" i="3"/>
  <c r="G14" i="3"/>
  <c r="E14" i="3"/>
  <c r="B14" i="3"/>
  <c r="G13" i="3"/>
  <c r="F13" i="3"/>
  <c r="E13" i="3"/>
  <c r="B13" i="3"/>
  <c r="G14" i="1"/>
  <c r="G15" i="1"/>
  <c r="G16" i="1"/>
  <c r="G17" i="1"/>
  <c r="G18" i="1"/>
  <c r="G19" i="1"/>
  <c r="G20" i="1"/>
  <c r="G21" i="1"/>
  <c r="G22" i="1"/>
  <c r="G13" i="1"/>
  <c r="B23" i="7" l="1"/>
  <c r="G3" i="7" s="1"/>
  <c r="G4" i="7"/>
  <c r="B23" i="6"/>
  <c r="G3" i="6" s="1"/>
  <c r="B23" i="5"/>
  <c r="G3" i="5" s="1"/>
  <c r="F14" i="5" s="1"/>
  <c r="B23" i="9"/>
  <c r="G3" i="9" s="1"/>
  <c r="G4" i="11"/>
  <c r="D26" i="11"/>
  <c r="D27" i="11" s="1"/>
  <c r="E10" i="12" s="1"/>
  <c r="F26" i="11"/>
  <c r="H13" i="11"/>
  <c r="I13" i="11" s="1"/>
  <c r="J13" i="11" s="1"/>
  <c r="B23" i="11"/>
  <c r="G3" i="11" s="1"/>
  <c r="F14" i="11" s="1"/>
  <c r="K14" i="11" s="1"/>
  <c r="K13" i="11"/>
  <c r="H13" i="9"/>
  <c r="I13" i="9" s="1"/>
  <c r="J13" i="9" s="1"/>
  <c r="F26" i="9"/>
  <c r="D26" i="9"/>
  <c r="D27" i="9" s="1"/>
  <c r="E9" i="12" s="1"/>
  <c r="K13" i="9"/>
  <c r="L13" i="9" s="1"/>
  <c r="G4" i="9"/>
  <c r="F26" i="7"/>
  <c r="D26" i="7"/>
  <c r="D27" i="7" s="1"/>
  <c r="E8" i="12" s="1"/>
  <c r="H13" i="7"/>
  <c r="I13" i="7" s="1"/>
  <c r="J13" i="7" s="1"/>
  <c r="K13" i="7"/>
  <c r="D26" i="6"/>
  <c r="D27" i="6" s="1"/>
  <c r="E7" i="12" s="1"/>
  <c r="F26" i="6"/>
  <c r="G4" i="6"/>
  <c r="D26" i="5"/>
  <c r="D27" i="5" s="1"/>
  <c r="E6" i="12" s="1"/>
  <c r="H13" i="5"/>
  <c r="I13" i="5" s="1"/>
  <c r="J13" i="5" s="1"/>
  <c r="L13" i="5" s="1"/>
  <c r="K13" i="3"/>
  <c r="F26" i="3"/>
  <c r="D26" i="3"/>
  <c r="D27" i="3" s="1"/>
  <c r="G4" i="3"/>
  <c r="B23" i="3"/>
  <c r="G3" i="3" s="1"/>
  <c r="F14" i="3" s="1"/>
  <c r="K14" i="3" s="1"/>
  <c r="F15" i="11"/>
  <c r="F14" i="9"/>
  <c r="F14" i="7"/>
  <c r="F14" i="6"/>
  <c r="H13" i="6"/>
  <c r="I13" i="6" s="1"/>
  <c r="J13" i="6" s="1"/>
  <c r="F26" i="5"/>
  <c r="K14" i="5"/>
  <c r="H14" i="5"/>
  <c r="I14" i="5" s="1"/>
  <c r="J14" i="5" s="1"/>
  <c r="F15" i="5"/>
  <c r="F17" i="1"/>
  <c r="F18" i="1"/>
  <c r="F19" i="1"/>
  <c r="F20" i="1"/>
  <c r="F21" i="1"/>
  <c r="F22" i="1"/>
  <c r="L17" i="1"/>
  <c r="L18" i="1"/>
  <c r="L19" i="1"/>
  <c r="L20" i="1"/>
  <c r="L21" i="1"/>
  <c r="L22" i="1"/>
  <c r="K17" i="1"/>
  <c r="K18" i="1"/>
  <c r="K19" i="1"/>
  <c r="K20" i="1"/>
  <c r="K21" i="1"/>
  <c r="K22" i="1"/>
  <c r="J17" i="1"/>
  <c r="J18" i="1"/>
  <c r="J19" i="1"/>
  <c r="J20" i="1"/>
  <c r="J21" i="1"/>
  <c r="J22" i="1"/>
  <c r="I17" i="1"/>
  <c r="I18" i="1"/>
  <c r="I19" i="1"/>
  <c r="I20" i="1"/>
  <c r="I21" i="1"/>
  <c r="I22" i="1"/>
  <c r="H17" i="1"/>
  <c r="H18" i="1"/>
  <c r="H19" i="1"/>
  <c r="H20" i="1"/>
  <c r="H21" i="1"/>
  <c r="H22" i="1"/>
  <c r="B18" i="1"/>
  <c r="B19" i="1"/>
  <c r="B20" i="1"/>
  <c r="B21" i="1"/>
  <c r="B22" i="1"/>
  <c r="B17" i="1"/>
  <c r="F13" i="1"/>
  <c r="G6" i="1" s="1"/>
  <c r="E14" i="1"/>
  <c r="E15" i="1"/>
  <c r="E16" i="1"/>
  <c r="E17" i="1"/>
  <c r="E18" i="1"/>
  <c r="E19" i="1"/>
  <c r="E20" i="1"/>
  <c r="E21" i="1"/>
  <c r="E22" i="1"/>
  <c r="E23" i="1"/>
  <c r="E13" i="1"/>
  <c r="B14" i="1"/>
  <c r="B15" i="1"/>
  <c r="B16" i="1"/>
  <c r="B13" i="1"/>
  <c r="E5" i="12" l="1"/>
  <c r="E11" i="12" s="1"/>
  <c r="F11" i="12" s="1"/>
  <c r="G5" i="3"/>
  <c r="L13" i="7"/>
  <c r="L13" i="11"/>
  <c r="H14" i="11"/>
  <c r="I14" i="11" s="1"/>
  <c r="J14" i="11" s="1"/>
  <c r="L14" i="11" s="1"/>
  <c r="D26" i="1"/>
  <c r="D27" i="1" s="1"/>
  <c r="E4" i="12" s="1"/>
  <c r="F26" i="1"/>
  <c r="F15" i="3"/>
  <c r="K15" i="3" s="1"/>
  <c r="F16" i="11"/>
  <c r="H15" i="11"/>
  <c r="I15" i="11" s="1"/>
  <c r="J15" i="11" s="1"/>
  <c r="K15" i="11"/>
  <c r="H14" i="9"/>
  <c r="I14" i="9" s="1"/>
  <c r="J14" i="9" s="1"/>
  <c r="F15" i="9"/>
  <c r="K14" i="9"/>
  <c r="K14" i="7"/>
  <c r="F15" i="7"/>
  <c r="H14" i="7"/>
  <c r="I14" i="7" s="1"/>
  <c r="J14" i="7" s="1"/>
  <c r="H14" i="6"/>
  <c r="I14" i="6" s="1"/>
  <c r="J14" i="6" s="1"/>
  <c r="F15" i="6"/>
  <c r="K14" i="6"/>
  <c r="L13" i="6"/>
  <c r="K15" i="5"/>
  <c r="H15" i="5"/>
  <c r="I15" i="5" s="1"/>
  <c r="J15" i="5" s="1"/>
  <c r="F16" i="5"/>
  <c r="L14" i="5"/>
  <c r="G4" i="1"/>
  <c r="G5" i="1" s="1"/>
  <c r="K13" i="1"/>
  <c r="B23" i="1"/>
  <c r="F14" i="1" s="1"/>
  <c r="F15" i="1" s="1"/>
  <c r="F16" i="1" s="1"/>
  <c r="F16" i="3" l="1"/>
  <c r="F17" i="3" s="1"/>
  <c r="F18" i="3" s="1"/>
  <c r="F19" i="3" s="1"/>
  <c r="F20" i="3" s="1"/>
  <c r="F21" i="3" s="1"/>
  <c r="L15" i="11"/>
  <c r="K16" i="11"/>
  <c r="H16" i="11"/>
  <c r="I16" i="11" s="1"/>
  <c r="J16" i="11" s="1"/>
  <c r="J23" i="11" s="1"/>
  <c r="G8" i="11" s="1"/>
  <c r="D10" i="12" s="1"/>
  <c r="G10" i="12" s="1"/>
  <c r="L14" i="9"/>
  <c r="F16" i="9"/>
  <c r="K15" i="9"/>
  <c r="H15" i="9"/>
  <c r="I15" i="9" s="1"/>
  <c r="J15" i="9" s="1"/>
  <c r="L14" i="7"/>
  <c r="H15" i="7"/>
  <c r="I15" i="7" s="1"/>
  <c r="J15" i="7" s="1"/>
  <c r="K15" i="7"/>
  <c r="F16" i="7"/>
  <c r="L14" i="6"/>
  <c r="F16" i="6"/>
  <c r="H15" i="6"/>
  <c r="I15" i="6" s="1"/>
  <c r="J15" i="6" s="1"/>
  <c r="K15" i="6"/>
  <c r="L15" i="5"/>
  <c r="K16" i="5"/>
  <c r="H16" i="5"/>
  <c r="I16" i="5" s="1"/>
  <c r="J16" i="5" s="1"/>
  <c r="J23" i="5" s="1"/>
  <c r="G8" i="5" s="1"/>
  <c r="D6" i="12" s="1"/>
  <c r="G6" i="12" s="1"/>
  <c r="G7" i="1"/>
  <c r="H13" i="1"/>
  <c r="I13" i="1" s="1"/>
  <c r="J13" i="1" s="1"/>
  <c r="L13" i="1" s="1"/>
  <c r="K15" i="1"/>
  <c r="H15" i="1"/>
  <c r="I15" i="1" s="1"/>
  <c r="J15" i="1" s="1"/>
  <c r="H16" i="1"/>
  <c r="I16" i="1" s="1"/>
  <c r="J16" i="1" s="1"/>
  <c r="K16" i="1"/>
  <c r="H14" i="1"/>
  <c r="I14" i="1" s="1"/>
  <c r="J14" i="1" s="1"/>
  <c r="K14" i="1"/>
  <c r="H21" i="3" l="1"/>
  <c r="I21" i="3" s="1"/>
  <c r="J21" i="3" s="1"/>
  <c r="F22" i="3"/>
  <c r="K21" i="3"/>
  <c r="L21" i="3" s="1"/>
  <c r="H20" i="3"/>
  <c r="I20" i="3" s="1"/>
  <c r="J20" i="3" s="1"/>
  <c r="K20" i="3"/>
  <c r="K19" i="3"/>
  <c r="H19" i="3"/>
  <c r="I19" i="3" s="1"/>
  <c r="J19" i="3" s="1"/>
  <c r="K18" i="3"/>
  <c r="H18" i="3"/>
  <c r="I18" i="3" s="1"/>
  <c r="J18" i="3" s="1"/>
  <c r="H17" i="3"/>
  <c r="I17" i="3" s="1"/>
  <c r="J17" i="3" s="1"/>
  <c r="K17" i="3"/>
  <c r="K16" i="3"/>
  <c r="L16" i="11"/>
  <c r="L23" i="11" s="1"/>
  <c r="G7" i="11" s="1"/>
  <c r="C10" i="12" s="1"/>
  <c r="F10" i="12" s="1"/>
  <c r="H16" i="9"/>
  <c r="I16" i="9" s="1"/>
  <c r="J16" i="9" s="1"/>
  <c r="J23" i="9" s="1"/>
  <c r="G8" i="9" s="1"/>
  <c r="D9" i="12" s="1"/>
  <c r="G9" i="12" s="1"/>
  <c r="K16" i="9"/>
  <c r="L15" i="9"/>
  <c r="K16" i="7"/>
  <c r="H16" i="7"/>
  <c r="I16" i="7" s="1"/>
  <c r="J16" i="7" s="1"/>
  <c r="J23" i="7" s="1"/>
  <c r="G8" i="7" s="1"/>
  <c r="D8" i="12" s="1"/>
  <c r="G8" i="12" s="1"/>
  <c r="L15" i="7"/>
  <c r="K16" i="6"/>
  <c r="H16" i="6"/>
  <c r="I16" i="6" s="1"/>
  <c r="J16" i="6" s="1"/>
  <c r="J23" i="6" s="1"/>
  <c r="G8" i="6" s="1"/>
  <c r="D7" i="12" s="1"/>
  <c r="G7" i="12" s="1"/>
  <c r="L15" i="6"/>
  <c r="L16" i="5"/>
  <c r="L23" i="5" s="1"/>
  <c r="G7" i="5" s="1"/>
  <c r="C6" i="12" s="1"/>
  <c r="F6" i="12" s="1"/>
  <c r="J23" i="1"/>
  <c r="G9" i="1" s="1"/>
  <c r="L14" i="1"/>
  <c r="L16" i="1"/>
  <c r="L15" i="1"/>
  <c r="I9" i="1" l="1"/>
  <c r="D4" i="12"/>
  <c r="G4" i="12" s="1"/>
  <c r="H22" i="3"/>
  <c r="I22" i="3" s="1"/>
  <c r="J22" i="3" s="1"/>
  <c r="K22" i="3"/>
  <c r="L22" i="3" s="1"/>
  <c r="L20" i="3"/>
  <c r="L19" i="3"/>
  <c r="L18" i="3"/>
  <c r="L17" i="3"/>
  <c r="L16" i="9"/>
  <c r="L23" i="9" s="1"/>
  <c r="G7" i="9" s="1"/>
  <c r="C9" i="12" s="1"/>
  <c r="F9" i="12" s="1"/>
  <c r="L16" i="7"/>
  <c r="L23" i="7" s="1"/>
  <c r="G7" i="7" s="1"/>
  <c r="C8" i="12" s="1"/>
  <c r="F8" i="12" s="1"/>
  <c r="L16" i="6"/>
  <c r="L23" i="6" s="1"/>
  <c r="G7" i="6" s="1"/>
  <c r="C7" i="12" s="1"/>
  <c r="F7" i="12" s="1"/>
  <c r="L23" i="1"/>
  <c r="G8" i="1" s="1"/>
  <c r="H14" i="3"/>
  <c r="I14" i="3" s="1"/>
  <c r="J14" i="3" s="1"/>
  <c r="L14" i="3" s="1"/>
  <c r="H16" i="3"/>
  <c r="I16" i="3" s="1"/>
  <c r="J16" i="3" s="1"/>
  <c r="L16" i="3" s="1"/>
  <c r="H15" i="3"/>
  <c r="I15" i="3" s="1"/>
  <c r="J15" i="3" s="1"/>
  <c r="L15" i="3" s="1"/>
  <c r="G7" i="3"/>
  <c r="H13" i="3"/>
  <c r="I13" i="3" s="1"/>
  <c r="J13" i="3" s="1"/>
  <c r="I8" i="1" l="1"/>
  <c r="C4" i="12"/>
  <c r="F4" i="12" s="1"/>
  <c r="J23" i="3"/>
  <c r="G9" i="3" s="1"/>
  <c r="L13" i="3"/>
  <c r="L23" i="3" s="1"/>
  <c r="G8" i="3" s="1"/>
  <c r="C5" i="12" s="1"/>
  <c r="F5" i="12" s="1"/>
  <c r="D5" i="12" l="1"/>
  <c r="G5" i="12" s="1"/>
  <c r="D11" i="12" l="1"/>
  <c r="G11" i="12" s="1"/>
</calcChain>
</file>

<file path=xl/sharedStrings.xml><?xml version="1.0" encoding="utf-8"?>
<sst xmlns="http://schemas.openxmlformats.org/spreadsheetml/2006/main" count="230" uniqueCount="49">
  <si>
    <t>Características de la columna</t>
  </si>
  <si>
    <t>fy(kg/cm2)</t>
  </si>
  <si>
    <t>f'c(kg/cm2)</t>
  </si>
  <si>
    <t>b(cm)</t>
  </si>
  <si>
    <t>h(cm)</t>
  </si>
  <si>
    <t>Distribucion de las varillas</t>
  </si>
  <si>
    <t>Capa</t>
  </si>
  <si>
    <t># varillas</t>
  </si>
  <si>
    <t>ø varillas(mm)</t>
  </si>
  <si>
    <t>e. varillas</t>
  </si>
  <si>
    <t>recub (cm)</t>
  </si>
  <si>
    <t>estribo(mm)</t>
  </si>
  <si>
    <t>A. acero(cm2)</t>
  </si>
  <si>
    <t>Po</t>
  </si>
  <si>
    <t>Fuerzas y momentos de las capas</t>
  </si>
  <si>
    <t>c bal (cm)</t>
  </si>
  <si>
    <t>di (cm)</t>
  </si>
  <si>
    <t>Asi (cm)</t>
  </si>
  <si>
    <t>fsi(kg/cm2)</t>
  </si>
  <si>
    <t>fsi correg.</t>
  </si>
  <si>
    <t>Asi*fsi correg</t>
  </si>
  <si>
    <t>Σ</t>
  </si>
  <si>
    <t>h/2-di</t>
  </si>
  <si>
    <t>Asi*fsi correg*(h/2-di)</t>
  </si>
  <si>
    <t>Cc</t>
  </si>
  <si>
    <t>M</t>
  </si>
  <si>
    <t>P</t>
  </si>
  <si>
    <t>Pmax</t>
  </si>
  <si>
    <t>c  (cm)</t>
  </si>
  <si>
    <t>balanc</t>
  </si>
  <si>
    <t>pmax</t>
  </si>
  <si>
    <t>m0</t>
  </si>
  <si>
    <t>p1</t>
  </si>
  <si>
    <t>p2</t>
  </si>
  <si>
    <t>p3</t>
  </si>
  <si>
    <t>p4</t>
  </si>
  <si>
    <t>pmax'</t>
  </si>
  <si>
    <t xml:space="preserve">Cálculo del factor de reducción de resistencia </t>
  </si>
  <si>
    <t>εt</t>
  </si>
  <si>
    <t>ø</t>
  </si>
  <si>
    <t xml:space="preserve"> </t>
  </si>
  <si>
    <t>øM</t>
  </si>
  <si>
    <t>øP</t>
  </si>
  <si>
    <t>øP (t)</t>
  </si>
  <si>
    <t>M (tm)</t>
  </si>
  <si>
    <t>P (t)</t>
  </si>
  <si>
    <t>øM (tm.)</t>
  </si>
  <si>
    <t>*change c until P=pmax</t>
  </si>
  <si>
    <t>change c until P=0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</si>
</sst>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5454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/>
    <xf numFmtId="0" fontId="0" fillId="0" borderId="17" xfId="0" applyBorder="1"/>
    <xf numFmtId="2" fontId="0" fillId="0" borderId="18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4" xfId="0" applyNumberFormat="1" applyBorder="1"/>
    <xf numFmtId="2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Border="1"/>
    <xf numFmtId="2" fontId="2" fillId="3" borderId="1" xfId="2" applyNumberFormat="1" applyBorder="1" applyAlignment="1">
      <alignment horizontal="center"/>
    </xf>
    <xf numFmtId="0" fontId="3" fillId="0" borderId="0" xfId="0" applyFont="1"/>
    <xf numFmtId="2" fontId="0" fillId="0" borderId="1" xfId="0" applyNumberFormat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2" borderId="1" xfId="1" applyNumberFormat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5" borderId="2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Diagrama de interacción (nominal)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'diagramas '!$C$4:$C$11</c:f>
              <c:numCache>
                <c:formatCode>0.00</c:formatCode>
                <c:ptCount val="8"/>
                <c:pt idx="0">
                  <c:v>108.79838168401098</c:v>
                </c:pt>
                <c:pt idx="1">
                  <c:v>73.56230197578563</c:v>
                </c:pt>
                <c:pt idx="2">
                  <c:v>60.8040837473919</c:v>
                </c:pt>
                <c:pt idx="3">
                  <c:v>104.96007416124949</c:v>
                </c:pt>
                <c:pt idx="4">
                  <c:v>105.46911957731547</c:v>
                </c:pt>
                <c:pt idx="5">
                  <c:v>95.661622116390603</c:v>
                </c:pt>
                <c:pt idx="6">
                  <c:v>86.747211489598484</c:v>
                </c:pt>
                <c:pt idx="7" formatCode="General">
                  <c:v>0</c:v>
                </c:pt>
              </c:numCache>
            </c:numRef>
          </c:xVal>
          <c:yVal>
            <c:numRef>
              <c:f>'diagramas '!$D$4:$D$11</c:f>
              <c:numCache>
                <c:formatCode>0.00</c:formatCode>
                <c:ptCount val="8"/>
                <c:pt idx="0">
                  <c:v>261.60011162790698</c:v>
                </c:pt>
                <c:pt idx="1">
                  <c:v>500.91805455080362</c:v>
                </c:pt>
                <c:pt idx="2">
                  <c:v>5.0955763204241521E-2</c:v>
                </c:pt>
                <c:pt idx="3">
                  <c:v>291.95204690932161</c:v>
                </c:pt>
                <c:pt idx="4">
                  <c:v>208.07999999999998</c:v>
                </c:pt>
                <c:pt idx="5">
                  <c:v>137.77420468208084</c:v>
                </c:pt>
                <c:pt idx="6">
                  <c:v>97.97131437861195</c:v>
                </c:pt>
                <c:pt idx="7">
                  <c:v>500.91805455080362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7-4303-B162-B5E16DCC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09088"/>
        <c:axId val="402909648"/>
      </c:scatterChart>
      <c:valAx>
        <c:axId val="4029090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909648"/>
        <c:crosses val="autoZero"/>
        <c:crossBetween val="midCat"/>
      </c:valAx>
      <c:valAx>
        <c:axId val="402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9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Diagrama de interacción (diseño)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'diagramas '!$F$4:$F$11</c:f>
              <c:numCache>
                <c:formatCode>0.00</c:formatCode>
                <c:ptCount val="8"/>
                <c:pt idx="0">
                  <c:v>71.252273495018954</c:v>
                </c:pt>
                <c:pt idx="1">
                  <c:v>47.815496284260661</c:v>
                </c:pt>
                <c:pt idx="2">
                  <c:v>54.723675372652714</c:v>
                </c:pt>
                <c:pt idx="3">
                  <c:v>68.224048204812178</c:v>
                </c:pt>
                <c:pt idx="4">
                  <c:v>80.508094610684154</c:v>
                </c:pt>
                <c:pt idx="5">
                  <c:v>86.09545990475155</c:v>
                </c:pt>
                <c:pt idx="6">
                  <c:v>78.072490340638637</c:v>
                </c:pt>
                <c:pt idx="7">
                  <c:v>0</c:v>
                </c:pt>
              </c:numCache>
            </c:numRef>
          </c:xVal>
          <c:yVal>
            <c:numRef>
              <c:f>'diagramas '!$G$4:$G$11</c:f>
              <c:numCache>
                <c:formatCode>0.00</c:formatCode>
                <c:ptCount val="8"/>
                <c:pt idx="0">
                  <c:v>171.32242604651162</c:v>
                </c:pt>
                <c:pt idx="1">
                  <c:v>325.59673545802235</c:v>
                </c:pt>
                <c:pt idx="2">
                  <c:v>4.5860186883817371E-2</c:v>
                </c:pt>
                <c:pt idx="3">
                  <c:v>189.76883049105905</c:v>
                </c:pt>
                <c:pt idx="4">
                  <c:v>158.83440000000002</c:v>
                </c:pt>
                <c:pt idx="5">
                  <c:v>123.99678421387276</c:v>
                </c:pt>
                <c:pt idx="6">
                  <c:v>88.174182940750754</c:v>
                </c:pt>
                <c:pt idx="7">
                  <c:v>325.59673545802235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C-4619-BBBE-F95ED024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90752"/>
        <c:axId val="407691312"/>
      </c:scatterChart>
      <c:valAx>
        <c:axId val="4076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691312"/>
        <c:crosses val="autoZero"/>
        <c:crossBetween val="midCat"/>
      </c:valAx>
      <c:valAx>
        <c:axId val="4076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33</xdr:row>
      <xdr:rowOff>75648</xdr:rowOff>
    </xdr:from>
    <xdr:to>
      <xdr:col>5</xdr:col>
      <xdr:colOff>751742</xdr:colOff>
      <xdr:row>36</xdr:row>
      <xdr:rowOff>84537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99" t="31892" r="27839" b="64227"/>
        <a:stretch/>
      </xdr:blipFill>
      <xdr:spPr>
        <a:xfrm>
          <a:off x="295275" y="6447873"/>
          <a:ext cx="3781425" cy="580389"/>
        </a:xfrm>
        <a:prstGeom prst="rect">
          <a:avLst/>
        </a:prstGeom>
      </xdr:spPr>
    </xdr:pic>
    <xdr:clientData/>
  </xdr:twoCellAnchor>
  <xdr:twoCellAnchor editAs="oneCell">
    <xdr:from>
      <xdr:col>8</xdr:col>
      <xdr:colOff>329544</xdr:colOff>
      <xdr:row>31</xdr:row>
      <xdr:rowOff>58466</xdr:rowOff>
    </xdr:from>
    <xdr:to>
      <xdr:col>14</xdr:col>
      <xdr:colOff>384900</xdr:colOff>
      <xdr:row>51</xdr:row>
      <xdr:rowOff>27826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7" t="53948" r="4862" b="8436"/>
        <a:stretch/>
      </xdr:blipFill>
      <xdr:spPr>
        <a:xfrm>
          <a:off x="4677914" y="6038509"/>
          <a:ext cx="5281681" cy="3779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215347</xdr:colOff>
      <xdr:row>25</xdr:row>
      <xdr:rowOff>74544</xdr:rowOff>
    </xdr:from>
    <xdr:to>
      <xdr:col>11</xdr:col>
      <xdr:colOff>1301197</xdr:colOff>
      <xdr:row>30</xdr:row>
      <xdr:rowOff>41414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87" t="30633" b="60145"/>
        <a:stretch/>
      </xdr:blipFill>
      <xdr:spPr>
        <a:xfrm>
          <a:off x="4563717" y="4903305"/>
          <a:ext cx="3446392" cy="927652"/>
        </a:xfrm>
        <a:prstGeom prst="rect">
          <a:avLst/>
        </a:prstGeom>
      </xdr:spPr>
    </xdr:pic>
    <xdr:clientData/>
  </xdr:twoCellAnchor>
  <xdr:oneCellAnchor>
    <xdr:from>
      <xdr:col>3</xdr:col>
      <xdr:colOff>40572</xdr:colOff>
      <xdr:row>28</xdr:row>
      <xdr:rowOff>72399</xdr:rowOff>
    </xdr:from>
    <xdr:ext cx="183204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205553" y="5479668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=0,65+0,25∗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205553" y="5479668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=0,65+0,25∗((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40572</xdr:colOff>
      <xdr:row>28</xdr:row>
      <xdr:rowOff>72399</xdr:rowOff>
    </xdr:from>
    <xdr:ext cx="183204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=0,65+0,25∗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=0,65+0,25∗((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40572</xdr:colOff>
      <xdr:row>28</xdr:row>
      <xdr:rowOff>72399</xdr:rowOff>
    </xdr:from>
    <xdr:ext cx="183204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=0,65+0,25∗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=0,65+0,25∗((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40572</xdr:colOff>
      <xdr:row>28</xdr:row>
      <xdr:rowOff>72399</xdr:rowOff>
    </xdr:from>
    <xdr:ext cx="183204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=0,65+0,25∗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=0,65+0,25∗((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40572</xdr:colOff>
      <xdr:row>28</xdr:row>
      <xdr:rowOff>72399</xdr:rowOff>
    </xdr:from>
    <xdr:ext cx="183204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=0,65+0,25∗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=0,65+0,25∗((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40572</xdr:colOff>
      <xdr:row>28</xdr:row>
      <xdr:rowOff>72399</xdr:rowOff>
    </xdr:from>
    <xdr:ext cx="183204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=0,65+0,25∗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=0,65+0,25∗((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40572</xdr:colOff>
      <xdr:row>28</xdr:row>
      <xdr:rowOff>72399</xdr:rowOff>
    </xdr:from>
    <xdr:ext cx="183204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=0,65+0,25∗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202622" y="5492124"/>
              <a:ext cx="183204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=0,65+0,25∗((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233570</xdr:colOff>
      <xdr:row>13</xdr:row>
      <xdr:rowOff>113265</xdr:rowOff>
    </xdr:from>
    <xdr:to>
      <xdr:col>7</xdr:col>
      <xdr:colOff>585995</xdr:colOff>
      <xdr:row>27</xdr:row>
      <xdr:rowOff>189465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142461</xdr:colOff>
      <xdr:row>13</xdr:row>
      <xdr:rowOff>168965</xdr:rowOff>
    </xdr:from>
    <xdr:to>
      <xdr:col>12</xdr:col>
      <xdr:colOff>494886</xdr:colOff>
      <xdr:row>28</xdr:row>
      <xdr:rowOff>54665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28" zoomScale="130" zoomScaleNormal="130" workbookViewId="0">
      <selection activeCell="G5" sqref="G5"/>
    </sheetView>
  </sheetViews>
  <sheetFormatPr defaultColWidth="11.42578125" defaultRowHeight="15" x14ac:dyDescent="0.25"/>
  <cols>
    <col min="1" max="2" width="6.7109375" style="1" customWidth="1"/>
    <col min="3" max="3" width="10.7109375" customWidth="1"/>
    <col min="4" max="5" width="12.85546875" customWidth="1"/>
    <col min="6" max="6" width="12" customWidth="1"/>
    <col min="10" max="10" width="12.5703125" customWidth="1"/>
    <col min="12" max="12" width="20.140625" customWidth="1"/>
  </cols>
  <sheetData>
    <row r="1" spans="1:12" ht="15.75" thickBot="1" x14ac:dyDescent="0.3"/>
    <row r="2" spans="1:12" ht="15.75" thickBot="1" x14ac:dyDescent="0.3">
      <c r="C2" s="51" t="s">
        <v>0</v>
      </c>
      <c r="D2" s="52"/>
      <c r="E2" s="52"/>
      <c r="F2" s="53"/>
      <c r="G2" s="54"/>
    </row>
    <row r="3" spans="1:12" x14ac:dyDescent="0.25">
      <c r="C3" s="12" t="s">
        <v>3</v>
      </c>
      <c r="D3" s="13">
        <v>40</v>
      </c>
      <c r="E3" s="14"/>
      <c r="F3" s="2" t="s">
        <v>9</v>
      </c>
      <c r="G3" s="18">
        <f>(D4-D7/5-D8*2-(SUM(D13:D22)/10))/(B23-1)</f>
        <v>54.4</v>
      </c>
    </row>
    <row r="4" spans="1:12" x14ac:dyDescent="0.25">
      <c r="C4" s="4" t="s">
        <v>4</v>
      </c>
      <c r="D4" s="3">
        <v>70</v>
      </c>
      <c r="E4" s="14"/>
      <c r="F4" s="2" t="s">
        <v>12</v>
      </c>
      <c r="G4" s="18">
        <f>SUM(E13:E22)</f>
        <v>49.260172808287948</v>
      </c>
    </row>
    <row r="5" spans="1:12" x14ac:dyDescent="0.25">
      <c r="C5" s="4" t="s">
        <v>2</v>
      </c>
      <c r="D5" s="3">
        <v>240</v>
      </c>
      <c r="E5" s="14"/>
      <c r="F5" s="2" t="s">
        <v>13</v>
      </c>
      <c r="G5" s="18">
        <f>(0.85*D5*(D4*D3-G4)+G4*D6)/(10^3)</f>
        <v>768.04365054191874</v>
      </c>
    </row>
    <row r="6" spans="1:12" x14ac:dyDescent="0.25">
      <c r="C6" s="4" t="s">
        <v>1</v>
      </c>
      <c r="D6" s="3">
        <v>4200</v>
      </c>
      <c r="E6" s="14"/>
      <c r="F6" s="2" t="s">
        <v>15</v>
      </c>
      <c r="G6" s="18">
        <f>6120/(6120+4200)*F13</f>
        <v>37.716279069767445</v>
      </c>
    </row>
    <row r="7" spans="1:12" x14ac:dyDescent="0.25">
      <c r="C7" s="5" t="s">
        <v>11</v>
      </c>
      <c r="D7" s="6">
        <v>10</v>
      </c>
      <c r="E7" s="8"/>
      <c r="F7" s="2" t="s">
        <v>24</v>
      </c>
      <c r="G7" s="3">
        <f>(0.85^2)*G6*D3*D5</f>
        <v>261600.11162790697</v>
      </c>
    </row>
    <row r="8" spans="1:12" x14ac:dyDescent="0.25">
      <c r="C8" s="5" t="s">
        <v>10</v>
      </c>
      <c r="D8" s="6">
        <v>4</v>
      </c>
      <c r="E8" s="8"/>
      <c r="F8" s="2" t="s">
        <v>44</v>
      </c>
      <c r="G8" s="18">
        <f>(G7*(D4/2-0.85*G6/2)+L23)/(10^5)</f>
        <v>108.79838168401098</v>
      </c>
      <c r="H8" s="2" t="s">
        <v>46</v>
      </c>
      <c r="I8" s="19">
        <f>G8*D27</f>
        <v>71.252273495018954</v>
      </c>
    </row>
    <row r="9" spans="1:12" x14ac:dyDescent="0.25">
      <c r="C9" s="7"/>
      <c r="D9" s="8"/>
      <c r="E9" s="8"/>
      <c r="F9" s="2" t="s">
        <v>45</v>
      </c>
      <c r="G9" s="18">
        <f>(G7+J23)/(10^3)</f>
        <v>261.60011162790698</v>
      </c>
      <c r="H9" s="2" t="s">
        <v>43</v>
      </c>
      <c r="I9" s="19">
        <f>G9*D27</f>
        <v>171.32242604651162</v>
      </c>
    </row>
    <row r="10" spans="1:12" ht="15.75" thickBot="1" x14ac:dyDescent="0.3"/>
    <row r="11" spans="1:12" ht="15.75" thickBot="1" x14ac:dyDescent="0.3">
      <c r="C11" s="55" t="s">
        <v>5</v>
      </c>
      <c r="D11" s="56"/>
      <c r="E11" s="15"/>
      <c r="F11" s="57" t="s">
        <v>14</v>
      </c>
      <c r="G11" s="58"/>
      <c r="H11" s="58"/>
      <c r="I11" s="58"/>
      <c r="J11" s="58"/>
      <c r="K11" s="58"/>
      <c r="L11" s="59"/>
    </row>
    <row r="12" spans="1:12" ht="15.75" thickBot="1" x14ac:dyDescent="0.3">
      <c r="A12" s="11" t="s">
        <v>6</v>
      </c>
      <c r="B12" s="32"/>
      <c r="C12" s="39" t="s">
        <v>7</v>
      </c>
      <c r="D12" s="40" t="s">
        <v>8</v>
      </c>
      <c r="E12" s="41"/>
      <c r="F12" s="42" t="s">
        <v>16</v>
      </c>
      <c r="G12" s="43" t="s">
        <v>17</v>
      </c>
      <c r="H12" s="43" t="s">
        <v>18</v>
      </c>
      <c r="I12" s="43" t="s">
        <v>19</v>
      </c>
      <c r="J12" s="43" t="s">
        <v>20</v>
      </c>
      <c r="K12" s="43" t="s">
        <v>22</v>
      </c>
      <c r="L12" s="44" t="s">
        <v>23</v>
      </c>
    </row>
    <row r="13" spans="1:12" x14ac:dyDescent="0.25">
      <c r="A13" s="10">
        <v>1</v>
      </c>
      <c r="B13" s="32">
        <f>IF(C13&lt;&gt;0,1,0)</f>
        <v>1</v>
      </c>
      <c r="C13" s="33">
        <v>4</v>
      </c>
      <c r="D13" s="33">
        <v>28</v>
      </c>
      <c r="E13" s="16">
        <f>C13*PI()*((D13/10)^2)/4</f>
        <v>24.630086404143974</v>
      </c>
      <c r="F13" s="33">
        <f>IF((D4-D8-D7/10-D13/20)&lt;&gt;0,D4-D8-D7/10-D13/20,"")</f>
        <v>63.6</v>
      </c>
      <c r="G13" s="20">
        <f>IF(C13&lt;&gt;"",C13*PI()*((D13/10)^2)/4,"")</f>
        <v>24.630086404143974</v>
      </c>
      <c r="H13" s="20">
        <f>IF(C13&lt;&gt;"",6120*($G$6-F13)/$G$6,"")</f>
        <v>-4199.9999999999991</v>
      </c>
      <c r="I13" s="20">
        <f>IF(C13&lt;&gt;"",IF(ABS(H13)&lt;=4200,H13,(ABS(H13)/H13)*4200),"")</f>
        <v>-4199.9999999999991</v>
      </c>
      <c r="J13" s="37">
        <f>IF(C13&lt;&gt;"",I13*G13,"")</f>
        <v>-103446.36289740467</v>
      </c>
      <c r="K13" s="20">
        <f>IF(C13&lt;&gt;"",$D$4/2-F13,"")</f>
        <v>-28.6</v>
      </c>
      <c r="L13" s="38">
        <f>IF(C13&lt;&gt;"",K13*J13,"")</f>
        <v>2958565.9788657739</v>
      </c>
    </row>
    <row r="14" spans="1:12" x14ac:dyDescent="0.25">
      <c r="A14" s="9">
        <v>2</v>
      </c>
      <c r="B14" s="32">
        <f t="shared" ref="B14:B16" si="0">IF(C14&lt;&gt;0,1,0)</f>
        <v>1</v>
      </c>
      <c r="C14" s="33">
        <v>4</v>
      </c>
      <c r="D14" s="33">
        <v>28</v>
      </c>
      <c r="E14" s="16">
        <f t="shared" ref="E14:E23" si="1">C14*PI()*((D14/10)^2)/4</f>
        <v>24.630086404143974</v>
      </c>
      <c r="F14" s="23">
        <f>IF(C14&lt;&gt;"",F13-D13/20-$G$3-D14/20,"")</f>
        <v>6.4000000000000039</v>
      </c>
      <c r="G14" s="20">
        <f t="shared" ref="G14:G22" si="2">IF(C14&lt;&gt;"",C14*PI()*((D14/10)^2)/4,"")</f>
        <v>24.630086404143974</v>
      </c>
      <c r="H14" s="18">
        <f t="shared" ref="H14:H22" si="3">IF(C14&lt;&gt;"",6120*($G$6-F14)/$G$6,"")</f>
        <v>5081.5094339622638</v>
      </c>
      <c r="I14" s="18">
        <f t="shared" ref="I14:I22" si="4">IF(C14&lt;&gt;"",IF(ABS(H14)&lt;=4200,H14,(ABS(H14)/H14)*4200),"")</f>
        <v>4200</v>
      </c>
      <c r="J14" s="19">
        <f t="shared" ref="J14:J22" si="5">IF(C14&lt;&gt;"",I14*G14,"")</f>
        <v>103446.36289740469</v>
      </c>
      <c r="K14" s="18">
        <f t="shared" ref="K14:K22" si="6">IF(C14&lt;&gt;"",$D$4/2-F14,"")</f>
        <v>28.599999999999994</v>
      </c>
      <c r="L14" s="22">
        <f t="shared" ref="L14:L22" si="7">IF(C14&lt;&gt;"",K14*J14,"")</f>
        <v>2958565.9788657734</v>
      </c>
    </row>
    <row r="15" spans="1:12" x14ac:dyDescent="0.25">
      <c r="A15" s="9">
        <v>3</v>
      </c>
      <c r="B15" s="32">
        <f t="shared" si="0"/>
        <v>0</v>
      </c>
      <c r="C15" s="33"/>
      <c r="D15" s="33"/>
      <c r="E15" s="16">
        <f t="shared" si="1"/>
        <v>0</v>
      </c>
      <c r="F15" s="23" t="str">
        <f t="shared" ref="F15:F22" si="8">IF(C15&lt;&gt;"",F14-D14/20-$G$3-D15/20,"")</f>
        <v/>
      </c>
      <c r="G15" s="20" t="str">
        <f t="shared" si="2"/>
        <v/>
      </c>
      <c r="H15" s="18" t="str">
        <f t="shared" si="3"/>
        <v/>
      </c>
      <c r="I15" s="18" t="str">
        <f t="shared" si="4"/>
        <v/>
      </c>
      <c r="J15" s="19" t="str">
        <f t="shared" si="5"/>
        <v/>
      </c>
      <c r="K15" s="18" t="str">
        <f t="shared" si="6"/>
        <v/>
      </c>
      <c r="L15" s="22" t="str">
        <f t="shared" si="7"/>
        <v/>
      </c>
    </row>
    <row r="16" spans="1:12" x14ac:dyDescent="0.25">
      <c r="A16" s="9">
        <v>4</v>
      </c>
      <c r="B16" s="32">
        <f t="shared" si="0"/>
        <v>0</v>
      </c>
      <c r="C16" s="33"/>
      <c r="D16" s="33"/>
      <c r="E16" s="16">
        <f t="shared" si="1"/>
        <v>0</v>
      </c>
      <c r="F16" s="23" t="str">
        <f t="shared" si="8"/>
        <v/>
      </c>
      <c r="G16" s="20" t="str">
        <f t="shared" si="2"/>
        <v/>
      </c>
      <c r="H16" s="18" t="str">
        <f t="shared" si="3"/>
        <v/>
      </c>
      <c r="I16" s="18" t="str">
        <f t="shared" si="4"/>
        <v/>
      </c>
      <c r="J16" s="19" t="str">
        <f t="shared" si="5"/>
        <v/>
      </c>
      <c r="K16" s="18" t="str">
        <f t="shared" si="6"/>
        <v/>
      </c>
      <c r="L16" s="22" t="str">
        <f t="shared" si="7"/>
        <v/>
      </c>
    </row>
    <row r="17" spans="1:12" x14ac:dyDescent="0.25">
      <c r="A17" s="9">
        <v>5</v>
      </c>
      <c r="B17" s="32" t="str">
        <f>IF(C17&lt;&gt;"",1,"")</f>
        <v/>
      </c>
      <c r="C17" s="21"/>
      <c r="D17" s="34"/>
      <c r="E17" s="16">
        <f t="shared" si="1"/>
        <v>0</v>
      </c>
      <c r="F17" s="23" t="str">
        <f t="shared" si="8"/>
        <v/>
      </c>
      <c r="G17" s="20" t="str">
        <f t="shared" si="2"/>
        <v/>
      </c>
      <c r="H17" s="19" t="str">
        <f t="shared" si="3"/>
        <v/>
      </c>
      <c r="I17" s="2" t="str">
        <f t="shared" si="4"/>
        <v/>
      </c>
      <c r="J17" s="19" t="str">
        <f t="shared" si="5"/>
        <v/>
      </c>
      <c r="K17" s="19" t="str">
        <f t="shared" si="6"/>
        <v/>
      </c>
      <c r="L17" s="22" t="str">
        <f t="shared" si="7"/>
        <v/>
      </c>
    </row>
    <row r="18" spans="1:12" x14ac:dyDescent="0.25">
      <c r="A18" s="9">
        <v>6</v>
      </c>
      <c r="B18" s="32" t="str">
        <f t="shared" ref="B18:B22" si="9">IF(C18&lt;&gt;"",1,"")</f>
        <v/>
      </c>
      <c r="C18" s="21"/>
      <c r="D18" s="34"/>
      <c r="E18" s="16">
        <f t="shared" si="1"/>
        <v>0</v>
      </c>
      <c r="F18" s="23" t="str">
        <f t="shared" si="8"/>
        <v/>
      </c>
      <c r="G18" s="20" t="str">
        <f t="shared" si="2"/>
        <v/>
      </c>
      <c r="H18" s="19" t="str">
        <f t="shared" si="3"/>
        <v/>
      </c>
      <c r="I18" s="2" t="str">
        <f t="shared" si="4"/>
        <v/>
      </c>
      <c r="J18" s="19" t="str">
        <f t="shared" si="5"/>
        <v/>
      </c>
      <c r="K18" s="19" t="str">
        <f t="shared" si="6"/>
        <v/>
      </c>
      <c r="L18" s="22" t="str">
        <f t="shared" si="7"/>
        <v/>
      </c>
    </row>
    <row r="19" spans="1:12" x14ac:dyDescent="0.25">
      <c r="A19" s="9">
        <v>7</v>
      </c>
      <c r="B19" s="32" t="str">
        <f t="shared" si="9"/>
        <v/>
      </c>
      <c r="C19" s="21"/>
      <c r="D19" s="34"/>
      <c r="E19" s="16">
        <f t="shared" si="1"/>
        <v>0</v>
      </c>
      <c r="F19" s="23" t="str">
        <f t="shared" si="8"/>
        <v/>
      </c>
      <c r="G19" s="20" t="str">
        <f t="shared" si="2"/>
        <v/>
      </c>
      <c r="H19" s="19" t="str">
        <f t="shared" si="3"/>
        <v/>
      </c>
      <c r="I19" s="2" t="str">
        <f t="shared" si="4"/>
        <v/>
      </c>
      <c r="J19" s="19" t="str">
        <f t="shared" si="5"/>
        <v/>
      </c>
      <c r="K19" s="19" t="str">
        <f t="shared" si="6"/>
        <v/>
      </c>
      <c r="L19" s="22" t="str">
        <f t="shared" si="7"/>
        <v/>
      </c>
    </row>
    <row r="20" spans="1:12" x14ac:dyDescent="0.25">
      <c r="A20" s="9">
        <v>8</v>
      </c>
      <c r="B20" s="32" t="str">
        <f t="shared" si="9"/>
        <v/>
      </c>
      <c r="C20" s="21"/>
      <c r="D20" s="34"/>
      <c r="E20" s="16">
        <f t="shared" si="1"/>
        <v>0</v>
      </c>
      <c r="F20" s="23" t="str">
        <f t="shared" si="8"/>
        <v/>
      </c>
      <c r="G20" s="20" t="str">
        <f t="shared" si="2"/>
        <v/>
      </c>
      <c r="H20" s="19" t="str">
        <f t="shared" si="3"/>
        <v/>
      </c>
      <c r="I20" s="2" t="str">
        <f t="shared" si="4"/>
        <v/>
      </c>
      <c r="J20" s="19" t="str">
        <f t="shared" si="5"/>
        <v/>
      </c>
      <c r="K20" s="19" t="str">
        <f t="shared" si="6"/>
        <v/>
      </c>
      <c r="L20" s="22" t="str">
        <f t="shared" si="7"/>
        <v/>
      </c>
    </row>
    <row r="21" spans="1:12" x14ac:dyDescent="0.25">
      <c r="A21" s="9">
        <v>9</v>
      </c>
      <c r="B21" s="32" t="str">
        <f t="shared" si="9"/>
        <v/>
      </c>
      <c r="C21" s="21"/>
      <c r="D21" s="34"/>
      <c r="E21" s="16">
        <f t="shared" si="1"/>
        <v>0</v>
      </c>
      <c r="F21" s="23" t="str">
        <f t="shared" si="8"/>
        <v/>
      </c>
      <c r="G21" s="20" t="str">
        <f t="shared" si="2"/>
        <v/>
      </c>
      <c r="H21" s="19" t="str">
        <f t="shared" si="3"/>
        <v/>
      </c>
      <c r="I21" s="2" t="str">
        <f t="shared" si="4"/>
        <v/>
      </c>
      <c r="J21" s="19" t="str">
        <f t="shared" si="5"/>
        <v/>
      </c>
      <c r="K21" s="19" t="str">
        <f t="shared" si="6"/>
        <v/>
      </c>
      <c r="L21" s="22" t="str">
        <f t="shared" si="7"/>
        <v/>
      </c>
    </row>
    <row r="22" spans="1:12" ht="15.75" thickBot="1" x14ac:dyDescent="0.3">
      <c r="A22" s="9">
        <v>10</v>
      </c>
      <c r="B22" s="32" t="str">
        <f t="shared" si="9"/>
        <v/>
      </c>
      <c r="C22" s="35"/>
      <c r="D22" s="36"/>
      <c r="E22" s="16">
        <f t="shared" si="1"/>
        <v>0</v>
      </c>
      <c r="F22" s="24" t="str">
        <f t="shared" si="8"/>
        <v/>
      </c>
      <c r="G22" s="20" t="str">
        <f t="shared" si="2"/>
        <v/>
      </c>
      <c r="H22" s="25" t="str">
        <f t="shared" si="3"/>
        <v/>
      </c>
      <c r="I22" s="26" t="str">
        <f t="shared" si="4"/>
        <v/>
      </c>
      <c r="J22" s="25" t="str">
        <f t="shared" si="5"/>
        <v/>
      </c>
      <c r="K22" s="25" t="str">
        <f t="shared" si="6"/>
        <v/>
      </c>
      <c r="L22" s="27" t="str">
        <f t="shared" si="7"/>
        <v/>
      </c>
    </row>
    <row r="23" spans="1:12" ht="16.5" thickBot="1" x14ac:dyDescent="0.3">
      <c r="A23"/>
      <c r="B23">
        <f>SUM(B13:B22)</f>
        <v>2</v>
      </c>
      <c r="E23" s="16">
        <f t="shared" si="1"/>
        <v>0</v>
      </c>
      <c r="I23" s="28" t="s">
        <v>21</v>
      </c>
      <c r="J23" s="29">
        <f>SUM(J13:J22)</f>
        <v>0</v>
      </c>
      <c r="K23" s="30" t="s">
        <v>21</v>
      </c>
      <c r="L23" s="31">
        <f>SUM(L13:L22)</f>
        <v>5917131.9577315468</v>
      </c>
    </row>
    <row r="24" spans="1:12" x14ac:dyDescent="0.25">
      <c r="A24"/>
      <c r="B24"/>
    </row>
    <row r="25" spans="1:12" x14ac:dyDescent="0.25">
      <c r="A25"/>
      <c r="B25"/>
      <c r="C25" s="60" t="s">
        <v>37</v>
      </c>
      <c r="D25" s="61"/>
      <c r="E25" s="61"/>
      <c r="F25" s="61"/>
      <c r="G25" s="61"/>
    </row>
    <row r="26" spans="1:12" ht="15.75" x14ac:dyDescent="0.25">
      <c r="C26" s="46" t="s">
        <v>38</v>
      </c>
      <c r="D26">
        <f>ABS(0.003*(G6-F13)/G6)</f>
        <v>2.0588235294117644E-3</v>
      </c>
      <c r="F26" t="str">
        <f>IF((0.003*(G6-F13)/G6)&lt;0,"tracción","compresión")</f>
        <v>tracción</v>
      </c>
    </row>
    <row r="27" spans="1:12" x14ac:dyDescent="0.25">
      <c r="C27" t="s">
        <v>39</v>
      </c>
      <c r="D27">
        <f>IF(D26&lt;0.002,0.65,IF(D26&gt;0.005,0.9,0.65+0.25*(D26-0.002)/(0.005-0.002)))</f>
        <v>0.65490196078431373</v>
      </c>
    </row>
  </sheetData>
  <mergeCells count="4">
    <mergeCell ref="C2:G2"/>
    <mergeCell ref="C11:D11"/>
    <mergeCell ref="F11:L11"/>
    <mergeCell ref="C25:G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A10" zoomScale="145" zoomScaleNormal="145" workbookViewId="0">
      <selection activeCell="G9" sqref="G9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0.7109375" customWidth="1"/>
    <col min="4" max="4" width="12.85546875" customWidth="1"/>
    <col min="5" max="5" width="12.85546875" hidden="1" customWidth="1"/>
    <col min="6" max="6" width="12" customWidth="1"/>
    <col min="10" max="10" width="12.5703125" customWidth="1"/>
    <col min="12" max="12" width="20.140625" customWidth="1"/>
  </cols>
  <sheetData>
    <row r="1" spans="1:12" ht="15.75" thickBot="1" x14ac:dyDescent="0.3"/>
    <row r="2" spans="1:12" ht="15.75" thickBot="1" x14ac:dyDescent="0.3">
      <c r="C2" s="51" t="s">
        <v>0</v>
      </c>
      <c r="D2" s="52"/>
      <c r="E2" s="52"/>
      <c r="F2" s="53"/>
      <c r="G2" s="54"/>
    </row>
    <row r="3" spans="1:12" x14ac:dyDescent="0.25">
      <c r="C3" s="12" t="s">
        <v>3</v>
      </c>
      <c r="D3" s="13">
        <f>Balanceado!D3</f>
        <v>40</v>
      </c>
      <c r="E3" s="14"/>
      <c r="F3" s="2" t="s">
        <v>9</v>
      </c>
      <c r="G3" s="47">
        <f>(D4-D7/5-D8*2-(SUM(D13:D22)/10))/(B23-1)</f>
        <v>54.4</v>
      </c>
    </row>
    <row r="4" spans="1:12" x14ac:dyDescent="0.25">
      <c r="C4" s="4" t="s">
        <v>4</v>
      </c>
      <c r="D4" s="13">
        <f>Balanceado!D4</f>
        <v>70</v>
      </c>
      <c r="E4" s="14"/>
      <c r="F4" s="2" t="s">
        <v>12</v>
      </c>
      <c r="G4" s="47">
        <f>SUM(E13:E22)</f>
        <v>49.260172808287948</v>
      </c>
    </row>
    <row r="5" spans="1:12" x14ac:dyDescent="0.25">
      <c r="C5" s="4" t="s">
        <v>2</v>
      </c>
      <c r="D5" s="13">
        <f>Balanceado!D5</f>
        <v>240</v>
      </c>
      <c r="E5" s="14"/>
      <c r="F5" s="2" t="s">
        <v>27</v>
      </c>
      <c r="G5" s="48">
        <f>Balanceado!G5*D27</f>
        <v>499.22837285224722</v>
      </c>
    </row>
    <row r="6" spans="1:12" x14ac:dyDescent="0.25">
      <c r="C6" s="4" t="s">
        <v>1</v>
      </c>
      <c r="D6" s="13">
        <f>Balanceado!D6</f>
        <v>4200</v>
      </c>
      <c r="E6" s="14"/>
      <c r="F6" s="2" t="s">
        <v>28</v>
      </c>
      <c r="G6" s="49">
        <v>59</v>
      </c>
      <c r="I6" s="49"/>
    </row>
    <row r="7" spans="1:12" x14ac:dyDescent="0.25">
      <c r="C7" s="5" t="s">
        <v>11</v>
      </c>
      <c r="D7" s="13">
        <f>Balanceado!D7</f>
        <v>10</v>
      </c>
      <c r="E7" s="8"/>
      <c r="F7" s="2" t="s">
        <v>24</v>
      </c>
      <c r="G7" s="47">
        <f>(0.85^2)*G6*D3*D5</f>
        <v>409224</v>
      </c>
    </row>
    <row r="8" spans="1:12" x14ac:dyDescent="0.25">
      <c r="C8" s="5" t="s">
        <v>10</v>
      </c>
      <c r="D8" s="13">
        <f>Balanceado!D8</f>
        <v>4</v>
      </c>
      <c r="E8" s="8"/>
      <c r="F8" s="2" t="s">
        <v>25</v>
      </c>
      <c r="G8" s="47">
        <f>(G7*(D4/2-0.85*G6/2)+L23)/(10^5)</f>
        <v>73.56230197578563</v>
      </c>
    </row>
    <row r="9" spans="1:12" x14ac:dyDescent="0.25">
      <c r="C9" s="7"/>
      <c r="D9" s="8"/>
      <c r="E9" s="8"/>
      <c r="F9" s="2" t="s">
        <v>26</v>
      </c>
      <c r="G9" s="47">
        <f>(G7+J23)/(10^3)</f>
        <v>500.91805455080362</v>
      </c>
      <c r="H9" t="s">
        <v>47</v>
      </c>
    </row>
    <row r="10" spans="1:12" ht="15.75" thickBot="1" x14ac:dyDescent="0.3"/>
    <row r="11" spans="1:12" ht="15.75" thickBot="1" x14ac:dyDescent="0.3">
      <c r="C11" s="55" t="s">
        <v>5</v>
      </c>
      <c r="D11" s="56"/>
      <c r="E11" s="15"/>
      <c r="F11" s="57" t="s">
        <v>14</v>
      </c>
      <c r="G11" s="58"/>
      <c r="H11" s="58"/>
      <c r="I11" s="58"/>
      <c r="J11" s="58"/>
      <c r="K11" s="58"/>
      <c r="L11" s="59"/>
    </row>
    <row r="12" spans="1:12" ht="15.75" thickBot="1" x14ac:dyDescent="0.3">
      <c r="A12" s="11" t="s">
        <v>6</v>
      </c>
      <c r="B12" s="32"/>
      <c r="C12" s="39" t="s">
        <v>7</v>
      </c>
      <c r="D12" s="40" t="s">
        <v>8</v>
      </c>
      <c r="E12" s="41"/>
      <c r="F12" s="42" t="s">
        <v>16</v>
      </c>
      <c r="G12" s="43" t="s">
        <v>17</v>
      </c>
      <c r="H12" s="43" t="s">
        <v>18</v>
      </c>
      <c r="I12" s="43" t="s">
        <v>19</v>
      </c>
      <c r="J12" s="43" t="s">
        <v>20</v>
      </c>
      <c r="K12" s="43" t="s">
        <v>22</v>
      </c>
      <c r="L12" s="44" t="s">
        <v>23</v>
      </c>
    </row>
    <row r="13" spans="1:12" x14ac:dyDescent="0.25">
      <c r="A13" s="10">
        <v>1</v>
      </c>
      <c r="B13" s="32">
        <f>IF(C13&lt;&gt;0,1,0)</f>
        <v>1</v>
      </c>
      <c r="C13" s="33">
        <v>4</v>
      </c>
      <c r="D13" s="33">
        <v>28</v>
      </c>
      <c r="E13" s="16">
        <f>C13*PI()*((D13/10)^2)/4</f>
        <v>24.630086404143974</v>
      </c>
      <c r="F13" s="33">
        <f>IF((D4-D8-D7/10-D13/20)&lt;&gt;0,D4-D8-D7/10-D13/20,"")</f>
        <v>63.6</v>
      </c>
      <c r="G13" s="20">
        <f>IF(C13&lt;&gt;"",C13*PI()*((D13/10)^2)/4,"")</f>
        <v>24.630086404143974</v>
      </c>
      <c r="H13" s="20">
        <f>IF(C13&lt;&gt;"",6120*($G$6-F13)/$G$6,"")</f>
        <v>-477.1525423728815</v>
      </c>
      <c r="I13" s="20">
        <f>IF(C13&lt;&gt;"",IF(ABS(H13)&lt;=4200,H13,(ABS(H13)/H13)*4200),"")</f>
        <v>-477.1525423728815</v>
      </c>
      <c r="J13" s="37">
        <f>IF(C13&lt;&gt;"",I13*G13,"")</f>
        <v>-11752.308346601039</v>
      </c>
      <c r="K13" s="20">
        <f>IF(C13&lt;&gt;"",$D$4/2-F13,"")</f>
        <v>-28.6</v>
      </c>
      <c r="L13" s="38">
        <f>IF(C13&lt;&gt;"",K13*J13,"")</f>
        <v>336116.01871278975</v>
      </c>
    </row>
    <row r="14" spans="1:12" x14ac:dyDescent="0.25">
      <c r="A14" s="9">
        <v>2</v>
      </c>
      <c r="B14" s="32">
        <f t="shared" ref="B14:B16" si="0">IF(C14&lt;&gt;0,1,0)</f>
        <v>1</v>
      </c>
      <c r="C14" s="33">
        <v>4</v>
      </c>
      <c r="D14" s="33">
        <v>28</v>
      </c>
      <c r="E14" s="16">
        <f t="shared" ref="E14:E23" si="1">C14*PI()*((D14/10)^2)/4</f>
        <v>24.630086404143974</v>
      </c>
      <c r="F14" s="23">
        <f>IF(C14&lt;&gt;"",F13-D13/20-$G$3-D14/20,"")</f>
        <v>6.4000000000000039</v>
      </c>
      <c r="G14" s="20">
        <f t="shared" ref="G14:G22" si="2">IF(C14&lt;&gt;"",C14*PI()*((D14/10)^2)/4,"")</f>
        <v>24.630086404143974</v>
      </c>
      <c r="H14" s="18">
        <f t="shared" ref="H14:H22" si="3">IF(C14&lt;&gt;"",6120*($G$6-F14)/$G$6,"")</f>
        <v>5456.1355932203378</v>
      </c>
      <c r="I14" s="18">
        <f t="shared" ref="I14:I22" si="4">IF(C14&lt;&gt;"",IF(ABS(H14)&lt;=4200,H14,(ABS(H14)/H14)*4200),"")</f>
        <v>4200</v>
      </c>
      <c r="J14" s="19">
        <f t="shared" ref="J14:J22" si="5">IF(C14&lt;&gt;"",I14*G14,"")</f>
        <v>103446.36289740469</v>
      </c>
      <c r="K14" s="18">
        <f t="shared" ref="K14:K22" si="6">IF(C14&lt;&gt;"",$D$4/2-F14,"")</f>
        <v>28.599999999999994</v>
      </c>
      <c r="L14" s="22">
        <f t="shared" ref="L14:L22" si="7">IF(C14&lt;&gt;"",K14*J14,"")</f>
        <v>2958565.9788657734</v>
      </c>
    </row>
    <row r="15" spans="1:12" x14ac:dyDescent="0.25">
      <c r="A15" s="9">
        <v>3</v>
      </c>
      <c r="B15" s="32">
        <f t="shared" si="0"/>
        <v>0</v>
      </c>
      <c r="C15" s="33"/>
      <c r="D15" s="33"/>
      <c r="E15" s="16">
        <f t="shared" si="1"/>
        <v>0</v>
      </c>
      <c r="F15" s="23" t="str">
        <f t="shared" ref="F15:F22" si="8">IF(C15&lt;&gt;"",F14-D14/20-$G$3-D15/20,"")</f>
        <v/>
      </c>
      <c r="G15" s="20" t="str">
        <f t="shared" si="2"/>
        <v/>
      </c>
      <c r="H15" s="18" t="str">
        <f t="shared" si="3"/>
        <v/>
      </c>
      <c r="I15" s="18" t="str">
        <f t="shared" si="4"/>
        <v/>
      </c>
      <c r="J15" s="19" t="str">
        <f t="shared" si="5"/>
        <v/>
      </c>
      <c r="K15" s="18" t="str">
        <f t="shared" si="6"/>
        <v/>
      </c>
      <c r="L15" s="22" t="str">
        <f t="shared" si="7"/>
        <v/>
      </c>
    </row>
    <row r="16" spans="1:12" x14ac:dyDescent="0.25">
      <c r="A16" s="9">
        <v>4</v>
      </c>
      <c r="B16" s="32">
        <f t="shared" si="0"/>
        <v>0</v>
      </c>
      <c r="C16" s="33"/>
      <c r="D16" s="33"/>
      <c r="E16" s="16">
        <f t="shared" si="1"/>
        <v>0</v>
      </c>
      <c r="F16" s="23" t="str">
        <f t="shared" si="8"/>
        <v/>
      </c>
      <c r="G16" s="20" t="str">
        <f t="shared" si="2"/>
        <v/>
      </c>
      <c r="H16" s="18" t="str">
        <f t="shared" si="3"/>
        <v/>
      </c>
      <c r="I16" s="18" t="str">
        <f t="shared" si="4"/>
        <v/>
      </c>
      <c r="J16" s="19" t="str">
        <f t="shared" si="5"/>
        <v/>
      </c>
      <c r="K16" s="18" t="str">
        <f t="shared" si="6"/>
        <v/>
      </c>
      <c r="L16" s="22" t="str">
        <f t="shared" si="7"/>
        <v/>
      </c>
    </row>
    <row r="17" spans="1:12" x14ac:dyDescent="0.25">
      <c r="A17" s="9">
        <v>5</v>
      </c>
      <c r="B17" s="32" t="str">
        <f>IF(C17&lt;&gt;"",1,"")</f>
        <v/>
      </c>
      <c r="C17" s="21"/>
      <c r="D17" s="34"/>
      <c r="E17" s="16">
        <f t="shared" si="1"/>
        <v>0</v>
      </c>
      <c r="F17" s="23" t="str">
        <f t="shared" si="8"/>
        <v/>
      </c>
      <c r="G17" s="20" t="str">
        <f t="shared" si="2"/>
        <v/>
      </c>
      <c r="H17" s="19" t="str">
        <f t="shared" si="3"/>
        <v/>
      </c>
      <c r="I17" s="2" t="str">
        <f t="shared" si="4"/>
        <v/>
      </c>
      <c r="J17" s="19" t="str">
        <f t="shared" si="5"/>
        <v/>
      </c>
      <c r="K17" s="19" t="str">
        <f t="shared" si="6"/>
        <v/>
      </c>
      <c r="L17" s="22" t="str">
        <f t="shared" si="7"/>
        <v/>
      </c>
    </row>
    <row r="18" spans="1:12" x14ac:dyDescent="0.25">
      <c r="A18" s="9">
        <v>6</v>
      </c>
      <c r="B18" s="32" t="str">
        <f t="shared" ref="B18:B22" si="9">IF(C18&lt;&gt;"",1,"")</f>
        <v/>
      </c>
      <c r="C18" s="21"/>
      <c r="D18" s="34"/>
      <c r="E18" s="16">
        <f t="shared" si="1"/>
        <v>0</v>
      </c>
      <c r="F18" s="23" t="str">
        <f t="shared" si="8"/>
        <v/>
      </c>
      <c r="G18" s="20" t="str">
        <f t="shared" si="2"/>
        <v/>
      </c>
      <c r="H18" s="19" t="str">
        <f t="shared" si="3"/>
        <v/>
      </c>
      <c r="I18" s="2" t="str">
        <f t="shared" si="4"/>
        <v/>
      </c>
      <c r="J18" s="19" t="str">
        <f t="shared" si="5"/>
        <v/>
      </c>
      <c r="K18" s="19" t="str">
        <f t="shared" si="6"/>
        <v/>
      </c>
      <c r="L18" s="22" t="str">
        <f t="shared" si="7"/>
        <v/>
      </c>
    </row>
    <row r="19" spans="1:12" x14ac:dyDescent="0.25">
      <c r="A19" s="9">
        <v>7</v>
      </c>
      <c r="B19" s="32" t="str">
        <f t="shared" si="9"/>
        <v/>
      </c>
      <c r="C19" s="21"/>
      <c r="D19" s="34"/>
      <c r="E19" s="16">
        <f t="shared" si="1"/>
        <v>0</v>
      </c>
      <c r="F19" s="23" t="str">
        <f t="shared" si="8"/>
        <v/>
      </c>
      <c r="G19" s="20" t="str">
        <f t="shared" si="2"/>
        <v/>
      </c>
      <c r="H19" s="19" t="str">
        <f t="shared" si="3"/>
        <v/>
      </c>
      <c r="I19" s="2" t="str">
        <f t="shared" si="4"/>
        <v/>
      </c>
      <c r="J19" s="19" t="str">
        <f t="shared" si="5"/>
        <v/>
      </c>
      <c r="K19" s="19" t="str">
        <f t="shared" si="6"/>
        <v/>
      </c>
      <c r="L19" s="22" t="str">
        <f t="shared" si="7"/>
        <v/>
      </c>
    </row>
    <row r="20" spans="1:12" x14ac:dyDescent="0.25">
      <c r="A20" s="9">
        <v>8</v>
      </c>
      <c r="B20" s="32" t="str">
        <f t="shared" si="9"/>
        <v/>
      </c>
      <c r="C20" s="21"/>
      <c r="D20" s="34"/>
      <c r="E20" s="16">
        <f t="shared" si="1"/>
        <v>0</v>
      </c>
      <c r="F20" s="23" t="str">
        <f t="shared" si="8"/>
        <v/>
      </c>
      <c r="G20" s="20" t="str">
        <f t="shared" si="2"/>
        <v/>
      </c>
      <c r="H20" s="19" t="str">
        <f t="shared" si="3"/>
        <v/>
      </c>
      <c r="I20" s="2" t="str">
        <f t="shared" si="4"/>
        <v/>
      </c>
      <c r="J20" s="19" t="str">
        <f t="shared" si="5"/>
        <v/>
      </c>
      <c r="K20" s="19" t="str">
        <f t="shared" si="6"/>
        <v/>
      </c>
      <c r="L20" s="22" t="str">
        <f t="shared" si="7"/>
        <v/>
      </c>
    </row>
    <row r="21" spans="1:12" x14ac:dyDescent="0.25">
      <c r="A21" s="9">
        <v>9</v>
      </c>
      <c r="B21" s="32" t="str">
        <f t="shared" si="9"/>
        <v/>
      </c>
      <c r="C21" s="21"/>
      <c r="D21" s="34"/>
      <c r="E21" s="16">
        <f t="shared" si="1"/>
        <v>0</v>
      </c>
      <c r="F21" s="23" t="str">
        <f t="shared" si="8"/>
        <v/>
      </c>
      <c r="G21" s="20" t="str">
        <f t="shared" si="2"/>
        <v/>
      </c>
      <c r="H21" s="19" t="str">
        <f t="shared" si="3"/>
        <v/>
      </c>
      <c r="I21" s="2" t="str">
        <f t="shared" si="4"/>
        <v/>
      </c>
      <c r="J21" s="19" t="str">
        <f t="shared" si="5"/>
        <v/>
      </c>
      <c r="K21" s="19" t="str">
        <f t="shared" si="6"/>
        <v/>
      </c>
      <c r="L21" s="22" t="str">
        <f t="shared" si="7"/>
        <v/>
      </c>
    </row>
    <row r="22" spans="1:12" ht="15.75" thickBot="1" x14ac:dyDescent="0.3">
      <c r="A22" s="9">
        <v>10</v>
      </c>
      <c r="B22" s="32" t="str">
        <f t="shared" si="9"/>
        <v/>
      </c>
      <c r="C22" s="35"/>
      <c r="D22" s="36"/>
      <c r="E22" s="16">
        <f t="shared" si="1"/>
        <v>0</v>
      </c>
      <c r="F22" s="24" t="str">
        <f t="shared" si="8"/>
        <v/>
      </c>
      <c r="G22" s="20" t="str">
        <f t="shared" si="2"/>
        <v/>
      </c>
      <c r="H22" s="25" t="str">
        <f t="shared" si="3"/>
        <v/>
      </c>
      <c r="I22" s="26" t="str">
        <f t="shared" si="4"/>
        <v/>
      </c>
      <c r="J22" s="25" t="str">
        <f t="shared" si="5"/>
        <v/>
      </c>
      <c r="K22" s="25" t="str">
        <f t="shared" si="6"/>
        <v/>
      </c>
      <c r="L22" s="27" t="str">
        <f t="shared" si="7"/>
        <v/>
      </c>
    </row>
    <row r="23" spans="1:12" ht="16.5" thickBot="1" x14ac:dyDescent="0.3">
      <c r="A23"/>
      <c r="B23">
        <f>SUM(B13:B22)</f>
        <v>2</v>
      </c>
      <c r="E23" s="16">
        <f t="shared" si="1"/>
        <v>0</v>
      </c>
      <c r="I23" s="28" t="s">
        <v>21</v>
      </c>
      <c r="J23" s="29">
        <f>SUM(J13:J22)</f>
        <v>91694.054550803645</v>
      </c>
      <c r="K23" s="30" t="s">
        <v>21</v>
      </c>
      <c r="L23" s="31">
        <f>SUM(L13:L22)</f>
        <v>3294681.9975785632</v>
      </c>
    </row>
    <row r="24" spans="1:12" x14ac:dyDescent="0.25">
      <c r="A24"/>
      <c r="B24"/>
    </row>
    <row r="25" spans="1:12" x14ac:dyDescent="0.25">
      <c r="A25"/>
      <c r="B25"/>
      <c r="C25" s="60" t="s">
        <v>37</v>
      </c>
      <c r="D25" s="61"/>
      <c r="E25" s="61"/>
      <c r="F25" s="61"/>
      <c r="G25" s="61"/>
    </row>
    <row r="26" spans="1:12" ht="15.75" x14ac:dyDescent="0.25">
      <c r="C26" s="46" t="s">
        <v>38</v>
      </c>
      <c r="D26">
        <f>ABS(0.003*(G6-F13)/G6)</f>
        <v>2.3389830508474584E-4</v>
      </c>
      <c r="F26" t="str">
        <f>IF((0.003*(G6-F13)/G6)&lt;0,"tracción","compresión")</f>
        <v>tracción</v>
      </c>
    </row>
    <row r="27" spans="1:12" x14ac:dyDescent="0.25">
      <c r="C27" t="s">
        <v>39</v>
      </c>
      <c r="D27">
        <f>IF(D26&lt;0.002,0.65,IF(D26&gt;0.005,0.9,0.65+0.25*(D26-0.002)/(0.005-0.002)))</f>
        <v>0.65</v>
      </c>
    </row>
  </sheetData>
  <mergeCells count="4">
    <mergeCell ref="C2:G2"/>
    <mergeCell ref="C11:D11"/>
    <mergeCell ref="F11:L11"/>
    <mergeCell ref="C25:G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145" zoomScaleNormal="145" workbookViewId="0">
      <selection activeCell="L9" sqref="L9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0.7109375" customWidth="1"/>
    <col min="4" max="4" width="12.85546875" customWidth="1"/>
    <col min="5" max="5" width="12.85546875" hidden="1" customWidth="1"/>
    <col min="6" max="6" width="12" customWidth="1"/>
    <col min="10" max="10" width="12.5703125" customWidth="1"/>
    <col min="12" max="12" width="20.140625" customWidth="1"/>
  </cols>
  <sheetData>
    <row r="1" spans="1:12" ht="15.75" thickBot="1" x14ac:dyDescent="0.3"/>
    <row r="2" spans="1:12" ht="15.75" thickBot="1" x14ac:dyDescent="0.3">
      <c r="C2" s="51" t="s">
        <v>0</v>
      </c>
      <c r="D2" s="52"/>
      <c r="E2" s="52"/>
      <c r="F2" s="53"/>
      <c r="G2" s="54"/>
    </row>
    <row r="3" spans="1:12" x14ac:dyDescent="0.25">
      <c r="C3" s="12" t="s">
        <v>3</v>
      </c>
      <c r="D3" s="13">
        <f>Balanceado!D3</f>
        <v>40</v>
      </c>
      <c r="E3" s="14"/>
      <c r="F3" s="2" t="s">
        <v>9</v>
      </c>
      <c r="G3" s="18">
        <f>(D4-D7/5-D8*2-(SUM(D13:D22)/10))/(B23-1)</f>
        <v>54.4</v>
      </c>
    </row>
    <row r="4" spans="1:12" x14ac:dyDescent="0.25">
      <c r="C4" s="4" t="s">
        <v>4</v>
      </c>
      <c r="D4" s="13">
        <f>Balanceado!D4</f>
        <v>70</v>
      </c>
      <c r="E4" s="14"/>
      <c r="F4" s="2" t="s">
        <v>12</v>
      </c>
      <c r="G4" s="18">
        <f>SUM(E13:E22)</f>
        <v>49.260172808287948</v>
      </c>
    </row>
    <row r="5" spans="1:12" x14ac:dyDescent="0.25">
      <c r="C5" s="4" t="s">
        <v>2</v>
      </c>
      <c r="D5" s="13">
        <f>Balanceado!D5</f>
        <v>240</v>
      </c>
      <c r="E5" s="14"/>
      <c r="F5" s="2" t="s">
        <v>28</v>
      </c>
      <c r="G5" s="50">
        <v>8.8699999999999992</v>
      </c>
    </row>
    <row r="6" spans="1:12" x14ac:dyDescent="0.25">
      <c r="C6" s="4" t="s">
        <v>1</v>
      </c>
      <c r="D6" s="13">
        <f>Balanceado!D6</f>
        <v>4200</v>
      </c>
      <c r="E6" s="14"/>
      <c r="F6" s="2" t="s">
        <v>24</v>
      </c>
      <c r="G6" s="3">
        <f>(0.85^2)*G5*D3*D5</f>
        <v>61522.319999999992</v>
      </c>
    </row>
    <row r="7" spans="1:12" x14ac:dyDescent="0.25">
      <c r="C7" s="5" t="s">
        <v>11</v>
      </c>
      <c r="D7" s="13">
        <f>Balanceado!D7</f>
        <v>10</v>
      </c>
      <c r="E7" s="8"/>
      <c r="F7" s="2" t="s">
        <v>25</v>
      </c>
      <c r="G7" s="18">
        <f>(G6*(D4/2-0.85*G5/2)+L23)/(10^5)</f>
        <v>60.8040837473919</v>
      </c>
    </row>
    <row r="8" spans="1:12" x14ac:dyDescent="0.25">
      <c r="C8" s="5" t="s">
        <v>10</v>
      </c>
      <c r="D8" s="13">
        <f>Balanceado!D8</f>
        <v>4</v>
      </c>
      <c r="E8" s="8"/>
      <c r="F8" s="2" t="s">
        <v>26</v>
      </c>
      <c r="G8" s="18">
        <f>(G6+J23)/(10^3)</f>
        <v>5.0955763204241521E-2</v>
      </c>
      <c r="H8" t="s">
        <v>48</v>
      </c>
    </row>
    <row r="9" spans="1:12" x14ac:dyDescent="0.25">
      <c r="C9" s="7"/>
      <c r="D9" s="8"/>
      <c r="E9" s="8"/>
    </row>
    <row r="10" spans="1:12" ht="15.75" thickBot="1" x14ac:dyDescent="0.3"/>
    <row r="11" spans="1:12" ht="15.75" thickBot="1" x14ac:dyDescent="0.3">
      <c r="C11" s="55" t="s">
        <v>5</v>
      </c>
      <c r="D11" s="56"/>
      <c r="E11" s="15"/>
      <c r="F11" s="57" t="s">
        <v>14</v>
      </c>
      <c r="G11" s="58"/>
      <c r="H11" s="58"/>
      <c r="I11" s="58"/>
      <c r="J11" s="58"/>
      <c r="K11" s="58"/>
      <c r="L11" s="59"/>
    </row>
    <row r="12" spans="1:12" ht="15.75" thickBot="1" x14ac:dyDescent="0.3">
      <c r="A12" s="11" t="s">
        <v>6</v>
      </c>
      <c r="B12" s="32"/>
      <c r="C12" s="39" t="s">
        <v>7</v>
      </c>
      <c r="D12" s="40" t="s">
        <v>8</v>
      </c>
      <c r="E12" s="41"/>
      <c r="F12" s="42" t="s">
        <v>16</v>
      </c>
      <c r="G12" s="43" t="s">
        <v>17</v>
      </c>
      <c r="H12" s="43" t="s">
        <v>18</v>
      </c>
      <c r="I12" s="43" t="s">
        <v>19</v>
      </c>
      <c r="J12" s="43" t="s">
        <v>20</v>
      </c>
      <c r="K12" s="43" t="s">
        <v>22</v>
      </c>
      <c r="L12" s="44" t="s">
        <v>23</v>
      </c>
    </row>
    <row r="13" spans="1:12" x14ac:dyDescent="0.25">
      <c r="A13" s="10">
        <v>1</v>
      </c>
      <c r="B13" s="32">
        <f>IF(C13&lt;&gt;0,1,0)</f>
        <v>1</v>
      </c>
      <c r="C13" s="33">
        <v>4</v>
      </c>
      <c r="D13" s="33">
        <v>28</v>
      </c>
      <c r="E13" s="16">
        <f>C13*PI()*((D13/10)^2)/4</f>
        <v>24.630086404143974</v>
      </c>
      <c r="F13" s="33">
        <f>IF((D4-D8-D7/10-D13/20)&lt;&gt;0,D4-D8-D7/10-D13/20,"")</f>
        <v>63.6</v>
      </c>
      <c r="G13" s="20">
        <f>IF(C13&lt;&gt;"",C13*PI()*((D13/10)^2)/4,"")</f>
        <v>24.630086404143974</v>
      </c>
      <c r="H13" s="20">
        <f t="shared" ref="H13:H22" si="0">IF(C13&lt;&gt;"",6120*($G$5-F13)/$G$5,"")</f>
        <v>-37761.848928974076</v>
      </c>
      <c r="I13" s="20">
        <f>IF(C13&lt;&gt;"",IF(ABS(H13)&lt;=4200,H13,(ABS(H13)/H13)*4200),"")</f>
        <v>-4200</v>
      </c>
      <c r="J13" s="37">
        <f>IF(C13&lt;&gt;"",I13*G13,"")</f>
        <v>-103446.36289740469</v>
      </c>
      <c r="K13" s="20">
        <f>IF(C13&lt;&gt;"",$D$4/2-F13,"")</f>
        <v>-28.6</v>
      </c>
      <c r="L13" s="38">
        <f>IF(C13&lt;&gt;"",K13*J13,"")</f>
        <v>2958565.9788657743</v>
      </c>
    </row>
    <row r="14" spans="1:12" x14ac:dyDescent="0.25">
      <c r="A14" s="9">
        <v>2</v>
      </c>
      <c r="B14" s="32">
        <f t="shared" ref="B14:B16" si="1">IF(C14&lt;&gt;0,1,0)</f>
        <v>1</v>
      </c>
      <c r="C14" s="33">
        <v>4</v>
      </c>
      <c r="D14" s="33">
        <v>28</v>
      </c>
      <c r="E14" s="16">
        <f t="shared" ref="E14:E23" si="2">C14*PI()*((D14/10)^2)/4</f>
        <v>24.630086404143974</v>
      </c>
      <c r="F14" s="23">
        <f>IF(C14&lt;&gt;"",F13-D13/20-$G$3-D14/20,"")</f>
        <v>6.4000000000000039</v>
      </c>
      <c r="G14" s="20">
        <f t="shared" ref="G14:G22" si="3">IF(C14&lt;&gt;"",C14*PI()*((D14/10)^2)/4,"")</f>
        <v>24.630086404143974</v>
      </c>
      <c r="H14" s="18">
        <f t="shared" si="0"/>
        <v>1704.2164599774489</v>
      </c>
      <c r="I14" s="18">
        <f t="shared" ref="I14:I22" si="4">IF(C14&lt;&gt;"",IF(ABS(H14)&lt;=4200,H14,(ABS(H14)/H14)*4200),"")</f>
        <v>1704.2164599774489</v>
      </c>
      <c r="J14" s="19">
        <f t="shared" ref="J14:J22" si="5">IF(C14&lt;&gt;"",I14*G14,"")</f>
        <v>41974.998660608937</v>
      </c>
      <c r="K14" s="18">
        <f t="shared" ref="K14:K22" si="6">IF(C14&lt;&gt;"",$D$4/2-F14,"")</f>
        <v>28.599999999999994</v>
      </c>
      <c r="L14" s="22">
        <f t="shared" ref="L14:L22" si="7">IF(C14&lt;&gt;"",K14*J14,"")</f>
        <v>1200484.9616934154</v>
      </c>
    </row>
    <row r="15" spans="1:12" x14ac:dyDescent="0.25">
      <c r="A15" s="9">
        <v>3</v>
      </c>
      <c r="B15" s="32">
        <f t="shared" si="1"/>
        <v>0</v>
      </c>
      <c r="C15" s="33"/>
      <c r="D15" s="33"/>
      <c r="E15" s="16">
        <f t="shared" si="2"/>
        <v>0</v>
      </c>
      <c r="F15" s="23" t="str">
        <f t="shared" ref="F15:F22" si="8">IF(C15&lt;&gt;"",F14-D14/20-$G$3-D15/20,"")</f>
        <v/>
      </c>
      <c r="G15" s="20" t="str">
        <f t="shared" si="3"/>
        <v/>
      </c>
      <c r="H15" s="18" t="str">
        <f t="shared" si="0"/>
        <v/>
      </c>
      <c r="I15" s="18" t="str">
        <f t="shared" si="4"/>
        <v/>
      </c>
      <c r="J15" s="19" t="str">
        <f t="shared" si="5"/>
        <v/>
      </c>
      <c r="K15" s="18" t="str">
        <f t="shared" si="6"/>
        <v/>
      </c>
      <c r="L15" s="22" t="str">
        <f t="shared" si="7"/>
        <v/>
      </c>
    </row>
    <row r="16" spans="1:12" x14ac:dyDescent="0.25">
      <c r="A16" s="9">
        <v>4</v>
      </c>
      <c r="B16" s="32">
        <f t="shared" si="1"/>
        <v>0</v>
      </c>
      <c r="C16" s="33"/>
      <c r="D16" s="33"/>
      <c r="E16" s="16">
        <f t="shared" si="2"/>
        <v>0</v>
      </c>
      <c r="F16" s="23" t="str">
        <f t="shared" si="8"/>
        <v/>
      </c>
      <c r="G16" s="20" t="str">
        <f t="shared" si="3"/>
        <v/>
      </c>
      <c r="H16" s="18" t="str">
        <f t="shared" si="0"/>
        <v/>
      </c>
      <c r="I16" s="18" t="str">
        <f t="shared" si="4"/>
        <v/>
      </c>
      <c r="J16" s="19" t="str">
        <f t="shared" si="5"/>
        <v/>
      </c>
      <c r="K16" s="18" t="str">
        <f t="shared" si="6"/>
        <v/>
      </c>
      <c r="L16" s="22" t="str">
        <f t="shared" si="7"/>
        <v/>
      </c>
    </row>
    <row r="17" spans="1:12" x14ac:dyDescent="0.25">
      <c r="A17" s="9">
        <v>5</v>
      </c>
      <c r="B17" s="32" t="str">
        <f>IF(C17&lt;&gt;"",1,"")</f>
        <v/>
      </c>
      <c r="C17" s="21"/>
      <c r="D17" s="34"/>
      <c r="E17" s="16">
        <f t="shared" si="2"/>
        <v>0</v>
      </c>
      <c r="F17" s="23" t="str">
        <f t="shared" si="8"/>
        <v/>
      </c>
      <c r="G17" s="20" t="str">
        <f t="shared" si="3"/>
        <v/>
      </c>
      <c r="H17" s="19" t="str">
        <f t="shared" si="0"/>
        <v/>
      </c>
      <c r="I17" s="2" t="str">
        <f t="shared" si="4"/>
        <v/>
      </c>
      <c r="J17" s="19" t="str">
        <f t="shared" si="5"/>
        <v/>
      </c>
      <c r="K17" s="19" t="str">
        <f t="shared" si="6"/>
        <v/>
      </c>
      <c r="L17" s="22" t="str">
        <f t="shared" si="7"/>
        <v/>
      </c>
    </row>
    <row r="18" spans="1:12" x14ac:dyDescent="0.25">
      <c r="A18" s="9">
        <v>6</v>
      </c>
      <c r="B18" s="32" t="str">
        <f t="shared" ref="B18:B22" si="9">IF(C18&lt;&gt;"",1,"")</f>
        <v/>
      </c>
      <c r="C18" s="21"/>
      <c r="D18" s="34"/>
      <c r="E18" s="16">
        <f t="shared" si="2"/>
        <v>0</v>
      </c>
      <c r="F18" s="23" t="str">
        <f t="shared" si="8"/>
        <v/>
      </c>
      <c r="G18" s="20" t="str">
        <f t="shared" si="3"/>
        <v/>
      </c>
      <c r="H18" s="19" t="str">
        <f t="shared" si="0"/>
        <v/>
      </c>
      <c r="I18" s="2" t="str">
        <f t="shared" si="4"/>
        <v/>
      </c>
      <c r="J18" s="19" t="str">
        <f t="shared" si="5"/>
        <v/>
      </c>
      <c r="K18" s="19" t="str">
        <f t="shared" si="6"/>
        <v/>
      </c>
      <c r="L18" s="22" t="str">
        <f t="shared" si="7"/>
        <v/>
      </c>
    </row>
    <row r="19" spans="1:12" x14ac:dyDescent="0.25">
      <c r="A19" s="9">
        <v>7</v>
      </c>
      <c r="B19" s="32" t="str">
        <f t="shared" si="9"/>
        <v/>
      </c>
      <c r="C19" s="21"/>
      <c r="D19" s="34"/>
      <c r="E19" s="16">
        <f t="shared" si="2"/>
        <v>0</v>
      </c>
      <c r="F19" s="23" t="str">
        <f t="shared" si="8"/>
        <v/>
      </c>
      <c r="G19" s="20" t="str">
        <f t="shared" si="3"/>
        <v/>
      </c>
      <c r="H19" s="19" t="str">
        <f t="shared" si="0"/>
        <v/>
      </c>
      <c r="I19" s="2" t="str">
        <f t="shared" si="4"/>
        <v/>
      </c>
      <c r="J19" s="19" t="str">
        <f t="shared" si="5"/>
        <v/>
      </c>
      <c r="K19" s="19" t="str">
        <f t="shared" si="6"/>
        <v/>
      </c>
      <c r="L19" s="22" t="str">
        <f t="shared" si="7"/>
        <v/>
      </c>
    </row>
    <row r="20" spans="1:12" x14ac:dyDescent="0.25">
      <c r="A20" s="9">
        <v>8</v>
      </c>
      <c r="B20" s="32" t="str">
        <f t="shared" si="9"/>
        <v/>
      </c>
      <c r="C20" s="21"/>
      <c r="D20" s="34"/>
      <c r="E20" s="16">
        <f t="shared" si="2"/>
        <v>0</v>
      </c>
      <c r="F20" s="23" t="str">
        <f t="shared" si="8"/>
        <v/>
      </c>
      <c r="G20" s="20" t="str">
        <f t="shared" si="3"/>
        <v/>
      </c>
      <c r="H20" s="19" t="str">
        <f t="shared" si="0"/>
        <v/>
      </c>
      <c r="I20" s="2" t="str">
        <f t="shared" si="4"/>
        <v/>
      </c>
      <c r="J20" s="19" t="str">
        <f t="shared" si="5"/>
        <v/>
      </c>
      <c r="K20" s="19" t="str">
        <f t="shared" si="6"/>
        <v/>
      </c>
      <c r="L20" s="22" t="str">
        <f t="shared" si="7"/>
        <v/>
      </c>
    </row>
    <row r="21" spans="1:12" x14ac:dyDescent="0.25">
      <c r="A21" s="9">
        <v>9</v>
      </c>
      <c r="B21" s="32" t="str">
        <f t="shared" si="9"/>
        <v/>
      </c>
      <c r="C21" s="21"/>
      <c r="D21" s="34"/>
      <c r="E21" s="16">
        <f t="shared" si="2"/>
        <v>0</v>
      </c>
      <c r="F21" s="23" t="str">
        <f t="shared" si="8"/>
        <v/>
      </c>
      <c r="G21" s="20" t="str">
        <f t="shared" si="3"/>
        <v/>
      </c>
      <c r="H21" s="19" t="str">
        <f t="shared" si="0"/>
        <v/>
      </c>
      <c r="I21" s="2" t="str">
        <f t="shared" si="4"/>
        <v/>
      </c>
      <c r="J21" s="19" t="str">
        <f t="shared" si="5"/>
        <v/>
      </c>
      <c r="K21" s="19" t="str">
        <f t="shared" si="6"/>
        <v/>
      </c>
      <c r="L21" s="22" t="str">
        <f t="shared" si="7"/>
        <v/>
      </c>
    </row>
    <row r="22" spans="1:12" ht="15.75" thickBot="1" x14ac:dyDescent="0.3">
      <c r="A22" s="9">
        <v>10</v>
      </c>
      <c r="B22" s="32" t="str">
        <f t="shared" si="9"/>
        <v/>
      </c>
      <c r="C22" s="35"/>
      <c r="D22" s="36"/>
      <c r="E22" s="16">
        <f t="shared" si="2"/>
        <v>0</v>
      </c>
      <c r="F22" s="24" t="str">
        <f t="shared" si="8"/>
        <v/>
      </c>
      <c r="G22" s="20" t="str">
        <f t="shared" si="3"/>
        <v/>
      </c>
      <c r="H22" s="25" t="str">
        <f t="shared" si="0"/>
        <v/>
      </c>
      <c r="I22" s="26" t="str">
        <f t="shared" si="4"/>
        <v/>
      </c>
      <c r="J22" s="25" t="str">
        <f t="shared" si="5"/>
        <v/>
      </c>
      <c r="K22" s="25" t="str">
        <f t="shared" si="6"/>
        <v/>
      </c>
      <c r="L22" s="27" t="str">
        <f t="shared" si="7"/>
        <v/>
      </c>
    </row>
    <row r="23" spans="1:12" ht="16.5" thickBot="1" x14ac:dyDescent="0.3">
      <c r="A23"/>
      <c r="B23">
        <f>SUM(B13:B22)</f>
        <v>2</v>
      </c>
      <c r="E23" s="16">
        <f t="shared" si="2"/>
        <v>0</v>
      </c>
      <c r="I23" s="28" t="s">
        <v>21</v>
      </c>
      <c r="J23" s="29">
        <f>SUM(J13:J22)</f>
        <v>-61471.364236795751</v>
      </c>
      <c r="K23" s="30" t="s">
        <v>21</v>
      </c>
      <c r="L23" s="31">
        <f>SUM(L13:L22)</f>
        <v>4159050.9405591898</v>
      </c>
    </row>
    <row r="24" spans="1:12" x14ac:dyDescent="0.25">
      <c r="A24"/>
      <c r="B24"/>
    </row>
    <row r="25" spans="1:12" x14ac:dyDescent="0.25">
      <c r="A25"/>
      <c r="B25"/>
      <c r="C25" s="60" t="s">
        <v>37</v>
      </c>
      <c r="D25" s="61"/>
      <c r="E25" s="61"/>
      <c r="F25" s="61"/>
      <c r="G25" s="61"/>
    </row>
    <row r="26" spans="1:12" ht="15.75" x14ac:dyDescent="0.25">
      <c r="C26" s="46" t="s">
        <v>38</v>
      </c>
      <c r="D26">
        <f>ABS(0.003*(G5-F13)/G5)</f>
        <v>1.8510710259301018E-2</v>
      </c>
      <c r="F26" t="str">
        <f>IF((0.003*(G6-F13)/G6)&lt;0,"tracción","compresión")</f>
        <v>compresión</v>
      </c>
    </row>
    <row r="27" spans="1:12" x14ac:dyDescent="0.25">
      <c r="C27" t="s">
        <v>39</v>
      </c>
      <c r="D27">
        <f>IF(D26&lt;0.002,0.65,IF(D26&gt;0.005,0.9,0.65+0.25*(D26-0.002)/(0.005-0.002)))</f>
        <v>0.9</v>
      </c>
    </row>
  </sheetData>
  <mergeCells count="4">
    <mergeCell ref="C2:G2"/>
    <mergeCell ref="C11:D11"/>
    <mergeCell ref="F11:L11"/>
    <mergeCell ref="C25:G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zoomScale="145" zoomScaleNormal="145" workbookViewId="0">
      <selection activeCell="F26" sqref="F26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0.7109375" customWidth="1"/>
    <col min="4" max="4" width="12.85546875" customWidth="1"/>
    <col min="5" max="5" width="12.85546875" hidden="1" customWidth="1"/>
    <col min="6" max="6" width="12" customWidth="1"/>
    <col min="10" max="10" width="12.5703125" customWidth="1"/>
    <col min="12" max="12" width="20.140625" customWidth="1"/>
  </cols>
  <sheetData>
    <row r="1" spans="1:12" ht="15.75" thickBot="1" x14ac:dyDescent="0.3"/>
    <row r="2" spans="1:12" ht="15.75" thickBot="1" x14ac:dyDescent="0.3">
      <c r="C2" s="51" t="s">
        <v>0</v>
      </c>
      <c r="D2" s="52"/>
      <c r="E2" s="52"/>
      <c r="F2" s="53"/>
      <c r="G2" s="54"/>
    </row>
    <row r="3" spans="1:12" x14ac:dyDescent="0.25">
      <c r="C3" s="12" t="s">
        <v>3</v>
      </c>
      <c r="D3" s="13">
        <f>Balanceado!D3</f>
        <v>40</v>
      </c>
      <c r="E3" s="14"/>
      <c r="F3" s="2" t="s">
        <v>9</v>
      </c>
      <c r="G3" s="18">
        <f>(D4-D7/5-D8*2-(SUM(D13:D22)/10))/(B23-1)</f>
        <v>54.4</v>
      </c>
    </row>
    <row r="4" spans="1:12" x14ac:dyDescent="0.25">
      <c r="C4" s="4" t="s">
        <v>4</v>
      </c>
      <c r="D4" s="13">
        <f>Balanceado!D4</f>
        <v>70</v>
      </c>
      <c r="E4" s="14"/>
      <c r="F4" s="2" t="s">
        <v>12</v>
      </c>
      <c r="G4" s="18">
        <f>SUM(E13:E22)</f>
        <v>49.260172808287948</v>
      </c>
    </row>
    <row r="5" spans="1:12" x14ac:dyDescent="0.25">
      <c r="C5" s="4" t="s">
        <v>2</v>
      </c>
      <c r="D5" s="13">
        <f>Balanceado!D5</f>
        <v>240</v>
      </c>
      <c r="E5" s="14"/>
      <c r="F5" s="2" t="s">
        <v>28</v>
      </c>
      <c r="G5" s="45">
        <v>40</v>
      </c>
    </row>
    <row r="6" spans="1:12" x14ac:dyDescent="0.25">
      <c r="C6" s="4" t="s">
        <v>1</v>
      </c>
      <c r="D6" s="13">
        <f>Balanceado!D6</f>
        <v>4200</v>
      </c>
      <c r="E6" s="14"/>
      <c r="F6" s="2" t="s">
        <v>24</v>
      </c>
      <c r="G6" s="3">
        <f>(0.85^2)*G5*D3*D5</f>
        <v>277440</v>
      </c>
    </row>
    <row r="7" spans="1:12" x14ac:dyDescent="0.25">
      <c r="C7" s="5" t="s">
        <v>11</v>
      </c>
      <c r="D7" s="13">
        <f>Balanceado!D7</f>
        <v>10</v>
      </c>
      <c r="E7" s="8"/>
      <c r="F7" s="2" t="s">
        <v>25</v>
      </c>
      <c r="G7" s="18">
        <f>(G6*(D4/2-0.85*G5/2)+L23)/(10^5)</f>
        <v>104.96007416124949</v>
      </c>
    </row>
    <row r="8" spans="1:12" x14ac:dyDescent="0.25">
      <c r="C8" s="5" t="s">
        <v>10</v>
      </c>
      <c r="D8" s="13">
        <f>Balanceado!D8</f>
        <v>4</v>
      </c>
      <c r="E8" s="8"/>
      <c r="F8" s="2" t="s">
        <v>26</v>
      </c>
      <c r="G8" s="18">
        <f>(G6+J23)/(10^3)</f>
        <v>291.95204690932161</v>
      </c>
    </row>
    <row r="9" spans="1:12" x14ac:dyDescent="0.25">
      <c r="C9" s="7"/>
      <c r="D9" s="8"/>
      <c r="E9" s="8"/>
    </row>
    <row r="10" spans="1:12" ht="15.75" thickBot="1" x14ac:dyDescent="0.3"/>
    <row r="11" spans="1:12" ht="15.75" thickBot="1" x14ac:dyDescent="0.3">
      <c r="C11" s="55" t="s">
        <v>5</v>
      </c>
      <c r="D11" s="56"/>
      <c r="E11" s="15"/>
      <c r="F11" s="57" t="s">
        <v>14</v>
      </c>
      <c r="G11" s="58"/>
      <c r="H11" s="58"/>
      <c r="I11" s="58"/>
      <c r="J11" s="58"/>
      <c r="K11" s="58"/>
      <c r="L11" s="59"/>
    </row>
    <row r="12" spans="1:12" ht="15.75" thickBot="1" x14ac:dyDescent="0.3">
      <c r="A12" s="11" t="s">
        <v>6</v>
      </c>
      <c r="B12" s="32"/>
      <c r="C12" s="39" t="s">
        <v>7</v>
      </c>
      <c r="D12" s="40" t="s">
        <v>8</v>
      </c>
      <c r="E12" s="41"/>
      <c r="F12" s="42" t="s">
        <v>16</v>
      </c>
      <c r="G12" s="43" t="s">
        <v>17</v>
      </c>
      <c r="H12" s="43" t="s">
        <v>18</v>
      </c>
      <c r="I12" s="43" t="s">
        <v>19</v>
      </c>
      <c r="J12" s="43" t="s">
        <v>20</v>
      </c>
      <c r="K12" s="43" t="s">
        <v>22</v>
      </c>
      <c r="L12" s="44" t="s">
        <v>23</v>
      </c>
    </row>
    <row r="13" spans="1:12" x14ac:dyDescent="0.25">
      <c r="A13" s="10">
        <v>1</v>
      </c>
      <c r="B13" s="32">
        <f>IF(C13&lt;&gt;0,1,0)</f>
        <v>1</v>
      </c>
      <c r="C13" s="33">
        <v>4</v>
      </c>
      <c r="D13" s="33">
        <v>28</v>
      </c>
      <c r="E13" s="16">
        <f>C13*PI()*((D13/10)^2)/4</f>
        <v>24.630086404143974</v>
      </c>
      <c r="F13" s="33">
        <f>IF((D4-D8-D7/10-D13/20)&lt;&gt;0,D4-D8-D7/10-D13/20,"")</f>
        <v>63.6</v>
      </c>
      <c r="G13" s="20">
        <f>IF(C13&lt;&gt;"",C13*PI()*((D13/10)^2)/4,"")</f>
        <v>24.630086404143974</v>
      </c>
      <c r="H13" s="20">
        <f t="shared" ref="H13:H22" si="0">IF(C13&lt;&gt;"",6120*($G$5-F13)/$G$5,"")</f>
        <v>-3610.8</v>
      </c>
      <c r="I13" s="20">
        <f>IF(C13&lt;&gt;"",IF(ABS(H13)&lt;=4200,H13,(ABS(H13)/H13)*4200),"")</f>
        <v>-3610.8</v>
      </c>
      <c r="J13" s="37">
        <f>IF(C13&lt;&gt;"",I13*G13,"")</f>
        <v>-88934.315988083064</v>
      </c>
      <c r="K13" s="20">
        <f>IF(C13&lt;&gt;"",$D$4/2-F13,"")</f>
        <v>-28.6</v>
      </c>
      <c r="L13" s="38">
        <f>IF(C13&lt;&gt;"",K13*J13,"")</f>
        <v>2543521.4372591758</v>
      </c>
    </row>
    <row r="14" spans="1:12" x14ac:dyDescent="0.25">
      <c r="A14" s="9">
        <v>2</v>
      </c>
      <c r="B14" s="32">
        <f t="shared" ref="B14:B16" si="1">IF(C14&lt;&gt;0,1,0)</f>
        <v>1</v>
      </c>
      <c r="C14" s="33">
        <v>4</v>
      </c>
      <c r="D14" s="33">
        <v>28</v>
      </c>
      <c r="E14" s="16">
        <f t="shared" ref="E14:E23" si="2">C14*PI()*((D14/10)^2)/4</f>
        <v>24.630086404143974</v>
      </c>
      <c r="F14" s="23">
        <f>IF(C14&lt;&gt;"",F13-D13/20-$G$3-D14/20,"")</f>
        <v>6.4000000000000039</v>
      </c>
      <c r="G14" s="20">
        <f t="shared" ref="G14:G22" si="3">IF(C14&lt;&gt;"",C14*PI()*((D14/10)^2)/4,"")</f>
        <v>24.630086404143974</v>
      </c>
      <c r="H14" s="18">
        <f t="shared" si="0"/>
        <v>5140.7999999999993</v>
      </c>
      <c r="I14" s="18">
        <f t="shared" ref="I14:I22" si="4">IF(C14&lt;&gt;"",IF(ABS(H14)&lt;=4200,H14,(ABS(H14)/H14)*4200),"")</f>
        <v>4200</v>
      </c>
      <c r="J14" s="19">
        <f t="shared" ref="J14:J22" si="5">IF(C14&lt;&gt;"",I14*G14,"")</f>
        <v>103446.36289740469</v>
      </c>
      <c r="K14" s="18">
        <f t="shared" ref="K14:K22" si="6">IF(C14&lt;&gt;"",$D$4/2-F14,"")</f>
        <v>28.599999999999994</v>
      </c>
      <c r="L14" s="22">
        <f t="shared" ref="L14:L22" si="7">IF(C14&lt;&gt;"",K14*J14,"")</f>
        <v>2958565.9788657734</v>
      </c>
    </row>
    <row r="15" spans="1:12" x14ac:dyDescent="0.25">
      <c r="A15" s="9">
        <v>3</v>
      </c>
      <c r="B15" s="32">
        <f t="shared" si="1"/>
        <v>0</v>
      </c>
      <c r="C15" s="33"/>
      <c r="D15" s="33"/>
      <c r="E15" s="16">
        <f t="shared" si="2"/>
        <v>0</v>
      </c>
      <c r="F15" s="23" t="str">
        <f t="shared" ref="F15:F22" si="8">IF(C15&lt;&gt;"",F14-D14/20-$G$3-D15/20,"")</f>
        <v/>
      </c>
      <c r="G15" s="20" t="str">
        <f t="shared" si="3"/>
        <v/>
      </c>
      <c r="H15" s="18" t="str">
        <f t="shared" si="0"/>
        <v/>
      </c>
      <c r="I15" s="18" t="str">
        <f t="shared" si="4"/>
        <v/>
      </c>
      <c r="J15" s="19" t="str">
        <f t="shared" si="5"/>
        <v/>
      </c>
      <c r="K15" s="18" t="str">
        <f t="shared" si="6"/>
        <v/>
      </c>
      <c r="L15" s="22" t="str">
        <f t="shared" si="7"/>
        <v/>
      </c>
    </row>
    <row r="16" spans="1:12" x14ac:dyDescent="0.25">
      <c r="A16" s="9">
        <v>4</v>
      </c>
      <c r="B16" s="32">
        <f t="shared" si="1"/>
        <v>0</v>
      </c>
      <c r="C16" s="33"/>
      <c r="D16" s="33"/>
      <c r="E16" s="16">
        <f t="shared" si="2"/>
        <v>0</v>
      </c>
      <c r="F16" s="23" t="str">
        <f t="shared" si="8"/>
        <v/>
      </c>
      <c r="G16" s="20" t="str">
        <f t="shared" si="3"/>
        <v/>
      </c>
      <c r="H16" s="18" t="str">
        <f t="shared" si="0"/>
        <v/>
      </c>
      <c r="I16" s="18" t="str">
        <f t="shared" si="4"/>
        <v/>
      </c>
      <c r="J16" s="19" t="str">
        <f t="shared" si="5"/>
        <v/>
      </c>
      <c r="K16" s="18" t="str">
        <f t="shared" si="6"/>
        <v/>
      </c>
      <c r="L16" s="22" t="str">
        <f t="shared" si="7"/>
        <v/>
      </c>
    </row>
    <row r="17" spans="1:12" x14ac:dyDescent="0.25">
      <c r="A17" s="9">
        <v>5</v>
      </c>
      <c r="B17" s="32" t="str">
        <f>IF(C17&lt;&gt;"",1,"")</f>
        <v/>
      </c>
      <c r="C17" s="21"/>
      <c r="D17" s="34"/>
      <c r="E17" s="16">
        <f t="shared" si="2"/>
        <v>0</v>
      </c>
      <c r="F17" s="23" t="str">
        <f t="shared" si="8"/>
        <v/>
      </c>
      <c r="G17" s="20" t="str">
        <f t="shared" si="3"/>
        <v/>
      </c>
      <c r="H17" s="19" t="str">
        <f t="shared" si="0"/>
        <v/>
      </c>
      <c r="I17" s="2" t="str">
        <f t="shared" si="4"/>
        <v/>
      </c>
      <c r="J17" s="19" t="str">
        <f t="shared" si="5"/>
        <v/>
      </c>
      <c r="K17" s="19" t="str">
        <f t="shared" si="6"/>
        <v/>
      </c>
      <c r="L17" s="22" t="str">
        <f t="shared" si="7"/>
        <v/>
      </c>
    </row>
    <row r="18" spans="1:12" x14ac:dyDescent="0.25">
      <c r="A18" s="9">
        <v>6</v>
      </c>
      <c r="B18" s="32" t="str">
        <f t="shared" ref="B18:B22" si="9">IF(C18&lt;&gt;"",1,"")</f>
        <v/>
      </c>
      <c r="C18" s="21"/>
      <c r="D18" s="34"/>
      <c r="E18" s="16">
        <f t="shared" si="2"/>
        <v>0</v>
      </c>
      <c r="F18" s="23" t="str">
        <f t="shared" si="8"/>
        <v/>
      </c>
      <c r="G18" s="20" t="str">
        <f t="shared" si="3"/>
        <v/>
      </c>
      <c r="H18" s="19" t="str">
        <f t="shared" si="0"/>
        <v/>
      </c>
      <c r="I18" s="2" t="str">
        <f t="shared" si="4"/>
        <v/>
      </c>
      <c r="J18" s="19" t="str">
        <f t="shared" si="5"/>
        <v/>
      </c>
      <c r="K18" s="19" t="str">
        <f t="shared" si="6"/>
        <v/>
      </c>
      <c r="L18" s="22" t="str">
        <f t="shared" si="7"/>
        <v/>
      </c>
    </row>
    <row r="19" spans="1:12" x14ac:dyDescent="0.25">
      <c r="A19" s="9">
        <v>7</v>
      </c>
      <c r="B19" s="32" t="str">
        <f t="shared" si="9"/>
        <v/>
      </c>
      <c r="C19" s="21"/>
      <c r="D19" s="34"/>
      <c r="E19" s="16">
        <f t="shared" si="2"/>
        <v>0</v>
      </c>
      <c r="F19" s="23" t="str">
        <f t="shared" si="8"/>
        <v/>
      </c>
      <c r="G19" s="20" t="str">
        <f t="shared" si="3"/>
        <v/>
      </c>
      <c r="H19" s="19" t="str">
        <f t="shared" si="0"/>
        <v/>
      </c>
      <c r="I19" s="2" t="str">
        <f t="shared" si="4"/>
        <v/>
      </c>
      <c r="J19" s="19" t="str">
        <f t="shared" si="5"/>
        <v/>
      </c>
      <c r="K19" s="19" t="str">
        <f t="shared" si="6"/>
        <v/>
      </c>
      <c r="L19" s="22" t="str">
        <f t="shared" si="7"/>
        <v/>
      </c>
    </row>
    <row r="20" spans="1:12" x14ac:dyDescent="0.25">
      <c r="A20" s="9">
        <v>8</v>
      </c>
      <c r="B20" s="32" t="str">
        <f t="shared" si="9"/>
        <v/>
      </c>
      <c r="C20" s="21"/>
      <c r="D20" s="34"/>
      <c r="E20" s="16">
        <f t="shared" si="2"/>
        <v>0</v>
      </c>
      <c r="F20" s="23" t="str">
        <f t="shared" si="8"/>
        <v/>
      </c>
      <c r="G20" s="20" t="str">
        <f t="shared" si="3"/>
        <v/>
      </c>
      <c r="H20" s="19" t="str">
        <f t="shared" si="0"/>
        <v/>
      </c>
      <c r="I20" s="2" t="str">
        <f t="shared" si="4"/>
        <v/>
      </c>
      <c r="J20" s="19" t="str">
        <f t="shared" si="5"/>
        <v/>
      </c>
      <c r="K20" s="19" t="str">
        <f t="shared" si="6"/>
        <v/>
      </c>
      <c r="L20" s="22" t="str">
        <f t="shared" si="7"/>
        <v/>
      </c>
    </row>
    <row r="21" spans="1:12" x14ac:dyDescent="0.25">
      <c r="A21" s="9">
        <v>9</v>
      </c>
      <c r="B21" s="32" t="str">
        <f t="shared" si="9"/>
        <v/>
      </c>
      <c r="C21" s="21"/>
      <c r="D21" s="34"/>
      <c r="E21" s="16">
        <f t="shared" si="2"/>
        <v>0</v>
      </c>
      <c r="F21" s="23" t="str">
        <f t="shared" si="8"/>
        <v/>
      </c>
      <c r="G21" s="20" t="str">
        <f t="shared" si="3"/>
        <v/>
      </c>
      <c r="H21" s="19" t="str">
        <f t="shared" si="0"/>
        <v/>
      </c>
      <c r="I21" s="2" t="str">
        <f t="shared" si="4"/>
        <v/>
      </c>
      <c r="J21" s="19" t="str">
        <f t="shared" si="5"/>
        <v/>
      </c>
      <c r="K21" s="19" t="str">
        <f t="shared" si="6"/>
        <v/>
      </c>
      <c r="L21" s="22" t="str">
        <f t="shared" si="7"/>
        <v/>
      </c>
    </row>
    <row r="22" spans="1:12" ht="15.75" thickBot="1" x14ac:dyDescent="0.3">
      <c r="A22" s="9">
        <v>10</v>
      </c>
      <c r="B22" s="32" t="str">
        <f t="shared" si="9"/>
        <v/>
      </c>
      <c r="C22" s="35"/>
      <c r="D22" s="36"/>
      <c r="E22" s="16">
        <f t="shared" si="2"/>
        <v>0</v>
      </c>
      <c r="F22" s="24" t="str">
        <f t="shared" si="8"/>
        <v/>
      </c>
      <c r="G22" s="20" t="str">
        <f t="shared" si="3"/>
        <v/>
      </c>
      <c r="H22" s="25" t="str">
        <f t="shared" si="0"/>
        <v/>
      </c>
      <c r="I22" s="26" t="str">
        <f t="shared" si="4"/>
        <v/>
      </c>
      <c r="J22" s="25" t="str">
        <f t="shared" si="5"/>
        <v/>
      </c>
      <c r="K22" s="25" t="str">
        <f t="shared" si="6"/>
        <v/>
      </c>
      <c r="L22" s="27" t="str">
        <f t="shared" si="7"/>
        <v/>
      </c>
    </row>
    <row r="23" spans="1:12" ht="16.5" thickBot="1" x14ac:dyDescent="0.3">
      <c r="A23"/>
      <c r="B23">
        <f>SUM(B13:B22)</f>
        <v>2</v>
      </c>
      <c r="E23" s="16">
        <f t="shared" si="2"/>
        <v>0</v>
      </c>
      <c r="I23" s="28" t="s">
        <v>21</v>
      </c>
      <c r="J23" s="29">
        <f>SUM(J13:J22)</f>
        <v>14512.046909321623</v>
      </c>
      <c r="K23" s="30" t="s">
        <v>21</v>
      </c>
      <c r="L23" s="31">
        <f>SUM(L13:L22)</f>
        <v>5502087.4161249492</v>
      </c>
    </row>
    <row r="24" spans="1:12" x14ac:dyDescent="0.25">
      <c r="A24"/>
      <c r="B24"/>
    </row>
    <row r="25" spans="1:12" x14ac:dyDescent="0.25">
      <c r="A25"/>
      <c r="B25"/>
      <c r="C25" s="60" t="s">
        <v>37</v>
      </c>
      <c r="D25" s="61"/>
      <c r="E25" s="61"/>
      <c r="F25" s="61"/>
      <c r="G25" s="61"/>
    </row>
    <row r="26" spans="1:12" ht="15.75" x14ac:dyDescent="0.25">
      <c r="C26" s="46" t="s">
        <v>38</v>
      </c>
      <c r="D26">
        <f>ABS(0.003*(G5-F13)/G5)</f>
        <v>1.7700000000000001E-3</v>
      </c>
      <c r="F26" t="str">
        <f>IF((0.003*(G6-F13)/G6)&lt;0,"tracción","compresión")</f>
        <v>compresión</v>
      </c>
    </row>
    <row r="27" spans="1:12" x14ac:dyDescent="0.25">
      <c r="C27" t="s">
        <v>39</v>
      </c>
      <c r="D27">
        <f>IF(D26&lt;0.002,0.65,IF(D26&gt;0.005,0.9,0.65+0.25*(D26-0.002)/(0.005-0.002)))</f>
        <v>0.65</v>
      </c>
    </row>
  </sheetData>
  <mergeCells count="4">
    <mergeCell ref="C2:G2"/>
    <mergeCell ref="C11:D11"/>
    <mergeCell ref="F11:L11"/>
    <mergeCell ref="C25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topLeftCell="A10" zoomScale="145" zoomScaleNormal="145" workbookViewId="0">
      <selection activeCell="I5" sqref="I5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0.7109375" customWidth="1"/>
    <col min="4" max="4" width="12.85546875" customWidth="1"/>
    <col min="5" max="5" width="12.85546875" hidden="1" customWidth="1"/>
    <col min="6" max="6" width="12" customWidth="1"/>
    <col min="10" max="10" width="12.5703125" customWidth="1"/>
    <col min="12" max="12" width="20.140625" customWidth="1"/>
  </cols>
  <sheetData>
    <row r="1" spans="1:12" ht="15.75" thickBot="1" x14ac:dyDescent="0.3"/>
    <row r="2" spans="1:12" ht="15.75" thickBot="1" x14ac:dyDescent="0.3">
      <c r="C2" s="51" t="s">
        <v>0</v>
      </c>
      <c r="D2" s="52"/>
      <c r="E2" s="52"/>
      <c r="F2" s="53"/>
      <c r="G2" s="54"/>
    </row>
    <row r="3" spans="1:12" x14ac:dyDescent="0.25">
      <c r="C3" s="12" t="s">
        <v>3</v>
      </c>
      <c r="D3" s="13">
        <f>Balanceado!D3</f>
        <v>40</v>
      </c>
      <c r="E3" s="14"/>
      <c r="F3" s="2" t="s">
        <v>9</v>
      </c>
      <c r="G3" s="18">
        <f>(D4-D7/5-D8*2-(SUM(D13:D22)/10))/(B23-1)</f>
        <v>54.4</v>
      </c>
    </row>
    <row r="4" spans="1:12" x14ac:dyDescent="0.25">
      <c r="C4" s="4" t="s">
        <v>4</v>
      </c>
      <c r="D4" s="13">
        <f>Balanceado!D4</f>
        <v>70</v>
      </c>
      <c r="E4" s="14"/>
      <c r="F4" s="2" t="s">
        <v>12</v>
      </c>
      <c r="G4" s="18">
        <f>SUM(E13:E22)</f>
        <v>49.260172808287948</v>
      </c>
    </row>
    <row r="5" spans="1:12" x14ac:dyDescent="0.25">
      <c r="C5" s="4" t="s">
        <v>2</v>
      </c>
      <c r="D5" s="13">
        <f>Balanceado!D5</f>
        <v>240</v>
      </c>
      <c r="E5" s="14"/>
      <c r="F5" s="2" t="s">
        <v>28</v>
      </c>
      <c r="G5" s="45">
        <v>30</v>
      </c>
    </row>
    <row r="6" spans="1:12" x14ac:dyDescent="0.25">
      <c r="C6" s="4" t="s">
        <v>1</v>
      </c>
      <c r="D6" s="13">
        <f>Balanceado!D6</f>
        <v>4200</v>
      </c>
      <c r="E6" s="14"/>
      <c r="F6" s="2" t="s">
        <v>24</v>
      </c>
      <c r="G6" s="3">
        <f>(0.85^2)*G5*D3*D5</f>
        <v>208079.99999999997</v>
      </c>
    </row>
    <row r="7" spans="1:12" x14ac:dyDescent="0.25">
      <c r="C7" s="5" t="s">
        <v>11</v>
      </c>
      <c r="D7" s="13">
        <f>Balanceado!D7</f>
        <v>10</v>
      </c>
      <c r="E7" s="8"/>
      <c r="F7" s="2" t="s">
        <v>25</v>
      </c>
      <c r="G7" s="18">
        <f>(G6*(D4/2-0.85*G5/2)+L23)/(10^5)</f>
        <v>105.46911957731547</v>
      </c>
    </row>
    <row r="8" spans="1:12" x14ac:dyDescent="0.25">
      <c r="C8" s="5" t="s">
        <v>10</v>
      </c>
      <c r="D8" s="13">
        <f>Balanceado!D8</f>
        <v>4</v>
      </c>
      <c r="E8" s="8"/>
      <c r="F8" s="2" t="s">
        <v>26</v>
      </c>
      <c r="G8" s="18">
        <f>(G6+J23)/(10^3)</f>
        <v>208.07999999999998</v>
      </c>
    </row>
    <row r="9" spans="1:12" x14ac:dyDescent="0.25">
      <c r="C9" s="7"/>
      <c r="D9" s="8"/>
      <c r="E9" s="8"/>
    </row>
    <row r="10" spans="1:12" ht="15.75" thickBot="1" x14ac:dyDescent="0.3"/>
    <row r="11" spans="1:12" ht="15.75" thickBot="1" x14ac:dyDescent="0.3">
      <c r="C11" s="55" t="s">
        <v>5</v>
      </c>
      <c r="D11" s="56"/>
      <c r="E11" s="15"/>
      <c r="F11" s="57" t="s">
        <v>14</v>
      </c>
      <c r="G11" s="58"/>
      <c r="H11" s="58"/>
      <c r="I11" s="58"/>
      <c r="J11" s="58"/>
      <c r="K11" s="58"/>
      <c r="L11" s="59"/>
    </row>
    <row r="12" spans="1:12" ht="15.75" thickBot="1" x14ac:dyDescent="0.3">
      <c r="A12" s="11" t="s">
        <v>6</v>
      </c>
      <c r="B12" s="32"/>
      <c r="C12" s="39" t="s">
        <v>7</v>
      </c>
      <c r="D12" s="40" t="s">
        <v>8</v>
      </c>
      <c r="E12" s="41"/>
      <c r="F12" s="42" t="s">
        <v>16</v>
      </c>
      <c r="G12" s="43" t="s">
        <v>17</v>
      </c>
      <c r="H12" s="43" t="s">
        <v>18</v>
      </c>
      <c r="I12" s="43" t="s">
        <v>19</v>
      </c>
      <c r="J12" s="43" t="s">
        <v>20</v>
      </c>
      <c r="K12" s="43" t="s">
        <v>22</v>
      </c>
      <c r="L12" s="44" t="s">
        <v>23</v>
      </c>
    </row>
    <row r="13" spans="1:12" x14ac:dyDescent="0.25">
      <c r="A13" s="10">
        <v>1</v>
      </c>
      <c r="B13" s="32">
        <f>IF(C13&lt;&gt;0,1,0)</f>
        <v>1</v>
      </c>
      <c r="C13" s="33">
        <v>4</v>
      </c>
      <c r="D13" s="33">
        <v>28</v>
      </c>
      <c r="E13" s="16">
        <f>C13*PI()*((D13/10)^2)/4</f>
        <v>24.630086404143974</v>
      </c>
      <c r="F13" s="33">
        <f>IF((D4-D8-D7/10-D13/20)&lt;&gt;0,D4-D8-D7/10-D13/20,"")</f>
        <v>63.6</v>
      </c>
      <c r="G13" s="20">
        <f>IF(C13&lt;&gt;"",C13*PI()*((D13/10)^2)/4,"")</f>
        <v>24.630086404143974</v>
      </c>
      <c r="H13" s="20">
        <f t="shared" ref="H13:H22" si="0">IF(C13&lt;&gt;"",6120*($G$5-F13)/$G$5,"")</f>
        <v>-6854.4</v>
      </c>
      <c r="I13" s="20">
        <f>IF(C13&lt;&gt;"",IF(ABS(H13)&lt;=4200,H13,(ABS(H13)/H13)*4200),"")</f>
        <v>-4200</v>
      </c>
      <c r="J13" s="37">
        <f>IF(C13&lt;&gt;"",I13*G13,"")</f>
        <v>-103446.36289740469</v>
      </c>
      <c r="K13" s="20">
        <f>IF(C13&lt;&gt;"",$D$4/2-F13,"")</f>
        <v>-28.6</v>
      </c>
      <c r="L13" s="38">
        <f>IF(C13&lt;&gt;"",K13*J13,"")</f>
        <v>2958565.9788657743</v>
      </c>
    </row>
    <row r="14" spans="1:12" x14ac:dyDescent="0.25">
      <c r="A14" s="9">
        <v>2</v>
      </c>
      <c r="B14" s="32">
        <f t="shared" ref="B14:B16" si="1">IF(C14&lt;&gt;0,1,0)</f>
        <v>1</v>
      </c>
      <c r="C14" s="33">
        <v>4</v>
      </c>
      <c r="D14" s="33">
        <v>28</v>
      </c>
      <c r="E14" s="16">
        <f t="shared" ref="E14:E23" si="2">C14*PI()*((D14/10)^2)/4</f>
        <v>24.630086404143974</v>
      </c>
      <c r="F14" s="23">
        <f>IF(C14&lt;&gt;"",F13-D13/20-$G$3-D14/20,"")</f>
        <v>6.4000000000000039</v>
      </c>
      <c r="G14" s="20">
        <f t="shared" ref="G14:G22" si="3">IF(C14&lt;&gt;"",C14*PI()*((D14/10)^2)/4,"")</f>
        <v>24.630086404143974</v>
      </c>
      <c r="H14" s="18">
        <f t="shared" si="0"/>
        <v>4814.3999999999987</v>
      </c>
      <c r="I14" s="18">
        <f t="shared" ref="I14:I22" si="4">IF(C14&lt;&gt;"",IF(ABS(H14)&lt;=4200,H14,(ABS(H14)/H14)*4200),"")</f>
        <v>4200</v>
      </c>
      <c r="J14" s="19">
        <f t="shared" ref="J14:J22" si="5">IF(C14&lt;&gt;"",I14*G14,"")</f>
        <v>103446.36289740469</v>
      </c>
      <c r="K14" s="18">
        <f t="shared" ref="K14:K22" si="6">IF(C14&lt;&gt;"",$D$4/2-F14,"")</f>
        <v>28.599999999999994</v>
      </c>
      <c r="L14" s="22">
        <f t="shared" ref="L14:L22" si="7">IF(C14&lt;&gt;"",K14*J14,"")</f>
        <v>2958565.9788657734</v>
      </c>
    </row>
    <row r="15" spans="1:12" x14ac:dyDescent="0.25">
      <c r="A15" s="9">
        <v>3</v>
      </c>
      <c r="B15" s="32">
        <f t="shared" si="1"/>
        <v>0</v>
      </c>
      <c r="C15" s="33"/>
      <c r="D15" s="33"/>
      <c r="E15" s="16">
        <f t="shared" si="2"/>
        <v>0</v>
      </c>
      <c r="F15" s="23" t="str">
        <f t="shared" ref="F15:F22" si="8">IF(C15&lt;&gt;"",F14-D14/20-$G$3-D15/20,"")</f>
        <v/>
      </c>
      <c r="G15" s="20" t="str">
        <f t="shared" si="3"/>
        <v/>
      </c>
      <c r="H15" s="18" t="str">
        <f t="shared" si="0"/>
        <v/>
      </c>
      <c r="I15" s="18" t="str">
        <f t="shared" si="4"/>
        <v/>
      </c>
      <c r="J15" s="19" t="str">
        <f t="shared" si="5"/>
        <v/>
      </c>
      <c r="K15" s="18" t="str">
        <f t="shared" si="6"/>
        <v/>
      </c>
      <c r="L15" s="22" t="str">
        <f t="shared" si="7"/>
        <v/>
      </c>
    </row>
    <row r="16" spans="1:12" x14ac:dyDescent="0.25">
      <c r="A16" s="9">
        <v>4</v>
      </c>
      <c r="B16" s="32">
        <f t="shared" si="1"/>
        <v>0</v>
      </c>
      <c r="C16" s="33"/>
      <c r="D16" s="33"/>
      <c r="E16" s="16">
        <f t="shared" si="2"/>
        <v>0</v>
      </c>
      <c r="F16" s="23" t="str">
        <f t="shared" si="8"/>
        <v/>
      </c>
      <c r="G16" s="20" t="str">
        <f t="shared" si="3"/>
        <v/>
      </c>
      <c r="H16" s="18" t="str">
        <f t="shared" si="0"/>
        <v/>
      </c>
      <c r="I16" s="18" t="str">
        <f t="shared" si="4"/>
        <v/>
      </c>
      <c r="J16" s="19" t="str">
        <f t="shared" si="5"/>
        <v/>
      </c>
      <c r="K16" s="18" t="str">
        <f t="shared" si="6"/>
        <v/>
      </c>
      <c r="L16" s="22" t="str">
        <f t="shared" si="7"/>
        <v/>
      </c>
    </row>
    <row r="17" spans="1:12" x14ac:dyDescent="0.25">
      <c r="A17" s="9">
        <v>5</v>
      </c>
      <c r="B17" s="32" t="str">
        <f>IF(C17&lt;&gt;"",1,"")</f>
        <v/>
      </c>
      <c r="C17" s="21"/>
      <c r="D17" s="34"/>
      <c r="E17" s="16">
        <f t="shared" si="2"/>
        <v>0</v>
      </c>
      <c r="F17" s="23" t="str">
        <f t="shared" si="8"/>
        <v/>
      </c>
      <c r="G17" s="20" t="str">
        <f t="shared" si="3"/>
        <v/>
      </c>
      <c r="H17" s="19" t="str">
        <f t="shared" si="0"/>
        <v/>
      </c>
      <c r="I17" s="2" t="str">
        <f t="shared" si="4"/>
        <v/>
      </c>
      <c r="J17" s="19" t="str">
        <f t="shared" si="5"/>
        <v/>
      </c>
      <c r="K17" s="19" t="str">
        <f t="shared" si="6"/>
        <v/>
      </c>
      <c r="L17" s="22" t="str">
        <f t="shared" si="7"/>
        <v/>
      </c>
    </row>
    <row r="18" spans="1:12" x14ac:dyDescent="0.25">
      <c r="A18" s="9">
        <v>6</v>
      </c>
      <c r="B18" s="32" t="str">
        <f t="shared" ref="B18:B22" si="9">IF(C18&lt;&gt;"",1,"")</f>
        <v/>
      </c>
      <c r="C18" s="21"/>
      <c r="D18" s="34"/>
      <c r="E18" s="16">
        <f t="shared" si="2"/>
        <v>0</v>
      </c>
      <c r="F18" s="23" t="str">
        <f t="shared" si="8"/>
        <v/>
      </c>
      <c r="G18" s="20" t="str">
        <f t="shared" si="3"/>
        <v/>
      </c>
      <c r="H18" s="19" t="str">
        <f t="shared" si="0"/>
        <v/>
      </c>
      <c r="I18" s="2" t="str">
        <f t="shared" si="4"/>
        <v/>
      </c>
      <c r="J18" s="19" t="str">
        <f t="shared" si="5"/>
        <v/>
      </c>
      <c r="K18" s="19" t="str">
        <f t="shared" si="6"/>
        <v/>
      </c>
      <c r="L18" s="22" t="str">
        <f t="shared" si="7"/>
        <v/>
      </c>
    </row>
    <row r="19" spans="1:12" x14ac:dyDescent="0.25">
      <c r="A19" s="9">
        <v>7</v>
      </c>
      <c r="B19" s="32" t="str">
        <f t="shared" si="9"/>
        <v/>
      </c>
      <c r="C19" s="21"/>
      <c r="D19" s="34"/>
      <c r="E19" s="16">
        <f t="shared" si="2"/>
        <v>0</v>
      </c>
      <c r="F19" s="23" t="str">
        <f t="shared" si="8"/>
        <v/>
      </c>
      <c r="G19" s="20" t="str">
        <f t="shared" si="3"/>
        <v/>
      </c>
      <c r="H19" s="19" t="str">
        <f t="shared" si="0"/>
        <v/>
      </c>
      <c r="I19" s="2" t="str">
        <f t="shared" si="4"/>
        <v/>
      </c>
      <c r="J19" s="19" t="str">
        <f t="shared" si="5"/>
        <v/>
      </c>
      <c r="K19" s="19" t="str">
        <f t="shared" si="6"/>
        <v/>
      </c>
      <c r="L19" s="22" t="str">
        <f t="shared" si="7"/>
        <v/>
      </c>
    </row>
    <row r="20" spans="1:12" x14ac:dyDescent="0.25">
      <c r="A20" s="9">
        <v>8</v>
      </c>
      <c r="B20" s="32" t="str">
        <f t="shared" si="9"/>
        <v/>
      </c>
      <c r="C20" s="21"/>
      <c r="D20" s="34"/>
      <c r="E20" s="16">
        <f t="shared" si="2"/>
        <v>0</v>
      </c>
      <c r="F20" s="23" t="str">
        <f t="shared" si="8"/>
        <v/>
      </c>
      <c r="G20" s="20" t="str">
        <f t="shared" si="3"/>
        <v/>
      </c>
      <c r="H20" s="19" t="str">
        <f t="shared" si="0"/>
        <v/>
      </c>
      <c r="I20" s="2" t="str">
        <f t="shared" si="4"/>
        <v/>
      </c>
      <c r="J20" s="19" t="str">
        <f t="shared" si="5"/>
        <v/>
      </c>
      <c r="K20" s="19" t="str">
        <f t="shared" si="6"/>
        <v/>
      </c>
      <c r="L20" s="22" t="str">
        <f t="shared" si="7"/>
        <v/>
      </c>
    </row>
    <row r="21" spans="1:12" x14ac:dyDescent="0.25">
      <c r="A21" s="9">
        <v>9</v>
      </c>
      <c r="B21" s="32" t="str">
        <f t="shared" si="9"/>
        <v/>
      </c>
      <c r="C21" s="21"/>
      <c r="D21" s="34"/>
      <c r="E21" s="16">
        <f t="shared" si="2"/>
        <v>0</v>
      </c>
      <c r="F21" s="23" t="str">
        <f t="shared" si="8"/>
        <v/>
      </c>
      <c r="G21" s="20" t="str">
        <f t="shared" si="3"/>
        <v/>
      </c>
      <c r="H21" s="19" t="str">
        <f t="shared" si="0"/>
        <v/>
      </c>
      <c r="I21" s="2" t="str">
        <f t="shared" si="4"/>
        <v/>
      </c>
      <c r="J21" s="19" t="str">
        <f t="shared" si="5"/>
        <v/>
      </c>
      <c r="K21" s="19" t="str">
        <f t="shared" si="6"/>
        <v/>
      </c>
      <c r="L21" s="22" t="str">
        <f t="shared" si="7"/>
        <v/>
      </c>
    </row>
    <row r="22" spans="1:12" ht="15.75" thickBot="1" x14ac:dyDescent="0.3">
      <c r="A22" s="9">
        <v>10</v>
      </c>
      <c r="B22" s="32" t="str">
        <f t="shared" si="9"/>
        <v/>
      </c>
      <c r="C22" s="35"/>
      <c r="D22" s="36"/>
      <c r="E22" s="16">
        <f t="shared" si="2"/>
        <v>0</v>
      </c>
      <c r="F22" s="24" t="str">
        <f t="shared" si="8"/>
        <v/>
      </c>
      <c r="G22" s="20" t="str">
        <f t="shared" si="3"/>
        <v/>
      </c>
      <c r="H22" s="25" t="str">
        <f t="shared" si="0"/>
        <v/>
      </c>
      <c r="I22" s="26" t="str">
        <f t="shared" si="4"/>
        <v/>
      </c>
      <c r="J22" s="25" t="str">
        <f t="shared" si="5"/>
        <v/>
      </c>
      <c r="K22" s="25" t="str">
        <f t="shared" si="6"/>
        <v/>
      </c>
      <c r="L22" s="27" t="str">
        <f t="shared" si="7"/>
        <v/>
      </c>
    </row>
    <row r="23" spans="1:12" ht="16.5" thickBot="1" x14ac:dyDescent="0.3">
      <c r="A23"/>
      <c r="B23">
        <f>SUM(B13:B22)</f>
        <v>2</v>
      </c>
      <c r="E23" s="16">
        <f t="shared" si="2"/>
        <v>0</v>
      </c>
      <c r="I23" s="28" t="s">
        <v>21</v>
      </c>
      <c r="J23" s="29">
        <f>SUM(J13:J22)</f>
        <v>0</v>
      </c>
      <c r="K23" s="30" t="s">
        <v>21</v>
      </c>
      <c r="L23" s="31">
        <f>SUM(L13:L22)</f>
        <v>5917131.9577315478</v>
      </c>
    </row>
    <row r="24" spans="1:12" x14ac:dyDescent="0.25">
      <c r="A24"/>
      <c r="B24"/>
    </row>
    <row r="25" spans="1:12" x14ac:dyDescent="0.25">
      <c r="A25"/>
      <c r="B25"/>
      <c r="C25" s="60" t="s">
        <v>37</v>
      </c>
      <c r="D25" s="61"/>
      <c r="E25" s="61"/>
      <c r="F25" s="61"/>
      <c r="G25" s="61"/>
    </row>
    <row r="26" spans="1:12" ht="15.75" x14ac:dyDescent="0.25">
      <c r="C26" s="46" t="s">
        <v>38</v>
      </c>
      <c r="D26">
        <f>ABS(0.003*(G5-F13)/G5)</f>
        <v>3.3600000000000001E-3</v>
      </c>
      <c r="F26" t="str">
        <f>IF((0.003*(G6-F13)/G6)&lt;0,"tracción","compresión")</f>
        <v>compresión</v>
      </c>
    </row>
    <row r="27" spans="1:12" x14ac:dyDescent="0.25">
      <c r="C27" t="s">
        <v>39</v>
      </c>
      <c r="D27">
        <f>IF(D26&lt;0.002,0.65,IF(D26&gt;0.005,0.9,0.65+0.25*(D26-0.002)/(0.005-0.002)))</f>
        <v>0.76333333333333342</v>
      </c>
    </row>
  </sheetData>
  <mergeCells count="4">
    <mergeCell ref="C2:G2"/>
    <mergeCell ref="C11:D11"/>
    <mergeCell ref="F11:L11"/>
    <mergeCell ref="C25:G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="145" zoomScaleNormal="145" workbookViewId="0">
      <selection activeCell="D4" sqref="D4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0.7109375" customWidth="1"/>
    <col min="4" max="4" width="12.85546875" customWidth="1"/>
    <col min="5" max="5" width="12.85546875" hidden="1" customWidth="1"/>
    <col min="6" max="6" width="12" customWidth="1"/>
    <col min="10" max="10" width="12.5703125" customWidth="1"/>
    <col min="12" max="12" width="20.140625" customWidth="1"/>
  </cols>
  <sheetData>
    <row r="1" spans="1:12" ht="15.75" thickBot="1" x14ac:dyDescent="0.3"/>
    <row r="2" spans="1:12" ht="15.75" thickBot="1" x14ac:dyDescent="0.3">
      <c r="C2" s="51" t="s">
        <v>0</v>
      </c>
      <c r="D2" s="52"/>
      <c r="E2" s="52"/>
      <c r="F2" s="53"/>
      <c r="G2" s="54"/>
    </row>
    <row r="3" spans="1:12" x14ac:dyDescent="0.25">
      <c r="C3" s="12" t="s">
        <v>3</v>
      </c>
      <c r="D3" s="13">
        <f>Balanceado!D3</f>
        <v>40</v>
      </c>
      <c r="E3" s="14"/>
      <c r="F3" s="2" t="s">
        <v>9</v>
      </c>
      <c r="G3" s="18">
        <f>(D4-D7/5-D8*2-(SUM(D13:D22)/10))/(B23-1)</f>
        <v>54.4</v>
      </c>
    </row>
    <row r="4" spans="1:12" x14ac:dyDescent="0.25">
      <c r="C4" s="4" t="s">
        <v>4</v>
      </c>
      <c r="D4" s="13">
        <f>Balanceado!D4</f>
        <v>70</v>
      </c>
      <c r="E4" s="14"/>
      <c r="F4" s="2" t="s">
        <v>12</v>
      </c>
      <c r="G4" s="18">
        <f>SUM(E13:E22)</f>
        <v>49.260172808287948</v>
      </c>
    </row>
    <row r="5" spans="1:12" x14ac:dyDescent="0.25">
      <c r="C5" s="4" t="s">
        <v>2</v>
      </c>
      <c r="D5" s="13">
        <f>Balanceado!D5</f>
        <v>240</v>
      </c>
      <c r="E5" s="14"/>
      <c r="F5" s="2" t="s">
        <v>28</v>
      </c>
      <c r="G5" s="45">
        <v>20</v>
      </c>
    </row>
    <row r="6" spans="1:12" x14ac:dyDescent="0.25">
      <c r="C6" s="4" t="s">
        <v>1</v>
      </c>
      <c r="D6" s="13">
        <f>Balanceado!D6</f>
        <v>4200</v>
      </c>
      <c r="E6" s="14"/>
      <c r="F6" s="2" t="s">
        <v>24</v>
      </c>
      <c r="G6" s="3">
        <f>(0.85^2)*G5*D3*D5</f>
        <v>138720</v>
      </c>
    </row>
    <row r="7" spans="1:12" x14ac:dyDescent="0.25">
      <c r="C7" s="5" t="s">
        <v>11</v>
      </c>
      <c r="D7" s="13">
        <f>Balanceado!D7</f>
        <v>10</v>
      </c>
      <c r="E7" s="8"/>
      <c r="F7" s="2" t="s">
        <v>25</v>
      </c>
      <c r="G7" s="18">
        <f>(G6*(D4/2-0.85*G5/2)+L23)/(10^5)</f>
        <v>95.661622116390603</v>
      </c>
    </row>
    <row r="8" spans="1:12" x14ac:dyDescent="0.25">
      <c r="C8" s="5" t="s">
        <v>10</v>
      </c>
      <c r="D8" s="13">
        <f>Balanceado!D8</f>
        <v>4</v>
      </c>
      <c r="E8" s="8"/>
      <c r="F8" s="2" t="s">
        <v>26</v>
      </c>
      <c r="G8" s="18">
        <f>(G6+J23)/(10^3)</f>
        <v>137.77420468208084</v>
      </c>
    </row>
    <row r="9" spans="1:12" x14ac:dyDescent="0.25">
      <c r="C9" s="7"/>
      <c r="D9" s="8"/>
      <c r="E9" s="8"/>
    </row>
    <row r="10" spans="1:12" ht="15.75" thickBot="1" x14ac:dyDescent="0.3"/>
    <row r="11" spans="1:12" ht="15.75" thickBot="1" x14ac:dyDescent="0.3">
      <c r="C11" s="55" t="s">
        <v>5</v>
      </c>
      <c r="D11" s="56"/>
      <c r="E11" s="15"/>
      <c r="F11" s="57" t="s">
        <v>14</v>
      </c>
      <c r="G11" s="58"/>
      <c r="H11" s="58"/>
      <c r="I11" s="58"/>
      <c r="J11" s="58"/>
      <c r="K11" s="58"/>
      <c r="L11" s="59"/>
    </row>
    <row r="12" spans="1:12" ht="15.75" thickBot="1" x14ac:dyDescent="0.3">
      <c r="A12" s="11" t="s">
        <v>6</v>
      </c>
      <c r="B12" s="32"/>
      <c r="C12" s="39" t="s">
        <v>7</v>
      </c>
      <c r="D12" s="40" t="s">
        <v>8</v>
      </c>
      <c r="E12" s="41"/>
      <c r="F12" s="42" t="s">
        <v>16</v>
      </c>
      <c r="G12" s="43" t="s">
        <v>17</v>
      </c>
      <c r="H12" s="43" t="s">
        <v>18</v>
      </c>
      <c r="I12" s="43" t="s">
        <v>19</v>
      </c>
      <c r="J12" s="43" t="s">
        <v>20</v>
      </c>
      <c r="K12" s="43" t="s">
        <v>22</v>
      </c>
      <c r="L12" s="44" t="s">
        <v>23</v>
      </c>
    </row>
    <row r="13" spans="1:12" x14ac:dyDescent="0.25">
      <c r="A13" s="10">
        <v>1</v>
      </c>
      <c r="B13" s="32">
        <f>IF(C13&lt;&gt;0,1,0)</f>
        <v>1</v>
      </c>
      <c r="C13" s="33">
        <v>4</v>
      </c>
      <c r="D13" s="33">
        <v>28</v>
      </c>
      <c r="E13" s="16">
        <f>C13*PI()*((D13/10)^2)/4</f>
        <v>24.630086404143974</v>
      </c>
      <c r="F13" s="33">
        <f>IF((D4-D8-D7/10-D13/20)&lt;&gt;0,D4-D8-D7/10-D13/20,"")</f>
        <v>63.6</v>
      </c>
      <c r="G13" s="20">
        <f>IF(C13&lt;&gt;"",C13*PI()*((D13/10)^2)/4,"")</f>
        <v>24.630086404143974</v>
      </c>
      <c r="H13" s="20">
        <f t="shared" ref="H13:H22" si="0">IF(C13&lt;&gt;"",6120*($G$5-F13)/$G$5,"")</f>
        <v>-13341.6</v>
      </c>
      <c r="I13" s="20">
        <f>IF(C13&lt;&gt;"",IF(ABS(H13)&lt;=4200,H13,(ABS(H13)/H13)*4200),"")</f>
        <v>-4200</v>
      </c>
      <c r="J13" s="37">
        <f>IF(C13&lt;&gt;"",I13*G13,"")</f>
        <v>-103446.36289740469</v>
      </c>
      <c r="K13" s="20">
        <f>IF(C13&lt;&gt;"",$D$4/2-F13,"")</f>
        <v>-28.6</v>
      </c>
      <c r="L13" s="38">
        <f>IF(C13&lt;&gt;"",K13*J13,"")</f>
        <v>2958565.9788657743</v>
      </c>
    </row>
    <row r="14" spans="1:12" x14ac:dyDescent="0.25">
      <c r="A14" s="9">
        <v>2</v>
      </c>
      <c r="B14" s="32">
        <f t="shared" ref="B14:B16" si="1">IF(C14&lt;&gt;0,1,0)</f>
        <v>1</v>
      </c>
      <c r="C14" s="33">
        <v>4</v>
      </c>
      <c r="D14" s="33">
        <v>28</v>
      </c>
      <c r="E14" s="16">
        <f t="shared" ref="E14:E23" si="2">C14*PI()*((D14/10)^2)/4</f>
        <v>24.630086404143974</v>
      </c>
      <c r="F14" s="23">
        <f>IF(C14&lt;&gt;"",F13-D13/20-$G$3-D14/20,"")</f>
        <v>6.4000000000000039</v>
      </c>
      <c r="G14" s="20">
        <f t="shared" ref="G14:G22" si="3">IF(C14&lt;&gt;"",C14*PI()*((D14/10)^2)/4,"")</f>
        <v>24.630086404143974</v>
      </c>
      <c r="H14" s="18">
        <f t="shared" si="0"/>
        <v>4161.5999999999985</v>
      </c>
      <c r="I14" s="18">
        <f t="shared" ref="I14:I22" si="4">IF(C14&lt;&gt;"",IF(ABS(H14)&lt;=4200,H14,(ABS(H14)/H14)*4200),"")</f>
        <v>4161.5999999999985</v>
      </c>
      <c r="J14" s="19">
        <f t="shared" ref="J14:J22" si="5">IF(C14&lt;&gt;"",I14*G14,"")</f>
        <v>102500.56757948552</v>
      </c>
      <c r="K14" s="18">
        <f t="shared" ref="K14:K22" si="6">IF(C14&lt;&gt;"",$D$4/2-F14,"")</f>
        <v>28.599999999999994</v>
      </c>
      <c r="L14" s="22">
        <f t="shared" ref="L14:L22" si="7">IF(C14&lt;&gt;"",K14*J14,"")</f>
        <v>2931516.2327732854</v>
      </c>
    </row>
    <row r="15" spans="1:12" x14ac:dyDescent="0.25">
      <c r="A15" s="9">
        <v>3</v>
      </c>
      <c r="B15" s="32">
        <f t="shared" si="1"/>
        <v>0</v>
      </c>
      <c r="C15" s="33"/>
      <c r="D15" s="33"/>
      <c r="E15" s="16">
        <f t="shared" si="2"/>
        <v>0</v>
      </c>
      <c r="F15" s="23" t="str">
        <f t="shared" ref="F15:F22" si="8">IF(C15&lt;&gt;"",F14-D14/20-$G$3-D15/20,"")</f>
        <v/>
      </c>
      <c r="G15" s="20" t="str">
        <f t="shared" si="3"/>
        <v/>
      </c>
      <c r="H15" s="18" t="str">
        <f t="shared" si="0"/>
        <v/>
      </c>
      <c r="I15" s="18" t="str">
        <f t="shared" si="4"/>
        <v/>
      </c>
      <c r="J15" s="19" t="str">
        <f t="shared" si="5"/>
        <v/>
      </c>
      <c r="K15" s="18" t="str">
        <f t="shared" si="6"/>
        <v/>
      </c>
      <c r="L15" s="22" t="str">
        <f t="shared" si="7"/>
        <v/>
      </c>
    </row>
    <row r="16" spans="1:12" x14ac:dyDescent="0.25">
      <c r="A16" s="9">
        <v>4</v>
      </c>
      <c r="B16" s="32">
        <f t="shared" si="1"/>
        <v>0</v>
      </c>
      <c r="C16" s="33"/>
      <c r="D16" s="33"/>
      <c r="E16" s="16">
        <f t="shared" si="2"/>
        <v>0</v>
      </c>
      <c r="F16" s="23" t="str">
        <f t="shared" si="8"/>
        <v/>
      </c>
      <c r="G16" s="20" t="str">
        <f t="shared" si="3"/>
        <v/>
      </c>
      <c r="H16" s="18" t="str">
        <f t="shared" si="0"/>
        <v/>
      </c>
      <c r="I16" s="18" t="str">
        <f t="shared" si="4"/>
        <v/>
      </c>
      <c r="J16" s="19" t="str">
        <f t="shared" si="5"/>
        <v/>
      </c>
      <c r="K16" s="18" t="str">
        <f t="shared" si="6"/>
        <v/>
      </c>
      <c r="L16" s="22" t="str">
        <f t="shared" si="7"/>
        <v/>
      </c>
    </row>
    <row r="17" spans="1:12" x14ac:dyDescent="0.25">
      <c r="A17" s="9">
        <v>5</v>
      </c>
      <c r="B17" s="32" t="str">
        <f>IF(C17&lt;&gt;"",1,"")</f>
        <v/>
      </c>
      <c r="C17" s="21"/>
      <c r="D17" s="34"/>
      <c r="E17" s="16">
        <f t="shared" si="2"/>
        <v>0</v>
      </c>
      <c r="F17" s="23" t="str">
        <f t="shared" si="8"/>
        <v/>
      </c>
      <c r="G17" s="20" t="str">
        <f t="shared" si="3"/>
        <v/>
      </c>
      <c r="H17" s="19" t="str">
        <f t="shared" si="0"/>
        <v/>
      </c>
      <c r="I17" s="2" t="str">
        <f t="shared" si="4"/>
        <v/>
      </c>
      <c r="J17" s="19" t="str">
        <f t="shared" si="5"/>
        <v/>
      </c>
      <c r="K17" s="19" t="str">
        <f t="shared" si="6"/>
        <v/>
      </c>
      <c r="L17" s="22" t="str">
        <f t="shared" si="7"/>
        <v/>
      </c>
    </row>
    <row r="18" spans="1:12" x14ac:dyDescent="0.25">
      <c r="A18" s="9">
        <v>6</v>
      </c>
      <c r="B18" s="32" t="str">
        <f t="shared" ref="B18:B22" si="9">IF(C18&lt;&gt;"",1,"")</f>
        <v/>
      </c>
      <c r="C18" s="21"/>
      <c r="D18" s="34"/>
      <c r="E18" s="16">
        <f t="shared" si="2"/>
        <v>0</v>
      </c>
      <c r="F18" s="23" t="str">
        <f t="shared" si="8"/>
        <v/>
      </c>
      <c r="G18" s="20" t="str">
        <f t="shared" si="3"/>
        <v/>
      </c>
      <c r="H18" s="19" t="str">
        <f t="shared" si="0"/>
        <v/>
      </c>
      <c r="I18" s="2" t="str">
        <f t="shared" si="4"/>
        <v/>
      </c>
      <c r="J18" s="19" t="str">
        <f t="shared" si="5"/>
        <v/>
      </c>
      <c r="K18" s="19" t="str">
        <f t="shared" si="6"/>
        <v/>
      </c>
      <c r="L18" s="22" t="str">
        <f t="shared" si="7"/>
        <v/>
      </c>
    </row>
    <row r="19" spans="1:12" x14ac:dyDescent="0.25">
      <c r="A19" s="9">
        <v>7</v>
      </c>
      <c r="B19" s="32" t="str">
        <f t="shared" si="9"/>
        <v/>
      </c>
      <c r="C19" s="21"/>
      <c r="D19" s="34"/>
      <c r="E19" s="16">
        <f t="shared" si="2"/>
        <v>0</v>
      </c>
      <c r="F19" s="23" t="str">
        <f t="shared" si="8"/>
        <v/>
      </c>
      <c r="G19" s="20" t="str">
        <f t="shared" si="3"/>
        <v/>
      </c>
      <c r="H19" s="19" t="str">
        <f t="shared" si="0"/>
        <v/>
      </c>
      <c r="I19" s="2" t="str">
        <f t="shared" si="4"/>
        <v/>
      </c>
      <c r="J19" s="19" t="str">
        <f t="shared" si="5"/>
        <v/>
      </c>
      <c r="K19" s="19" t="str">
        <f t="shared" si="6"/>
        <v/>
      </c>
      <c r="L19" s="22" t="str">
        <f t="shared" si="7"/>
        <v/>
      </c>
    </row>
    <row r="20" spans="1:12" x14ac:dyDescent="0.25">
      <c r="A20" s="9">
        <v>8</v>
      </c>
      <c r="B20" s="32" t="str">
        <f t="shared" si="9"/>
        <v/>
      </c>
      <c r="C20" s="21"/>
      <c r="D20" s="34"/>
      <c r="E20" s="16">
        <f t="shared" si="2"/>
        <v>0</v>
      </c>
      <c r="F20" s="23" t="str">
        <f t="shared" si="8"/>
        <v/>
      </c>
      <c r="G20" s="20" t="str">
        <f t="shared" si="3"/>
        <v/>
      </c>
      <c r="H20" s="19" t="str">
        <f t="shared" si="0"/>
        <v/>
      </c>
      <c r="I20" s="2" t="str">
        <f t="shared" si="4"/>
        <v/>
      </c>
      <c r="J20" s="19" t="str">
        <f t="shared" si="5"/>
        <v/>
      </c>
      <c r="K20" s="19" t="str">
        <f t="shared" si="6"/>
        <v/>
      </c>
      <c r="L20" s="22" t="str">
        <f t="shared" si="7"/>
        <v/>
      </c>
    </row>
    <row r="21" spans="1:12" x14ac:dyDescent="0.25">
      <c r="A21" s="9">
        <v>9</v>
      </c>
      <c r="B21" s="32" t="str">
        <f t="shared" si="9"/>
        <v/>
      </c>
      <c r="C21" s="21"/>
      <c r="D21" s="34"/>
      <c r="E21" s="16">
        <f t="shared" si="2"/>
        <v>0</v>
      </c>
      <c r="F21" s="23" t="str">
        <f t="shared" si="8"/>
        <v/>
      </c>
      <c r="G21" s="20" t="str">
        <f t="shared" si="3"/>
        <v/>
      </c>
      <c r="H21" s="19" t="str">
        <f t="shared" si="0"/>
        <v/>
      </c>
      <c r="I21" s="2" t="str">
        <f t="shared" si="4"/>
        <v/>
      </c>
      <c r="J21" s="19" t="str">
        <f t="shared" si="5"/>
        <v/>
      </c>
      <c r="K21" s="19" t="str">
        <f t="shared" si="6"/>
        <v/>
      </c>
      <c r="L21" s="22" t="str">
        <f t="shared" si="7"/>
        <v/>
      </c>
    </row>
    <row r="22" spans="1:12" ht="15.75" thickBot="1" x14ac:dyDescent="0.3">
      <c r="A22" s="9">
        <v>10</v>
      </c>
      <c r="B22" s="32" t="str">
        <f t="shared" si="9"/>
        <v/>
      </c>
      <c r="C22" s="35"/>
      <c r="D22" s="36"/>
      <c r="E22" s="16">
        <f t="shared" si="2"/>
        <v>0</v>
      </c>
      <c r="F22" s="24" t="str">
        <f t="shared" si="8"/>
        <v/>
      </c>
      <c r="G22" s="20" t="str">
        <f t="shared" si="3"/>
        <v/>
      </c>
      <c r="H22" s="25" t="str">
        <f t="shared" si="0"/>
        <v/>
      </c>
      <c r="I22" s="26" t="str">
        <f t="shared" si="4"/>
        <v/>
      </c>
      <c r="J22" s="25" t="str">
        <f t="shared" si="5"/>
        <v/>
      </c>
      <c r="K22" s="25" t="str">
        <f t="shared" si="6"/>
        <v/>
      </c>
      <c r="L22" s="27" t="str">
        <f t="shared" si="7"/>
        <v/>
      </c>
    </row>
    <row r="23" spans="1:12" ht="16.5" thickBot="1" x14ac:dyDescent="0.3">
      <c r="A23"/>
      <c r="B23">
        <f>SUM(B13:B22)</f>
        <v>2</v>
      </c>
      <c r="E23" s="16">
        <f t="shared" si="2"/>
        <v>0</v>
      </c>
      <c r="I23" s="28" t="s">
        <v>21</v>
      </c>
      <c r="J23" s="29">
        <f>SUM(J13:J22)</f>
        <v>-945.79531791916816</v>
      </c>
      <c r="K23" s="30" t="s">
        <v>21</v>
      </c>
      <c r="L23" s="31">
        <f>SUM(L13:L22)</f>
        <v>5890082.2116390597</v>
      </c>
    </row>
    <row r="24" spans="1:12" x14ac:dyDescent="0.25">
      <c r="A24"/>
      <c r="B24"/>
    </row>
    <row r="25" spans="1:12" x14ac:dyDescent="0.25">
      <c r="A25"/>
      <c r="B25"/>
      <c r="C25" s="60" t="s">
        <v>37</v>
      </c>
      <c r="D25" s="61"/>
      <c r="E25" s="61"/>
      <c r="F25" s="61"/>
      <c r="G25" s="61"/>
    </row>
    <row r="26" spans="1:12" ht="15.75" x14ac:dyDescent="0.25">
      <c r="C26" s="46" t="s">
        <v>38</v>
      </c>
      <c r="D26">
        <f>ABS(0.003*(G5-F13)/G5)</f>
        <v>6.5399999999999998E-3</v>
      </c>
      <c r="F26" t="str">
        <f>IF((0.003*(G6-F13)/G6)&lt;0,"tracción","compresión")</f>
        <v>compresión</v>
      </c>
    </row>
    <row r="27" spans="1:12" x14ac:dyDescent="0.25">
      <c r="C27" t="s">
        <v>39</v>
      </c>
      <c r="D27">
        <f>IF(D26&lt;0.002,0.65,IF(D26&gt;0.005,0.9,0.65+0.25*(D26-0.002)/(0.005-0.002)))</f>
        <v>0.9</v>
      </c>
    </row>
  </sheetData>
  <mergeCells count="4">
    <mergeCell ref="C2:G2"/>
    <mergeCell ref="C11:D11"/>
    <mergeCell ref="F11:L11"/>
    <mergeCell ref="C25:G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zoomScale="145" zoomScaleNormal="145" workbookViewId="0">
      <selection activeCell="D4" sqref="D4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0.7109375" customWidth="1"/>
    <col min="4" max="4" width="12.85546875" customWidth="1"/>
    <col min="5" max="5" width="12.85546875" hidden="1" customWidth="1"/>
    <col min="6" max="6" width="12" customWidth="1"/>
    <col min="10" max="10" width="12.5703125" customWidth="1"/>
    <col min="12" max="12" width="20.140625" customWidth="1"/>
  </cols>
  <sheetData>
    <row r="1" spans="1:12" ht="15.75" thickBot="1" x14ac:dyDescent="0.3"/>
    <row r="2" spans="1:12" ht="15.75" thickBot="1" x14ac:dyDescent="0.3">
      <c r="C2" s="51" t="s">
        <v>0</v>
      </c>
      <c r="D2" s="52"/>
      <c r="E2" s="52"/>
      <c r="F2" s="53"/>
      <c r="G2" s="54"/>
    </row>
    <row r="3" spans="1:12" x14ac:dyDescent="0.25">
      <c r="C3" s="12" t="s">
        <v>3</v>
      </c>
      <c r="D3" s="13">
        <f>Balanceado!D3</f>
        <v>40</v>
      </c>
      <c r="E3" s="14"/>
      <c r="F3" s="2" t="s">
        <v>9</v>
      </c>
      <c r="G3" s="18">
        <f>(D4-D7/5-D8*2-(SUM(D13:D22)/10))/(B23-1)</f>
        <v>54.4</v>
      </c>
    </row>
    <row r="4" spans="1:12" x14ac:dyDescent="0.25">
      <c r="C4" s="4" t="s">
        <v>4</v>
      </c>
      <c r="D4" s="13">
        <f>Balanceado!D4</f>
        <v>70</v>
      </c>
      <c r="E4" s="14"/>
      <c r="F4" s="2" t="s">
        <v>12</v>
      </c>
      <c r="G4" s="18">
        <f>SUM(E13:E22)</f>
        <v>49.260172808287948</v>
      </c>
    </row>
    <row r="5" spans="1:12" x14ac:dyDescent="0.25">
      <c r="C5" s="4" t="s">
        <v>2</v>
      </c>
      <c r="D5" s="13">
        <f>Balanceado!D5</f>
        <v>240</v>
      </c>
      <c r="E5" s="14"/>
      <c r="F5" s="2" t="s">
        <v>28</v>
      </c>
      <c r="G5" s="45">
        <v>16</v>
      </c>
    </row>
    <row r="6" spans="1:12" x14ac:dyDescent="0.25">
      <c r="C6" s="4" t="s">
        <v>1</v>
      </c>
      <c r="D6" s="13">
        <f>Balanceado!D6</f>
        <v>4200</v>
      </c>
      <c r="E6" s="14"/>
      <c r="F6" s="2" t="s">
        <v>24</v>
      </c>
      <c r="G6" s="3">
        <f>(0.85^2)*G5*D3*D5</f>
        <v>110976</v>
      </c>
    </row>
    <row r="7" spans="1:12" x14ac:dyDescent="0.25">
      <c r="C7" s="5" t="s">
        <v>11</v>
      </c>
      <c r="D7" s="13">
        <f>Balanceado!D7</f>
        <v>10</v>
      </c>
      <c r="E7" s="8"/>
      <c r="F7" s="2" t="s">
        <v>25</v>
      </c>
      <c r="G7" s="18">
        <f>(G6*(D4/2-0.85*G5/2)+L23)/(10^5)</f>
        <v>86.747211489598484</v>
      </c>
    </row>
    <row r="8" spans="1:12" x14ac:dyDescent="0.25">
      <c r="C8" s="5" t="s">
        <v>10</v>
      </c>
      <c r="D8" s="13">
        <f>Balanceado!D8</f>
        <v>4</v>
      </c>
      <c r="E8" s="8"/>
      <c r="F8" s="2" t="s">
        <v>26</v>
      </c>
      <c r="G8" s="18">
        <f>(G6+J23)/(10^3)</f>
        <v>97.97131437861195</v>
      </c>
    </row>
    <row r="9" spans="1:12" x14ac:dyDescent="0.25">
      <c r="C9" s="7"/>
      <c r="D9" s="8"/>
      <c r="E9" s="8"/>
    </row>
    <row r="10" spans="1:12" ht="15.75" thickBot="1" x14ac:dyDescent="0.3"/>
    <row r="11" spans="1:12" ht="15.75" thickBot="1" x14ac:dyDescent="0.3">
      <c r="C11" s="55" t="s">
        <v>5</v>
      </c>
      <c r="D11" s="56"/>
      <c r="E11" s="15"/>
      <c r="F11" s="57" t="s">
        <v>14</v>
      </c>
      <c r="G11" s="58"/>
      <c r="H11" s="58"/>
      <c r="I11" s="58"/>
      <c r="J11" s="58"/>
      <c r="K11" s="58"/>
      <c r="L11" s="59"/>
    </row>
    <row r="12" spans="1:12" ht="15.75" thickBot="1" x14ac:dyDescent="0.3">
      <c r="A12" s="11" t="s">
        <v>6</v>
      </c>
      <c r="B12" s="32"/>
      <c r="C12" s="39" t="s">
        <v>7</v>
      </c>
      <c r="D12" s="40" t="s">
        <v>8</v>
      </c>
      <c r="E12" s="41"/>
      <c r="F12" s="42" t="s">
        <v>16</v>
      </c>
      <c r="G12" s="43" t="s">
        <v>17</v>
      </c>
      <c r="H12" s="43" t="s">
        <v>18</v>
      </c>
      <c r="I12" s="43" t="s">
        <v>19</v>
      </c>
      <c r="J12" s="43" t="s">
        <v>20</v>
      </c>
      <c r="K12" s="43" t="s">
        <v>22</v>
      </c>
      <c r="L12" s="44" t="s">
        <v>23</v>
      </c>
    </row>
    <row r="13" spans="1:12" x14ac:dyDescent="0.25">
      <c r="A13" s="10">
        <v>1</v>
      </c>
      <c r="B13" s="32">
        <f>IF(C13&lt;&gt;0,1,0)</f>
        <v>1</v>
      </c>
      <c r="C13" s="33">
        <v>4</v>
      </c>
      <c r="D13" s="33">
        <v>28</v>
      </c>
      <c r="E13" s="16">
        <f>C13*PI()*((D13/10)^2)/4</f>
        <v>24.630086404143974</v>
      </c>
      <c r="F13" s="33">
        <f>IF((D4-D8-D7/10-D13/20)&lt;&gt;0,D4-D8-D7/10-D13/20,"")</f>
        <v>63.6</v>
      </c>
      <c r="G13" s="20">
        <f>IF(C13&lt;&gt;"",C13*PI()*((D13/10)^2)/4,"")</f>
        <v>24.630086404143974</v>
      </c>
      <c r="H13" s="20">
        <f t="shared" ref="H13:H22" si="0">IF(C13&lt;&gt;"",6120*($G$5-F13)/$G$5,"")</f>
        <v>-18207</v>
      </c>
      <c r="I13" s="20">
        <f>IF(C13&lt;&gt;"",IF(ABS(H13)&lt;=4200,H13,(ABS(H13)/H13)*4200),"")</f>
        <v>-4200</v>
      </c>
      <c r="J13" s="37">
        <f>IF(C13&lt;&gt;"",I13*G13,"")</f>
        <v>-103446.36289740469</v>
      </c>
      <c r="K13" s="20">
        <f>IF(C13&lt;&gt;"",$D$4/2-F13,"")</f>
        <v>-28.6</v>
      </c>
      <c r="L13" s="38">
        <f>IF(C13&lt;&gt;"",K13*J13,"")</f>
        <v>2958565.9788657743</v>
      </c>
    </row>
    <row r="14" spans="1:12" x14ac:dyDescent="0.25">
      <c r="A14" s="9">
        <v>2</v>
      </c>
      <c r="B14" s="32">
        <f t="shared" ref="B14:B16" si="1">IF(C14&lt;&gt;0,1,0)</f>
        <v>1</v>
      </c>
      <c r="C14" s="33">
        <v>4</v>
      </c>
      <c r="D14" s="33">
        <v>28</v>
      </c>
      <c r="E14" s="16">
        <f t="shared" ref="E14:E23" si="2">C14*PI()*((D14/10)^2)/4</f>
        <v>24.630086404143974</v>
      </c>
      <c r="F14" s="23">
        <f>IF(C14&lt;&gt;"",F13-D13/20-$G$3-D14/20,"")</f>
        <v>6.4000000000000039</v>
      </c>
      <c r="G14" s="20">
        <f t="shared" ref="G14:G22" si="3">IF(C14&lt;&gt;"",C14*PI()*((D14/10)^2)/4,"")</f>
        <v>24.630086404143974</v>
      </c>
      <c r="H14" s="18">
        <f t="shared" si="0"/>
        <v>3671.9999999999986</v>
      </c>
      <c r="I14" s="18">
        <f t="shared" ref="I14:I22" si="4">IF(C14&lt;&gt;"",IF(ABS(H14)&lt;=4200,H14,(ABS(H14)/H14)*4200),"")</f>
        <v>3671.9999999999986</v>
      </c>
      <c r="J14" s="19">
        <f t="shared" ref="J14:J22" si="5">IF(C14&lt;&gt;"",I14*G14,"")</f>
        <v>90441.677276016635</v>
      </c>
      <c r="K14" s="18">
        <f t="shared" ref="K14:K22" si="6">IF(C14&lt;&gt;"",$D$4/2-F14,"")</f>
        <v>28.599999999999994</v>
      </c>
      <c r="L14" s="22">
        <f t="shared" ref="L14:L22" si="7">IF(C14&lt;&gt;"",K14*J14,"")</f>
        <v>2586631.9700940754</v>
      </c>
    </row>
    <row r="15" spans="1:12" x14ac:dyDescent="0.25">
      <c r="A15" s="9">
        <v>3</v>
      </c>
      <c r="B15" s="32">
        <f t="shared" si="1"/>
        <v>0</v>
      </c>
      <c r="C15" s="33"/>
      <c r="D15" s="33"/>
      <c r="E15" s="16">
        <f t="shared" si="2"/>
        <v>0</v>
      </c>
      <c r="F15" s="23" t="str">
        <f t="shared" ref="F15:F22" si="8">IF(C15&lt;&gt;"",F14-D14/20-$G$3-D15/20,"")</f>
        <v/>
      </c>
      <c r="G15" s="20" t="str">
        <f t="shared" si="3"/>
        <v/>
      </c>
      <c r="H15" s="18" t="str">
        <f t="shared" si="0"/>
        <v/>
      </c>
      <c r="I15" s="18" t="str">
        <f t="shared" si="4"/>
        <v/>
      </c>
      <c r="J15" s="19" t="str">
        <f t="shared" si="5"/>
        <v/>
      </c>
      <c r="K15" s="18" t="str">
        <f t="shared" si="6"/>
        <v/>
      </c>
      <c r="L15" s="22" t="str">
        <f t="shared" si="7"/>
        <v/>
      </c>
    </row>
    <row r="16" spans="1:12" x14ac:dyDescent="0.25">
      <c r="A16" s="9">
        <v>4</v>
      </c>
      <c r="B16" s="32">
        <f t="shared" si="1"/>
        <v>0</v>
      </c>
      <c r="C16" s="33"/>
      <c r="D16" s="33"/>
      <c r="E16" s="16">
        <f t="shared" si="2"/>
        <v>0</v>
      </c>
      <c r="F16" s="23" t="str">
        <f t="shared" si="8"/>
        <v/>
      </c>
      <c r="G16" s="20" t="str">
        <f t="shared" si="3"/>
        <v/>
      </c>
      <c r="H16" s="18" t="str">
        <f t="shared" si="0"/>
        <v/>
      </c>
      <c r="I16" s="18" t="str">
        <f t="shared" si="4"/>
        <v/>
      </c>
      <c r="J16" s="19" t="str">
        <f t="shared" si="5"/>
        <v/>
      </c>
      <c r="K16" s="18" t="str">
        <f t="shared" si="6"/>
        <v/>
      </c>
      <c r="L16" s="22" t="str">
        <f t="shared" si="7"/>
        <v/>
      </c>
    </row>
    <row r="17" spans="1:12" x14ac:dyDescent="0.25">
      <c r="A17" s="9">
        <v>5</v>
      </c>
      <c r="B17" s="32" t="str">
        <f>IF(C17&lt;&gt;"",1,"")</f>
        <v/>
      </c>
      <c r="C17" s="21"/>
      <c r="D17" s="34"/>
      <c r="E17" s="16">
        <f t="shared" si="2"/>
        <v>0</v>
      </c>
      <c r="F17" s="23" t="str">
        <f t="shared" si="8"/>
        <v/>
      </c>
      <c r="G17" s="20" t="str">
        <f t="shared" si="3"/>
        <v/>
      </c>
      <c r="H17" s="19" t="str">
        <f t="shared" si="0"/>
        <v/>
      </c>
      <c r="I17" s="2" t="str">
        <f t="shared" si="4"/>
        <v/>
      </c>
      <c r="J17" s="19" t="str">
        <f t="shared" si="5"/>
        <v/>
      </c>
      <c r="K17" s="19" t="str">
        <f t="shared" si="6"/>
        <v/>
      </c>
      <c r="L17" s="22" t="str">
        <f t="shared" si="7"/>
        <v/>
      </c>
    </row>
    <row r="18" spans="1:12" x14ac:dyDescent="0.25">
      <c r="A18" s="9">
        <v>6</v>
      </c>
      <c r="B18" s="32" t="str">
        <f t="shared" ref="B18:B22" si="9">IF(C18&lt;&gt;"",1,"")</f>
        <v/>
      </c>
      <c r="C18" s="21"/>
      <c r="D18" s="34"/>
      <c r="E18" s="16">
        <f t="shared" si="2"/>
        <v>0</v>
      </c>
      <c r="F18" s="23" t="str">
        <f t="shared" si="8"/>
        <v/>
      </c>
      <c r="G18" s="20" t="str">
        <f t="shared" si="3"/>
        <v/>
      </c>
      <c r="H18" s="19" t="str">
        <f t="shared" si="0"/>
        <v/>
      </c>
      <c r="I18" s="2" t="str">
        <f t="shared" si="4"/>
        <v/>
      </c>
      <c r="J18" s="19" t="str">
        <f t="shared" si="5"/>
        <v/>
      </c>
      <c r="K18" s="19" t="str">
        <f t="shared" si="6"/>
        <v/>
      </c>
      <c r="L18" s="22" t="str">
        <f t="shared" si="7"/>
        <v/>
      </c>
    </row>
    <row r="19" spans="1:12" x14ac:dyDescent="0.25">
      <c r="A19" s="9">
        <v>7</v>
      </c>
      <c r="B19" s="32" t="str">
        <f t="shared" si="9"/>
        <v/>
      </c>
      <c r="C19" s="21"/>
      <c r="D19" s="34"/>
      <c r="E19" s="16">
        <f t="shared" si="2"/>
        <v>0</v>
      </c>
      <c r="F19" s="23" t="str">
        <f t="shared" si="8"/>
        <v/>
      </c>
      <c r="G19" s="20" t="str">
        <f t="shared" si="3"/>
        <v/>
      </c>
      <c r="H19" s="19" t="str">
        <f t="shared" si="0"/>
        <v/>
      </c>
      <c r="I19" s="2" t="str">
        <f t="shared" si="4"/>
        <v/>
      </c>
      <c r="J19" s="19" t="str">
        <f t="shared" si="5"/>
        <v/>
      </c>
      <c r="K19" s="19" t="str">
        <f t="shared" si="6"/>
        <v/>
      </c>
      <c r="L19" s="22" t="str">
        <f t="shared" si="7"/>
        <v/>
      </c>
    </row>
    <row r="20" spans="1:12" x14ac:dyDescent="0.25">
      <c r="A20" s="9">
        <v>8</v>
      </c>
      <c r="B20" s="32" t="str">
        <f t="shared" si="9"/>
        <v/>
      </c>
      <c r="C20" s="21"/>
      <c r="D20" s="34"/>
      <c r="E20" s="16">
        <f t="shared" si="2"/>
        <v>0</v>
      </c>
      <c r="F20" s="23" t="str">
        <f t="shared" si="8"/>
        <v/>
      </c>
      <c r="G20" s="20" t="str">
        <f t="shared" si="3"/>
        <v/>
      </c>
      <c r="H20" s="19" t="str">
        <f t="shared" si="0"/>
        <v/>
      </c>
      <c r="I20" s="2" t="str">
        <f t="shared" si="4"/>
        <v/>
      </c>
      <c r="J20" s="19" t="str">
        <f t="shared" si="5"/>
        <v/>
      </c>
      <c r="K20" s="19" t="str">
        <f t="shared" si="6"/>
        <v/>
      </c>
      <c r="L20" s="22" t="str">
        <f t="shared" si="7"/>
        <v/>
      </c>
    </row>
    <row r="21" spans="1:12" x14ac:dyDescent="0.25">
      <c r="A21" s="9">
        <v>9</v>
      </c>
      <c r="B21" s="32" t="str">
        <f t="shared" si="9"/>
        <v/>
      </c>
      <c r="C21" s="21"/>
      <c r="D21" s="34"/>
      <c r="E21" s="16">
        <f t="shared" si="2"/>
        <v>0</v>
      </c>
      <c r="F21" s="23" t="str">
        <f t="shared" si="8"/>
        <v/>
      </c>
      <c r="G21" s="20" t="str">
        <f t="shared" si="3"/>
        <v/>
      </c>
      <c r="H21" s="19" t="str">
        <f t="shared" si="0"/>
        <v/>
      </c>
      <c r="I21" s="2" t="str">
        <f t="shared" si="4"/>
        <v/>
      </c>
      <c r="J21" s="19" t="str">
        <f t="shared" si="5"/>
        <v/>
      </c>
      <c r="K21" s="19" t="str">
        <f t="shared" si="6"/>
        <v/>
      </c>
      <c r="L21" s="22" t="str">
        <f t="shared" si="7"/>
        <v/>
      </c>
    </row>
    <row r="22" spans="1:12" ht="15.75" thickBot="1" x14ac:dyDescent="0.3">
      <c r="A22" s="9">
        <v>10</v>
      </c>
      <c r="B22" s="32" t="str">
        <f t="shared" si="9"/>
        <v/>
      </c>
      <c r="C22" s="35"/>
      <c r="D22" s="36"/>
      <c r="E22" s="16">
        <f t="shared" si="2"/>
        <v>0</v>
      </c>
      <c r="F22" s="24" t="str">
        <f t="shared" si="8"/>
        <v/>
      </c>
      <c r="G22" s="20" t="str">
        <f t="shared" si="3"/>
        <v/>
      </c>
      <c r="H22" s="25" t="str">
        <f t="shared" si="0"/>
        <v/>
      </c>
      <c r="I22" s="26" t="str">
        <f t="shared" si="4"/>
        <v/>
      </c>
      <c r="J22" s="25" t="str">
        <f t="shared" si="5"/>
        <v/>
      </c>
      <c r="K22" s="25" t="str">
        <f t="shared" si="6"/>
        <v/>
      </c>
      <c r="L22" s="27" t="str">
        <f t="shared" si="7"/>
        <v/>
      </c>
    </row>
    <row r="23" spans="1:12" ht="16.5" thickBot="1" x14ac:dyDescent="0.3">
      <c r="A23"/>
      <c r="B23">
        <f>SUM(B13:B22)</f>
        <v>2</v>
      </c>
      <c r="E23" s="16">
        <f t="shared" si="2"/>
        <v>0</v>
      </c>
      <c r="I23" s="28" t="s">
        <v>21</v>
      </c>
      <c r="J23" s="29">
        <f>SUM(J13:J22)</f>
        <v>-13004.685621388053</v>
      </c>
      <c r="K23" s="30" t="s">
        <v>21</v>
      </c>
      <c r="L23" s="31">
        <f>SUM(L13:L22)</f>
        <v>5545197.9489598498</v>
      </c>
    </row>
    <row r="24" spans="1:12" x14ac:dyDescent="0.25">
      <c r="A24"/>
      <c r="B24"/>
    </row>
    <row r="25" spans="1:12" x14ac:dyDescent="0.25">
      <c r="A25"/>
      <c r="B25"/>
      <c r="C25" s="60" t="s">
        <v>37</v>
      </c>
      <c r="D25" s="61"/>
      <c r="E25" s="61"/>
      <c r="F25" s="61"/>
      <c r="G25" s="61"/>
    </row>
    <row r="26" spans="1:12" ht="15.75" x14ac:dyDescent="0.25">
      <c r="C26" s="46" t="s">
        <v>38</v>
      </c>
      <c r="D26">
        <f>ABS(0.003*(G5-F13)/G5)</f>
        <v>8.9250000000000006E-3</v>
      </c>
      <c r="F26" t="str">
        <f>IF((0.003*(G6-F13)/G6)&lt;0,"tracción","compresión")</f>
        <v>compresión</v>
      </c>
    </row>
    <row r="27" spans="1:12" x14ac:dyDescent="0.25">
      <c r="C27" t="s">
        <v>39</v>
      </c>
      <c r="D27">
        <f>IF(D26&lt;0.002,0.65,IF(D26&gt;0.005,0.9,0.65+0.25*(D26-0.002)/(0.005-0.002)))</f>
        <v>0.9</v>
      </c>
    </row>
  </sheetData>
  <mergeCells count="4">
    <mergeCell ref="C2:G2"/>
    <mergeCell ref="C11:D11"/>
    <mergeCell ref="F11:L11"/>
    <mergeCell ref="C25:G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R11"/>
  <sheetViews>
    <sheetView tabSelected="1" zoomScale="115" zoomScaleNormal="115" workbookViewId="0">
      <selection activeCell="O23" sqref="O23"/>
    </sheetView>
  </sheetViews>
  <sheetFormatPr defaultColWidth="11.42578125" defaultRowHeight="15" x14ac:dyDescent="0.25"/>
  <sheetData>
    <row r="3" spans="2:18" x14ac:dyDescent="0.25">
      <c r="C3" t="s">
        <v>25</v>
      </c>
      <c r="D3" t="s">
        <v>26</v>
      </c>
      <c r="E3" t="s">
        <v>39</v>
      </c>
      <c r="F3" t="s">
        <v>41</v>
      </c>
      <c r="G3" t="s">
        <v>42</v>
      </c>
    </row>
    <row r="4" spans="2:18" x14ac:dyDescent="0.25">
      <c r="B4" t="s">
        <v>29</v>
      </c>
      <c r="C4" s="17">
        <f>Balanceado!G8</f>
        <v>108.79838168401098</v>
      </c>
      <c r="D4" s="17">
        <f>Balanceado!G9</f>
        <v>261.60011162790698</v>
      </c>
      <c r="E4" s="17">
        <f>Balanceado!D27</f>
        <v>0.65490196078431373</v>
      </c>
      <c r="F4" s="17">
        <f>E4*C4</f>
        <v>71.252273495018954</v>
      </c>
      <c r="G4" s="17">
        <f>E4*D4</f>
        <v>171.32242604651162</v>
      </c>
      <c r="R4" t="s">
        <v>40</v>
      </c>
    </row>
    <row r="5" spans="2:18" x14ac:dyDescent="0.25">
      <c r="B5" t="s">
        <v>30</v>
      </c>
      <c r="C5" s="17">
        <f>pmax!G8</f>
        <v>73.56230197578563</v>
      </c>
      <c r="D5" s="17">
        <f>pmax!G9</f>
        <v>500.91805455080362</v>
      </c>
      <c r="E5" s="17">
        <f>pmax!D27</f>
        <v>0.65</v>
      </c>
      <c r="F5" s="17">
        <f t="shared" ref="F5:F11" si="0">E5*C5</f>
        <v>47.815496284260661</v>
      </c>
      <c r="G5" s="17">
        <f t="shared" ref="G5:G11" si="1">E5*D5</f>
        <v>325.59673545802235</v>
      </c>
    </row>
    <row r="6" spans="2:18" x14ac:dyDescent="0.25">
      <c r="B6" t="s">
        <v>31</v>
      </c>
      <c r="C6" s="17">
        <f>m0!G7</f>
        <v>60.8040837473919</v>
      </c>
      <c r="D6" s="17">
        <f>m0!G8</f>
        <v>5.0955763204241521E-2</v>
      </c>
      <c r="E6" s="17">
        <f>m0!D27</f>
        <v>0.9</v>
      </c>
      <c r="F6" s="17">
        <f t="shared" si="0"/>
        <v>54.723675372652714</v>
      </c>
      <c r="G6" s="17">
        <f t="shared" si="1"/>
        <v>4.5860186883817371E-2</v>
      </c>
    </row>
    <row r="7" spans="2:18" x14ac:dyDescent="0.25">
      <c r="B7" t="s">
        <v>32</v>
      </c>
      <c r="C7" s="17">
        <f>'p1'!G7</f>
        <v>104.96007416124949</v>
      </c>
      <c r="D7" s="17">
        <f>'p1'!G8</f>
        <v>291.95204690932161</v>
      </c>
      <c r="E7" s="17">
        <f>'p1'!D27</f>
        <v>0.65</v>
      </c>
      <c r="F7" s="17">
        <f t="shared" si="0"/>
        <v>68.224048204812178</v>
      </c>
      <c r="G7" s="17">
        <f t="shared" si="1"/>
        <v>189.76883049105905</v>
      </c>
    </row>
    <row r="8" spans="2:18" x14ac:dyDescent="0.25">
      <c r="B8" t="s">
        <v>33</v>
      </c>
      <c r="C8" s="17">
        <f>'p2'!G7</f>
        <v>105.46911957731547</v>
      </c>
      <c r="D8" s="17">
        <f>'p2'!G8</f>
        <v>208.07999999999998</v>
      </c>
      <c r="E8" s="17">
        <f>'p2'!D27</f>
        <v>0.76333333333333342</v>
      </c>
      <c r="F8" s="17">
        <f t="shared" si="0"/>
        <v>80.508094610684154</v>
      </c>
      <c r="G8" s="17">
        <f t="shared" si="1"/>
        <v>158.83440000000002</v>
      </c>
    </row>
    <row r="9" spans="2:18" x14ac:dyDescent="0.25">
      <c r="B9" t="s">
        <v>34</v>
      </c>
      <c r="C9" s="17">
        <f>'p3'!G7</f>
        <v>95.661622116390603</v>
      </c>
      <c r="D9" s="17">
        <f>'p3'!G8</f>
        <v>137.77420468208084</v>
      </c>
      <c r="E9" s="17">
        <f>'p3'!D27</f>
        <v>0.9</v>
      </c>
      <c r="F9" s="17">
        <f t="shared" si="0"/>
        <v>86.09545990475155</v>
      </c>
      <c r="G9" s="17">
        <f t="shared" si="1"/>
        <v>123.99678421387276</v>
      </c>
    </row>
    <row r="10" spans="2:18" x14ac:dyDescent="0.25">
      <c r="B10" t="s">
        <v>35</v>
      </c>
      <c r="C10" s="17">
        <f>'p4'!G7</f>
        <v>86.747211489598484</v>
      </c>
      <c r="D10" s="17">
        <f>'p4'!G8</f>
        <v>97.97131437861195</v>
      </c>
      <c r="E10" s="17">
        <f>'p4'!D27</f>
        <v>0.9</v>
      </c>
      <c r="F10" s="17">
        <f t="shared" si="0"/>
        <v>78.072490340638637</v>
      </c>
      <c r="G10" s="17">
        <f t="shared" si="1"/>
        <v>88.174182940750754</v>
      </c>
    </row>
    <row r="11" spans="2:18" x14ac:dyDescent="0.25">
      <c r="B11" t="s">
        <v>36</v>
      </c>
      <c r="C11">
        <v>0</v>
      </c>
      <c r="D11" s="17">
        <f>D5</f>
        <v>500.91805455080362</v>
      </c>
      <c r="E11" s="17">
        <f>E5</f>
        <v>0.65</v>
      </c>
      <c r="F11" s="17">
        <f t="shared" si="0"/>
        <v>0</v>
      </c>
      <c r="G11" s="17">
        <f t="shared" si="1"/>
        <v>325.59673545802235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Balanceado</vt:lpstr>
      <vt:lpstr>pmax</vt:lpstr>
      <vt:lpstr>m0</vt:lpstr>
      <vt:lpstr>p1</vt:lpstr>
      <vt:lpstr>p2</vt:lpstr>
      <vt:lpstr>p3</vt:lpstr>
      <vt:lpstr>p4</vt:lpstr>
      <vt:lpstr>diagramas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2023-04-16T21:13:26Z</cp:lastPrinted>
  <dcterms:created xsi:type="dcterms:W3CDTF">2018-04-13T01:27:27Z</dcterms:created>
  <dcterms:modified xsi:type="dcterms:W3CDTF">2023-04-16T23:04:10Z</dcterms:modified>
</cp:coreProperties>
</file>