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repositorio GC\EXCEL hormigon\"/>
    </mc:Choice>
  </mc:AlternateContent>
  <xr:revisionPtr revIDLastSave="0" documentId="13_ncr:1_{EC6D1777-9216-4794-9406-82DDDE663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K28" i="1"/>
  <c r="L28" i="1"/>
  <c r="M28" i="1"/>
  <c r="N28" i="1"/>
  <c r="C17" i="1" l="1"/>
  <c r="C15" i="1"/>
  <c r="D25" i="1" l="1"/>
  <c r="C16" i="1" s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CE29" i="1"/>
  <c r="V44" i="1" l="1"/>
  <c r="W44" i="1"/>
  <c r="X44" i="1"/>
  <c r="Y44" i="1"/>
  <c r="Z44" i="1"/>
  <c r="V45" i="1"/>
  <c r="W45" i="1"/>
  <c r="X45" i="1"/>
  <c r="Y45" i="1"/>
  <c r="Z45" i="1"/>
  <c r="V46" i="1"/>
  <c r="W46" i="1"/>
  <c r="X46" i="1"/>
  <c r="Y46" i="1"/>
  <c r="Z46" i="1"/>
  <c r="V47" i="1"/>
  <c r="W47" i="1"/>
  <c r="X47" i="1"/>
  <c r="Y47" i="1"/>
  <c r="Z47" i="1"/>
  <c r="Z43" i="1"/>
  <c r="Y43" i="1"/>
  <c r="X43" i="1"/>
  <c r="W43" i="1"/>
  <c r="V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T43" i="1"/>
  <c r="S43" i="1"/>
  <c r="R43" i="1"/>
  <c r="Q43" i="1"/>
  <c r="P43" i="1"/>
  <c r="V38" i="1"/>
  <c r="W38" i="1"/>
  <c r="X38" i="1"/>
  <c r="Y38" i="1"/>
  <c r="Z38" i="1"/>
  <c r="V39" i="1"/>
  <c r="W39" i="1"/>
  <c r="X39" i="1"/>
  <c r="Y39" i="1"/>
  <c r="Z39" i="1"/>
  <c r="V40" i="1"/>
  <c r="W40" i="1"/>
  <c r="X40" i="1"/>
  <c r="Y40" i="1"/>
  <c r="Z40" i="1"/>
  <c r="V41" i="1"/>
  <c r="W41" i="1"/>
  <c r="X41" i="1"/>
  <c r="Y41" i="1"/>
  <c r="Z41" i="1"/>
  <c r="Z37" i="1"/>
  <c r="Y37" i="1"/>
  <c r="X37" i="1"/>
  <c r="W37" i="1"/>
  <c r="V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T37" i="1"/>
  <c r="S37" i="1"/>
  <c r="R37" i="1"/>
  <c r="Q37" i="1"/>
  <c r="P37" i="1"/>
  <c r="V32" i="1"/>
  <c r="W32" i="1"/>
  <c r="X32" i="1"/>
  <c r="Y32" i="1"/>
  <c r="Z32" i="1"/>
  <c r="V33" i="1"/>
  <c r="W33" i="1"/>
  <c r="X33" i="1"/>
  <c r="Y33" i="1"/>
  <c r="Z33" i="1"/>
  <c r="V34" i="1"/>
  <c r="W34" i="1"/>
  <c r="X34" i="1"/>
  <c r="Y34" i="1"/>
  <c r="Z34" i="1"/>
  <c r="V35" i="1"/>
  <c r="W35" i="1"/>
  <c r="X35" i="1"/>
  <c r="Y35" i="1"/>
  <c r="Z35" i="1"/>
  <c r="Z31" i="1"/>
  <c r="Y31" i="1"/>
  <c r="X31" i="1"/>
  <c r="W31" i="1"/>
  <c r="V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Q31" i="1"/>
  <c r="T31" i="1"/>
  <c r="S31" i="1"/>
  <c r="R31" i="1"/>
  <c r="P31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V29" i="1"/>
  <c r="W29" i="1"/>
  <c r="X29" i="1"/>
  <c r="Y29" i="1"/>
  <c r="Z29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Z25" i="1"/>
  <c r="Y25" i="1"/>
  <c r="X25" i="1"/>
  <c r="W25" i="1"/>
  <c r="V25" i="1"/>
  <c r="T25" i="1"/>
  <c r="S25" i="1"/>
  <c r="R25" i="1"/>
  <c r="Q25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50" i="1"/>
  <c r="K50" i="1"/>
  <c r="L50" i="1"/>
  <c r="M50" i="1"/>
  <c r="N50" i="1"/>
  <c r="P50" i="1"/>
  <c r="Q50" i="1"/>
  <c r="R50" i="1"/>
  <c r="S50" i="1"/>
  <c r="T50" i="1"/>
  <c r="V50" i="1"/>
  <c r="W50" i="1"/>
  <c r="X50" i="1"/>
  <c r="Y50" i="1"/>
  <c r="Z50" i="1"/>
  <c r="J51" i="1"/>
  <c r="K51" i="1"/>
  <c r="L51" i="1"/>
  <c r="M51" i="1"/>
  <c r="N51" i="1"/>
  <c r="P51" i="1"/>
  <c r="Q51" i="1"/>
  <c r="R51" i="1"/>
  <c r="S51" i="1"/>
  <c r="T51" i="1"/>
  <c r="V51" i="1"/>
  <c r="W51" i="1"/>
  <c r="X51" i="1"/>
  <c r="Y51" i="1"/>
  <c r="Z51" i="1"/>
  <c r="J52" i="1"/>
  <c r="K52" i="1"/>
  <c r="L52" i="1"/>
  <c r="M52" i="1"/>
  <c r="N52" i="1"/>
  <c r="P52" i="1"/>
  <c r="Q52" i="1"/>
  <c r="R52" i="1"/>
  <c r="S52" i="1"/>
  <c r="T52" i="1"/>
  <c r="V52" i="1"/>
  <c r="W52" i="1"/>
  <c r="X52" i="1"/>
  <c r="Y52" i="1"/>
  <c r="Z52" i="1"/>
  <c r="J53" i="1"/>
  <c r="K53" i="1"/>
  <c r="L53" i="1"/>
  <c r="M53" i="1"/>
  <c r="N53" i="1"/>
  <c r="P53" i="1"/>
  <c r="Q53" i="1"/>
  <c r="R53" i="1"/>
  <c r="S53" i="1"/>
  <c r="T53" i="1"/>
  <c r="V53" i="1"/>
  <c r="W53" i="1"/>
  <c r="X53" i="1"/>
  <c r="Y53" i="1"/>
  <c r="Z53" i="1"/>
  <c r="Z49" i="1"/>
  <c r="Y49" i="1"/>
  <c r="X49" i="1"/>
  <c r="W49" i="1"/>
  <c r="V49" i="1"/>
  <c r="T49" i="1"/>
  <c r="S49" i="1"/>
  <c r="R49" i="1"/>
  <c r="Q49" i="1"/>
  <c r="XFD49" i="1"/>
  <c r="Z59" i="1"/>
  <c r="Y59" i="1"/>
  <c r="X59" i="1"/>
  <c r="W59" i="1"/>
  <c r="V59" i="1"/>
  <c r="T59" i="1"/>
  <c r="S59" i="1"/>
  <c r="R59" i="1"/>
  <c r="Q59" i="1"/>
  <c r="P59" i="1"/>
  <c r="N59" i="1"/>
  <c r="M59" i="1"/>
  <c r="L59" i="1"/>
  <c r="K59" i="1"/>
  <c r="J59" i="1"/>
  <c r="Z58" i="1"/>
  <c r="Y58" i="1"/>
  <c r="X58" i="1"/>
  <c r="W58" i="1"/>
  <c r="V58" i="1"/>
  <c r="T58" i="1"/>
  <c r="S58" i="1"/>
  <c r="R58" i="1"/>
  <c r="Q58" i="1"/>
  <c r="P58" i="1"/>
  <c r="N58" i="1"/>
  <c r="M58" i="1"/>
  <c r="L58" i="1"/>
  <c r="K58" i="1"/>
  <c r="J58" i="1"/>
  <c r="Z57" i="1"/>
  <c r="Y57" i="1"/>
  <c r="X57" i="1"/>
  <c r="W57" i="1"/>
  <c r="V57" i="1"/>
  <c r="T57" i="1"/>
  <c r="S57" i="1"/>
  <c r="R57" i="1"/>
  <c r="Q57" i="1"/>
  <c r="P57" i="1"/>
  <c r="N57" i="1"/>
  <c r="M57" i="1"/>
  <c r="L57" i="1"/>
  <c r="K57" i="1"/>
  <c r="J57" i="1"/>
  <c r="Z56" i="1"/>
  <c r="Y56" i="1"/>
  <c r="X56" i="1"/>
  <c r="W56" i="1"/>
  <c r="V56" i="1"/>
  <c r="T56" i="1"/>
  <c r="S56" i="1"/>
  <c r="R56" i="1"/>
  <c r="Q56" i="1"/>
  <c r="P56" i="1"/>
  <c r="N56" i="1"/>
  <c r="M56" i="1"/>
  <c r="L56" i="1"/>
  <c r="K56" i="1"/>
  <c r="J56" i="1"/>
  <c r="V62" i="1"/>
  <c r="W62" i="1"/>
  <c r="X62" i="1"/>
  <c r="Y62" i="1"/>
  <c r="Z62" i="1"/>
  <c r="V63" i="1"/>
  <c r="W63" i="1"/>
  <c r="X63" i="1"/>
  <c r="Y63" i="1"/>
  <c r="Z63" i="1"/>
  <c r="V64" i="1"/>
  <c r="W64" i="1"/>
  <c r="X64" i="1"/>
  <c r="Y64" i="1"/>
  <c r="Z64" i="1"/>
  <c r="V65" i="1"/>
  <c r="W65" i="1"/>
  <c r="X65" i="1"/>
  <c r="Y65" i="1"/>
  <c r="Z65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N62" i="1"/>
  <c r="N63" i="1"/>
  <c r="N64" i="1"/>
  <c r="N65" i="1"/>
  <c r="M62" i="1"/>
  <c r="M63" i="1"/>
  <c r="M64" i="1"/>
  <c r="M65" i="1"/>
  <c r="L62" i="1"/>
  <c r="L63" i="1"/>
  <c r="L64" i="1"/>
  <c r="L65" i="1"/>
  <c r="K62" i="1"/>
  <c r="K63" i="1"/>
  <c r="K64" i="1"/>
  <c r="K65" i="1"/>
  <c r="J62" i="1"/>
  <c r="J63" i="1"/>
  <c r="J64" i="1"/>
  <c r="J65" i="1"/>
  <c r="P25" i="1"/>
  <c r="P49" i="1" l="1"/>
  <c r="Z55" i="1"/>
  <c r="Y55" i="1"/>
  <c r="X55" i="1"/>
  <c r="W55" i="1"/>
  <c r="V55" i="1"/>
  <c r="Q55" i="1"/>
  <c r="R55" i="1"/>
  <c r="S55" i="1"/>
  <c r="T55" i="1"/>
  <c r="P55" i="1"/>
  <c r="Z61" i="1"/>
  <c r="Y61" i="1"/>
  <c r="X61" i="1"/>
  <c r="W61" i="1"/>
  <c r="V61" i="1"/>
  <c r="T61" i="1"/>
  <c r="S61" i="1"/>
  <c r="R61" i="1"/>
  <c r="Q61" i="1"/>
  <c r="XFD61" i="1"/>
  <c r="P61" i="1"/>
  <c r="N61" i="1"/>
  <c r="M61" i="1"/>
  <c r="L61" i="1"/>
  <c r="K61" i="1"/>
  <c r="J61" i="1"/>
  <c r="N55" i="1"/>
  <c r="M55" i="1"/>
  <c r="L55" i="1"/>
  <c r="K55" i="1"/>
  <c r="J55" i="1"/>
  <c r="N49" i="1"/>
  <c r="M49" i="1"/>
  <c r="L49" i="1"/>
  <c r="K49" i="1"/>
  <c r="J49" i="1"/>
  <c r="N43" i="1"/>
  <c r="M43" i="1"/>
  <c r="L43" i="1"/>
  <c r="K43" i="1"/>
  <c r="J43" i="1"/>
  <c r="K37" i="1"/>
  <c r="L37" i="1"/>
  <c r="M37" i="1"/>
  <c r="N37" i="1"/>
  <c r="J37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N31" i="1"/>
  <c r="M31" i="1"/>
  <c r="L31" i="1"/>
  <c r="K31" i="1"/>
  <c r="J31" i="1"/>
  <c r="J26" i="1"/>
  <c r="K26" i="1"/>
  <c r="L26" i="1"/>
  <c r="M26" i="1"/>
  <c r="N26" i="1"/>
  <c r="J27" i="1"/>
  <c r="K27" i="1"/>
  <c r="L27" i="1"/>
  <c r="M27" i="1"/>
  <c r="N27" i="1"/>
  <c r="J29" i="1"/>
  <c r="K29" i="1"/>
  <c r="L29" i="1"/>
  <c r="M29" i="1"/>
  <c r="N29" i="1"/>
  <c r="N25" i="1"/>
  <c r="M25" i="1"/>
  <c r="L25" i="1"/>
  <c r="K25" i="1"/>
  <c r="J25" i="1"/>
  <c r="V20" i="1"/>
  <c r="W20" i="1"/>
  <c r="X20" i="1"/>
  <c r="Y20" i="1"/>
  <c r="Z20" i="1"/>
  <c r="V21" i="1"/>
  <c r="W21" i="1"/>
  <c r="X21" i="1"/>
  <c r="Y21" i="1"/>
  <c r="Z21" i="1"/>
  <c r="V22" i="1"/>
  <c r="W22" i="1"/>
  <c r="X22" i="1"/>
  <c r="Y22" i="1"/>
  <c r="Z22" i="1"/>
  <c r="V23" i="1"/>
  <c r="W23" i="1"/>
  <c r="X23" i="1"/>
  <c r="Y23" i="1"/>
  <c r="Z23" i="1"/>
  <c r="Z19" i="1"/>
  <c r="Y19" i="1"/>
  <c r="X19" i="1"/>
  <c r="W19" i="1"/>
  <c r="V19" i="1"/>
  <c r="R20" i="1"/>
  <c r="S20" i="1"/>
  <c r="T20" i="1"/>
  <c r="R21" i="1"/>
  <c r="S21" i="1"/>
  <c r="T21" i="1"/>
  <c r="R22" i="1"/>
  <c r="S22" i="1"/>
  <c r="T22" i="1"/>
  <c r="R23" i="1"/>
  <c r="S23" i="1"/>
  <c r="T23" i="1"/>
  <c r="T19" i="1"/>
  <c r="S19" i="1"/>
  <c r="R19" i="1"/>
  <c r="Q20" i="1"/>
  <c r="Q21" i="1"/>
  <c r="Q22" i="1"/>
  <c r="Q23" i="1"/>
  <c r="Q19" i="1"/>
  <c r="P20" i="1"/>
  <c r="P21" i="1"/>
  <c r="P22" i="1"/>
  <c r="P23" i="1"/>
  <c r="P19" i="1"/>
  <c r="N20" i="1"/>
  <c r="N21" i="1"/>
  <c r="N22" i="1"/>
  <c r="N23" i="1"/>
  <c r="M20" i="1"/>
  <c r="M21" i="1"/>
  <c r="M22" i="1"/>
  <c r="M23" i="1"/>
  <c r="N19" i="1"/>
  <c r="M19" i="1"/>
  <c r="XFD19" i="1"/>
  <c r="L20" i="1"/>
  <c r="L21" i="1"/>
  <c r="L22" i="1"/>
  <c r="L23" i="1"/>
  <c r="L19" i="1"/>
  <c r="K23" i="1"/>
  <c r="K20" i="1"/>
  <c r="K21" i="1"/>
  <c r="K22" i="1"/>
  <c r="K19" i="1"/>
  <c r="J20" i="1"/>
  <c r="J21" i="1"/>
  <c r="J22" i="1"/>
  <c r="J23" i="1"/>
  <c r="J19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K15" i="1"/>
  <c r="K14" i="1"/>
  <c r="K13" i="1"/>
  <c r="K12" i="1"/>
  <c r="K11" i="1"/>
  <c r="K10" i="1"/>
  <c r="K9" i="1"/>
  <c r="K8" i="1"/>
  <c r="K7" i="1"/>
  <c r="K1048576" i="1"/>
  <c r="K6" i="1"/>
  <c r="K5" i="1"/>
  <c r="L4" i="1"/>
  <c r="M4" i="1"/>
  <c r="N4" i="1"/>
  <c r="O4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G2" i="1" l="1"/>
  <c r="G3" i="1" l="1"/>
  <c r="C14" i="1" s="1"/>
  <c r="AQ28" i="1" s="1"/>
  <c r="BN28" i="1" s="1"/>
  <c r="AL64" i="1" l="1"/>
  <c r="BI64" i="1" s="1"/>
  <c r="AH35" i="1"/>
  <c r="BE35" i="1" s="1"/>
  <c r="AT53" i="1"/>
  <c r="BQ53" i="1" s="1"/>
  <c r="AT62" i="1"/>
  <c r="BQ62" i="1" s="1"/>
  <c r="AK49" i="1"/>
  <c r="BH49" i="1" s="1"/>
  <c r="AL14" i="1"/>
  <c r="BI14" i="1" s="1"/>
  <c r="AU52" i="1"/>
  <c r="BR52" i="1" s="1"/>
  <c r="AL56" i="1"/>
  <c r="BI56" i="1" s="1"/>
  <c r="AT7" i="1"/>
  <c r="BQ7" i="1" s="1"/>
  <c r="AK8" i="1"/>
  <c r="BH8" i="1" s="1"/>
  <c r="AW45" i="1"/>
  <c r="BT45" i="1" s="1"/>
  <c r="AM27" i="1"/>
  <c r="BJ27" i="1" s="1"/>
  <c r="AZ7" i="1"/>
  <c r="BW7" i="1" s="1"/>
  <c r="AO9" i="1"/>
  <c r="BL9" i="1" s="1"/>
  <c r="AQ13" i="1"/>
  <c r="BN13" i="1" s="1"/>
  <c r="AQ51" i="1"/>
  <c r="BN51" i="1" s="1"/>
  <c r="AI50" i="1"/>
  <c r="BF50" i="1" s="1"/>
  <c r="AQ34" i="1"/>
  <c r="BN34" i="1" s="1"/>
  <c r="AT8" i="1"/>
  <c r="BQ8" i="1" s="1"/>
  <c r="AU6" i="1"/>
  <c r="BR6" i="1" s="1"/>
  <c r="AS64" i="1"/>
  <c r="BP64" i="1" s="1"/>
  <c r="AG46" i="1"/>
  <c r="BD46" i="1" s="1"/>
  <c r="AP29" i="1"/>
  <c r="BM29" i="1" s="1"/>
  <c r="AL33" i="1"/>
  <c r="BI33" i="1" s="1"/>
  <c r="AM55" i="1"/>
  <c r="BJ55" i="1" s="1"/>
  <c r="AQ65" i="1"/>
  <c r="BN65" i="1" s="1"/>
  <c r="AM51" i="1"/>
  <c r="BJ51" i="1" s="1"/>
  <c r="AL31" i="1"/>
  <c r="BI31" i="1" s="1"/>
  <c r="AO26" i="1"/>
  <c r="BL26" i="1" s="1"/>
  <c r="AH53" i="1"/>
  <c r="BE53" i="1" s="1"/>
  <c r="AL13" i="1"/>
  <c r="BI13" i="1" s="1"/>
  <c r="AO49" i="1"/>
  <c r="BL49" i="1" s="1"/>
  <c r="AN44" i="1"/>
  <c r="BK44" i="1" s="1"/>
  <c r="AH34" i="1"/>
  <c r="BE34" i="1" s="1"/>
  <c r="AG64" i="1"/>
  <c r="BD64" i="1" s="1"/>
  <c r="AW49" i="1"/>
  <c r="BT49" i="1" s="1"/>
  <c r="AP13" i="1"/>
  <c r="BM13" i="1" s="1"/>
  <c r="AN10" i="1"/>
  <c r="BK10" i="1" s="1"/>
  <c r="AN21" i="1"/>
  <c r="BK21" i="1" s="1"/>
  <c r="AW41" i="1"/>
  <c r="BT41" i="1" s="1"/>
  <c r="AJ9" i="1"/>
  <c r="BG9" i="1" s="1"/>
  <c r="AU49" i="1"/>
  <c r="BR49" i="1" s="1"/>
  <c r="AU14" i="1"/>
  <c r="BR14" i="1" s="1"/>
  <c r="AL22" i="1"/>
  <c r="BI22" i="1" s="1"/>
  <c r="AV34" i="1"/>
  <c r="BS34" i="1" s="1"/>
  <c r="AS44" i="1"/>
  <c r="BP44" i="1" s="1"/>
  <c r="AV12" i="1"/>
  <c r="BS12" i="1" s="1"/>
  <c r="AG12" i="1"/>
  <c r="BD12" i="1" s="1"/>
  <c r="AT38" i="1"/>
  <c r="BQ38" i="1" s="1"/>
  <c r="AU33" i="1"/>
  <c r="BR33" i="1" s="1"/>
  <c r="AT64" i="1"/>
  <c r="BQ64" i="1" s="1"/>
  <c r="AI20" i="1"/>
  <c r="BF20" i="1" s="1"/>
  <c r="AV40" i="1"/>
  <c r="BS40" i="1" s="1"/>
  <c r="AR46" i="1"/>
  <c r="BO46" i="1" s="1"/>
  <c r="AP25" i="1"/>
  <c r="BM25" i="1" s="1"/>
  <c r="AH27" i="1"/>
  <c r="BE27" i="1" s="1"/>
  <c r="AR39" i="1"/>
  <c r="BO39" i="1" s="1"/>
  <c r="AH32" i="1"/>
  <c r="BE32" i="1" s="1"/>
  <c r="AM65" i="1"/>
  <c r="BJ65" i="1" s="1"/>
  <c r="AM23" i="1"/>
  <c r="BJ23" i="1" s="1"/>
  <c r="AS35" i="1"/>
  <c r="BP35" i="1" s="1"/>
  <c r="AP26" i="1"/>
  <c r="BM26" i="1" s="1"/>
  <c r="AM64" i="1"/>
  <c r="BJ64" i="1" s="1"/>
  <c r="AX15" i="1"/>
  <c r="BU15" i="1" s="1"/>
  <c r="AT32" i="1"/>
  <c r="BQ32" i="1" s="1"/>
  <c r="AJ6" i="1"/>
  <c r="BG6" i="1" s="1"/>
  <c r="AJ53" i="1"/>
  <c r="BG53" i="1" s="1"/>
  <c r="AM21" i="1"/>
  <c r="BJ21" i="1" s="1"/>
  <c r="AU59" i="1"/>
  <c r="BR59" i="1" s="1"/>
  <c r="AQ58" i="1"/>
  <c r="BN58" i="1" s="1"/>
  <c r="AU51" i="1"/>
  <c r="BR51" i="1" s="1"/>
  <c r="AW35" i="1"/>
  <c r="BT35" i="1" s="1"/>
  <c r="AR6" i="1"/>
  <c r="BO6" i="1" s="1"/>
  <c r="AM32" i="1"/>
  <c r="BJ32" i="1" s="1"/>
  <c r="AW8" i="1"/>
  <c r="BT8" i="1" s="1"/>
  <c r="AP53" i="1"/>
  <c r="BM53" i="1" s="1"/>
  <c r="AN55" i="1"/>
  <c r="BK55" i="1" s="1"/>
  <c r="AI9" i="1"/>
  <c r="BF9" i="1" s="1"/>
  <c r="AL63" i="1"/>
  <c r="BI63" i="1" s="1"/>
  <c r="AI25" i="1"/>
  <c r="BF25" i="1" s="1"/>
  <c r="AX5" i="1"/>
  <c r="BU5" i="1" s="1"/>
  <c r="AM4" i="1"/>
  <c r="BJ4" i="1" s="1"/>
  <c r="AS53" i="1"/>
  <c r="BP53" i="1" s="1"/>
  <c r="AN29" i="1"/>
  <c r="BK29" i="1" s="1"/>
  <c r="AU13" i="1"/>
  <c r="BR13" i="1" s="1"/>
  <c r="AP59" i="1"/>
  <c r="BM59" i="1" s="1"/>
  <c r="AN9" i="1"/>
  <c r="BK9" i="1" s="1"/>
  <c r="AW48" i="1"/>
  <c r="AI12" i="1"/>
  <c r="BF12" i="1" s="1"/>
  <c r="AX8" i="1"/>
  <c r="BU8" i="1" s="1"/>
  <c r="AY7" i="1"/>
  <c r="BV7" i="1" s="1"/>
  <c r="AU56" i="1"/>
  <c r="BR56" i="1" s="1"/>
  <c r="AV65" i="1"/>
  <c r="BS65" i="1" s="1"/>
  <c r="AO62" i="1"/>
  <c r="BL62" i="1" s="1"/>
  <c r="AL55" i="1"/>
  <c r="BI55" i="1" s="1"/>
  <c r="AQ63" i="1"/>
  <c r="BN63" i="1" s="1"/>
  <c r="AM53" i="1"/>
  <c r="BJ53" i="1" s="1"/>
  <c r="AM41" i="1"/>
  <c r="BJ41" i="1" s="1"/>
  <c r="AJ34" i="1"/>
  <c r="BG34" i="1" s="1"/>
  <c r="AN49" i="1"/>
  <c r="BK49" i="1" s="1"/>
  <c r="AS26" i="1"/>
  <c r="BP26" i="1" s="1"/>
  <c r="AP49" i="1"/>
  <c r="BM49" i="1" s="1"/>
  <c r="AK9" i="1"/>
  <c r="BH9" i="1" s="1"/>
  <c r="AP27" i="1"/>
  <c r="BM27" i="1" s="1"/>
  <c r="AM62" i="1"/>
  <c r="BJ62" i="1" s="1"/>
  <c r="AL4" i="1"/>
  <c r="BI4" i="1" s="1"/>
  <c r="AW53" i="1"/>
  <c r="BT53" i="1" s="1"/>
  <c r="AI4" i="1"/>
  <c r="BF4" i="1" s="1"/>
  <c r="AL12" i="1"/>
  <c r="BI12" i="1" s="1"/>
  <c r="AN52" i="1"/>
  <c r="BK52" i="1" s="1"/>
  <c r="AR32" i="1"/>
  <c r="BO32" i="1" s="1"/>
  <c r="AJ51" i="1"/>
  <c r="BG51" i="1" s="1"/>
  <c r="AG8" i="1"/>
  <c r="BD8" i="1" s="1"/>
  <c r="AL35" i="1"/>
  <c r="BI35" i="1" s="1"/>
  <c r="AL47" i="1"/>
  <c r="BI47" i="1" s="1"/>
  <c r="AQ57" i="1"/>
  <c r="BN57" i="1" s="1"/>
  <c r="AG4" i="1"/>
  <c r="BD4" i="1" s="1"/>
  <c r="AL7" i="1"/>
  <c r="BI7" i="1" s="1"/>
  <c r="AH43" i="1"/>
  <c r="BE43" i="1" s="1"/>
  <c r="AG27" i="1"/>
  <c r="BD27" i="1" s="1"/>
  <c r="AQ14" i="1"/>
  <c r="BN14" i="1" s="1"/>
  <c r="AR37" i="1"/>
  <c r="BO37" i="1" s="1"/>
  <c r="AR19" i="1"/>
  <c r="BO19" i="1" s="1"/>
  <c r="AW21" i="1"/>
  <c r="BT21" i="1" s="1"/>
  <c r="AG43" i="1"/>
  <c r="BD43" i="1" s="1"/>
  <c r="AK6" i="1"/>
  <c r="BH6" i="1" s="1"/>
  <c r="AN26" i="1"/>
  <c r="BK26" i="1" s="1"/>
  <c r="AI34" i="1"/>
  <c r="BF34" i="1" s="1"/>
  <c r="AV36" i="1"/>
  <c r="AP7" i="1"/>
  <c r="BM7" i="1" s="1"/>
  <c r="AH4" i="1"/>
  <c r="BE4" i="1" s="1"/>
  <c r="AH6" i="1"/>
  <c r="BE6" i="1" s="1"/>
  <c r="AV41" i="1"/>
  <c r="BS41" i="1" s="1"/>
  <c r="AU47" i="1"/>
  <c r="BR47" i="1" s="1"/>
  <c r="AK40" i="1"/>
  <c r="BH40" i="1" s="1"/>
  <c r="AH37" i="1"/>
  <c r="BE37" i="1" s="1"/>
  <c r="AV50" i="1"/>
  <c r="BS50" i="1" s="1"/>
  <c r="AX12" i="1"/>
  <c r="BU12" i="1" s="1"/>
  <c r="AI31" i="1"/>
  <c r="BF31" i="1" s="1"/>
  <c r="AV52" i="1"/>
  <c r="BS52" i="1" s="1"/>
  <c r="AN50" i="1"/>
  <c r="BK50" i="1" s="1"/>
  <c r="AH23" i="1"/>
  <c r="BE23" i="1" s="1"/>
  <c r="AV58" i="1"/>
  <c r="BS58" i="1" s="1"/>
  <c r="AR9" i="1"/>
  <c r="BO9" i="1" s="1"/>
  <c r="AL53" i="1"/>
  <c r="BI53" i="1" s="1"/>
  <c r="AW47" i="1"/>
  <c r="BT47" i="1" s="1"/>
  <c r="AS45" i="1"/>
  <c r="BP45" i="1" s="1"/>
  <c r="AN27" i="1"/>
  <c r="BK27" i="1" s="1"/>
  <c r="AL29" i="1"/>
  <c r="BI29" i="1" s="1"/>
  <c r="AK5" i="1"/>
  <c r="BH5" i="1" s="1"/>
  <c r="AL37" i="1"/>
  <c r="BI37" i="1" s="1"/>
  <c r="AS47" i="1"/>
  <c r="BP47" i="1" s="1"/>
  <c r="AU21" i="1"/>
  <c r="BR21" i="1" s="1"/>
  <c r="AJ63" i="1"/>
  <c r="BG63" i="1" s="1"/>
  <c r="AG40" i="1"/>
  <c r="BD40" i="1" s="1"/>
  <c r="AK21" i="1"/>
  <c r="BH21" i="1" s="1"/>
  <c r="AZ13" i="1"/>
  <c r="BW13" i="1" s="1"/>
  <c r="AG28" i="1"/>
  <c r="BD28" i="1" s="1"/>
  <c r="AG10" i="1"/>
  <c r="BD10" i="1" s="1"/>
  <c r="AT65" i="1"/>
  <c r="BQ65" i="1" s="1"/>
  <c r="AQ23" i="1"/>
  <c r="BN23" i="1" s="1"/>
  <c r="AU58" i="1"/>
  <c r="BR58" i="1" s="1"/>
  <c r="AS20" i="1"/>
  <c r="BP20" i="1" s="1"/>
  <c r="AK10" i="1"/>
  <c r="BH10" i="1" s="1"/>
  <c r="AK63" i="1"/>
  <c r="BH63" i="1" s="1"/>
  <c r="AK45" i="1"/>
  <c r="BH45" i="1" s="1"/>
  <c r="AJ58" i="1"/>
  <c r="BG58" i="1" s="1"/>
  <c r="AL46" i="1"/>
  <c r="BI46" i="1" s="1"/>
  <c r="AW14" i="1"/>
  <c r="BT14" i="1" s="1"/>
  <c r="AQ5" i="1"/>
  <c r="BN5" i="1" s="1"/>
  <c r="AJ14" i="1"/>
  <c r="BG14" i="1" s="1"/>
  <c r="AV6" i="1"/>
  <c r="BS6" i="1" s="1"/>
  <c r="AL65" i="1"/>
  <c r="BI65" i="1" s="1"/>
  <c r="AO8" i="1"/>
  <c r="BL8" i="1" s="1"/>
  <c r="AG50" i="1"/>
  <c r="BD50" i="1" s="1"/>
  <c r="AU32" i="1"/>
  <c r="BR32" i="1" s="1"/>
  <c r="AY5" i="1"/>
  <c r="BV5" i="1" s="1"/>
  <c r="AS22" i="1"/>
  <c r="BP22" i="1" s="1"/>
  <c r="AS31" i="1"/>
  <c r="BP31" i="1" s="1"/>
  <c r="AW12" i="1"/>
  <c r="BT12" i="1" s="1"/>
  <c r="AH21" i="1"/>
  <c r="BE21" i="1" s="1"/>
  <c r="AS21" i="1"/>
  <c r="BP21" i="1" s="1"/>
  <c r="AI64" i="1"/>
  <c r="BF64" i="1" s="1"/>
  <c r="AR29" i="1"/>
  <c r="BO29" i="1" s="1"/>
  <c r="AZ14" i="1"/>
  <c r="BW14" i="1" s="1"/>
  <c r="AU11" i="1"/>
  <c r="BR11" i="1" s="1"/>
  <c r="AK57" i="1"/>
  <c r="BH57" i="1" s="1"/>
  <c r="AK62" i="1"/>
  <c r="BH62" i="1" s="1"/>
  <c r="AU23" i="1"/>
  <c r="BR23" i="1" s="1"/>
  <c r="AL51" i="1"/>
  <c r="BI51" i="1" s="1"/>
  <c r="AH11" i="1"/>
  <c r="BE11" i="1" s="1"/>
  <c r="AO7" i="1"/>
  <c r="BL7" i="1" s="1"/>
  <c r="AS56" i="1"/>
  <c r="BP56" i="1" s="1"/>
  <c r="AN19" i="1"/>
  <c r="BK19" i="1" s="1"/>
  <c r="AM6" i="1"/>
  <c r="BJ6" i="1" s="1"/>
  <c r="AI55" i="1"/>
  <c r="BF55" i="1" s="1"/>
  <c r="AM28" i="1"/>
  <c r="BJ28" i="1" s="1"/>
  <c r="AO65" i="1"/>
  <c r="BL65" i="1" s="1"/>
  <c r="AM37" i="1"/>
  <c r="BJ37" i="1" s="1"/>
  <c r="AX10" i="1"/>
  <c r="BU10" i="1" s="1"/>
  <c r="AT20" i="1"/>
  <c r="BQ20" i="1" s="1"/>
  <c r="AI40" i="1"/>
  <c r="BF40" i="1" s="1"/>
  <c r="AP38" i="1"/>
  <c r="BM38" i="1" s="1"/>
  <c r="AT25" i="1"/>
  <c r="BQ25" i="1" s="1"/>
  <c r="AH63" i="1"/>
  <c r="BE63" i="1" s="1"/>
  <c r="AH28" i="1"/>
  <c r="BE28" i="1" s="1"/>
  <c r="AT27" i="1"/>
  <c r="BQ27" i="1" s="1"/>
  <c r="AI26" i="1"/>
  <c r="BF26" i="1" s="1"/>
  <c r="AP46" i="1"/>
  <c r="BM46" i="1" s="1"/>
  <c r="AV48" i="1"/>
  <c r="AU65" i="1"/>
  <c r="BR65" i="1" s="1"/>
  <c r="AG47" i="1"/>
  <c r="BD47" i="1" s="1"/>
  <c r="AV63" i="1"/>
  <c r="BS63" i="1" s="1"/>
  <c r="AO34" i="1"/>
  <c r="BL34" i="1" s="1"/>
  <c r="AK37" i="1"/>
  <c r="BH37" i="1" s="1"/>
  <c r="AT12" i="1"/>
  <c r="BQ12" i="1" s="1"/>
  <c r="AQ49" i="1"/>
  <c r="BN49" i="1" s="1"/>
  <c r="AQ45" i="1"/>
  <c r="BN45" i="1" s="1"/>
  <c r="AQ35" i="1"/>
  <c r="BN35" i="1" s="1"/>
  <c r="AK44" i="1"/>
  <c r="BH44" i="1" s="1"/>
  <c r="AP58" i="1"/>
  <c r="BM58" i="1" s="1"/>
  <c r="AT34" i="1"/>
  <c r="BQ34" i="1" s="1"/>
  <c r="AH58" i="1"/>
  <c r="BE58" i="1" s="1"/>
  <c r="AO53" i="1"/>
  <c r="BL53" i="1" s="1"/>
  <c r="AH33" i="1"/>
  <c r="BE33" i="1" s="1"/>
  <c r="AN40" i="1"/>
  <c r="BK40" i="1" s="1"/>
  <c r="AW20" i="1"/>
  <c r="BT20" i="1" s="1"/>
  <c r="AT28" i="1"/>
  <c r="BQ28" i="1" s="1"/>
  <c r="AR61" i="1"/>
  <c r="BO61" i="1" s="1"/>
  <c r="AJ41" i="1"/>
  <c r="BG41" i="1" s="1"/>
  <c r="AM20" i="1"/>
  <c r="BJ20" i="1" s="1"/>
  <c r="AJ35" i="1"/>
  <c r="BG35" i="1" s="1"/>
  <c r="AK26" i="1"/>
  <c r="BH26" i="1" s="1"/>
  <c r="AY13" i="1"/>
  <c r="BV13" i="1" s="1"/>
  <c r="AY8" i="1"/>
  <c r="BV8" i="1" s="1"/>
  <c r="AM61" i="1"/>
  <c r="BJ61" i="1" s="1"/>
  <c r="AP41" i="1"/>
  <c r="BM41" i="1" s="1"/>
  <c r="AU31" i="1"/>
  <c r="BR31" i="1" s="1"/>
  <c r="AJ13" i="1"/>
  <c r="BG13" i="1" s="1"/>
  <c r="AT19" i="1"/>
  <c r="BQ19" i="1" s="1"/>
  <c r="AP50" i="1"/>
  <c r="BM50" i="1" s="1"/>
  <c r="AR43" i="1"/>
  <c r="BO43" i="1" s="1"/>
  <c r="AX9" i="1"/>
  <c r="BU9" i="1" s="1"/>
  <c r="AR52" i="1"/>
  <c r="BO52" i="1" s="1"/>
  <c r="AN35" i="1"/>
  <c r="BK35" i="1" s="1"/>
  <c r="AL19" i="1"/>
  <c r="BI19" i="1" s="1"/>
  <c r="AS23" i="1"/>
  <c r="BP23" i="1" s="1"/>
  <c r="AS28" i="1"/>
  <c r="BP28" i="1" s="1"/>
  <c r="AT40" i="1"/>
  <c r="BQ40" i="1" s="1"/>
  <c r="AV62" i="1"/>
  <c r="BS62" i="1" s="1"/>
  <c r="AP65" i="1"/>
  <c r="BM65" i="1" s="1"/>
  <c r="AT37" i="1"/>
  <c r="BQ37" i="1" s="1"/>
  <c r="AP21" i="1"/>
  <c r="BM21" i="1" s="1"/>
  <c r="AG11" i="1"/>
  <c r="BD11" i="1" s="1"/>
  <c r="AH39" i="1"/>
  <c r="BE39" i="1" s="1"/>
  <c r="AZ12" i="1"/>
  <c r="BW12" i="1" s="1"/>
  <c r="AK22" i="1"/>
  <c r="BH22" i="1" s="1"/>
  <c r="AR64" i="1"/>
  <c r="BO64" i="1" s="1"/>
  <c r="AV21" i="1"/>
  <c r="BS21" i="1" s="1"/>
  <c r="AU8" i="1"/>
  <c r="BR8" i="1" s="1"/>
  <c r="AH22" i="1"/>
  <c r="BE22" i="1" s="1"/>
  <c r="AV53" i="1"/>
  <c r="BS53" i="1" s="1"/>
  <c r="AQ64" i="1"/>
  <c r="BN64" i="1" s="1"/>
  <c r="AQ9" i="1"/>
  <c r="BN9" i="1" s="1"/>
  <c r="AG51" i="1"/>
  <c r="BD51" i="1" s="1"/>
  <c r="AQ46" i="1"/>
  <c r="BN46" i="1" s="1"/>
  <c r="AH44" i="1"/>
  <c r="BE44" i="1" s="1"/>
  <c r="AR28" i="1"/>
  <c r="BO28" i="1" s="1"/>
  <c r="AL41" i="1"/>
  <c r="BI41" i="1" s="1"/>
  <c r="AK28" i="1"/>
  <c r="BH28" i="1" s="1"/>
  <c r="AO51" i="1"/>
  <c r="BL51" i="1" s="1"/>
  <c r="AS51" i="1"/>
  <c r="BP51" i="1" s="1"/>
  <c r="AN46" i="1"/>
  <c r="BK46" i="1" s="1"/>
  <c r="AM58" i="1"/>
  <c r="BJ58" i="1" s="1"/>
  <c r="AT22" i="1"/>
  <c r="BQ22" i="1" s="1"/>
  <c r="AL5" i="1"/>
  <c r="BI5" i="1" s="1"/>
  <c r="AZ10" i="1"/>
  <c r="BW10" i="1" s="1"/>
  <c r="AL49" i="1"/>
  <c r="BI49" i="1" s="1"/>
  <c r="AI61" i="1"/>
  <c r="BF61" i="1" s="1"/>
  <c r="AI22" i="1"/>
  <c r="BF22" i="1" s="1"/>
  <c r="AR7" i="1"/>
  <c r="BO7" i="1" s="1"/>
  <c r="AZ9" i="1"/>
  <c r="BW9" i="1" s="1"/>
  <c r="AM29" i="1"/>
  <c r="BJ29" i="1" s="1"/>
  <c r="AI53" i="1"/>
  <c r="BF53" i="1" s="1"/>
  <c r="AN45" i="1"/>
  <c r="BK45" i="1" s="1"/>
  <c r="AT9" i="1"/>
  <c r="BQ9" i="1" s="1"/>
  <c r="AO44" i="1"/>
  <c r="BL44" i="1" s="1"/>
  <c r="AU55" i="1"/>
  <c r="BR55" i="1" s="1"/>
  <c r="AN41" i="1"/>
  <c r="BK41" i="1" s="1"/>
  <c r="AK43" i="1"/>
  <c r="BH43" i="1" s="1"/>
  <c r="AV45" i="1"/>
  <c r="BS45" i="1" s="1"/>
  <c r="AN53" i="1"/>
  <c r="BK53" i="1" s="1"/>
  <c r="AK46" i="1"/>
  <c r="BH46" i="1" s="1"/>
  <c r="AR50" i="1"/>
  <c r="BO50" i="1" s="1"/>
  <c r="AU64" i="1"/>
  <c r="BR64" i="1" s="1"/>
  <c r="AK27" i="1"/>
  <c r="BH27" i="1" s="1"/>
  <c r="AS10" i="1"/>
  <c r="BP10" i="1" s="1"/>
  <c r="AT13" i="1"/>
  <c r="BQ13" i="1" s="1"/>
  <c r="AI11" i="1"/>
  <c r="BF11" i="1" s="1"/>
  <c r="AP37" i="1"/>
  <c r="BM37" i="1" s="1"/>
  <c r="AG31" i="1"/>
  <c r="BD31" i="1" s="1"/>
  <c r="AG9" i="1"/>
  <c r="BD9" i="1" s="1"/>
  <c r="AM39" i="1"/>
  <c r="BJ39" i="1" s="1"/>
  <c r="AX7" i="1"/>
  <c r="BU7" i="1" s="1"/>
  <c r="AO52" i="1"/>
  <c r="BL52" i="1" s="1"/>
  <c r="AJ45" i="1"/>
  <c r="BG45" i="1" s="1"/>
  <c r="AQ40" i="1"/>
  <c r="BN40" i="1" s="1"/>
  <c r="AS6" i="1"/>
  <c r="BP6" i="1" s="1"/>
  <c r="AU35" i="1"/>
  <c r="BR35" i="1" s="1"/>
  <c r="AU10" i="1"/>
  <c r="BR10" i="1" s="1"/>
  <c r="AG38" i="1"/>
  <c r="BD38" i="1" s="1"/>
  <c r="AG55" i="1"/>
  <c r="BD55" i="1" s="1"/>
  <c r="AM40" i="1"/>
  <c r="BJ40" i="1" s="1"/>
  <c r="AK64" i="1"/>
  <c r="BH64" i="1" s="1"/>
  <c r="AO56" i="1"/>
  <c r="BL56" i="1" s="1"/>
  <c r="AI49" i="1"/>
  <c r="BF49" i="1" s="1"/>
  <c r="AU22" i="1"/>
  <c r="BR22" i="1" s="1"/>
  <c r="AS62" i="1"/>
  <c r="BP62" i="1" s="1"/>
  <c r="AJ55" i="1"/>
  <c r="BG55" i="1" s="1"/>
  <c r="AT56" i="1"/>
  <c r="BQ56" i="1" s="1"/>
  <c r="AR20" i="1"/>
  <c r="BO20" i="1" s="1"/>
  <c r="AK52" i="1"/>
  <c r="BH52" i="1" s="1"/>
  <c r="AY6" i="1"/>
  <c r="BV6" i="1" s="1"/>
  <c r="AJ12" i="1"/>
  <c r="BG12" i="1" s="1"/>
  <c r="AG5" i="1"/>
  <c r="BD5" i="1" s="1"/>
  <c r="AG44" i="1"/>
  <c r="BD44" i="1" s="1"/>
  <c r="AV37" i="1"/>
  <c r="BS37" i="1" s="1"/>
  <c r="AU4" i="1"/>
  <c r="BR4" i="1" s="1"/>
  <c r="AI13" i="1"/>
  <c r="BF13" i="1" s="1"/>
  <c r="AP51" i="1"/>
  <c r="BM51" i="1" s="1"/>
  <c r="AH31" i="1"/>
  <c r="BE31" i="1" s="1"/>
  <c r="AO28" i="1"/>
  <c r="BL28" i="1" s="1"/>
  <c r="AP5" i="1"/>
  <c r="BM5" i="1" s="1"/>
  <c r="AQ47" i="1"/>
  <c r="BN47" i="1" s="1"/>
  <c r="AK31" i="1"/>
  <c r="BH31" i="1" s="1"/>
  <c r="AX11" i="1"/>
  <c r="BU11" i="1" s="1"/>
  <c r="AM7" i="1"/>
  <c r="BJ7" i="1" s="1"/>
  <c r="AV35" i="1"/>
  <c r="BS35" i="1" s="1"/>
  <c r="AN7" i="1"/>
  <c r="BK7" i="1" s="1"/>
  <c r="AG34" i="1"/>
  <c r="BD34" i="1" s="1"/>
  <c r="AQ8" i="1"/>
  <c r="BN8" i="1" s="1"/>
  <c r="AQ44" i="1"/>
  <c r="BN44" i="1" s="1"/>
  <c r="AJ22" i="1"/>
  <c r="BG22" i="1" s="1"/>
  <c r="AO22" i="1"/>
  <c r="BL22" i="1" s="1"/>
  <c r="AI8" i="1"/>
  <c r="BF8" i="1" s="1"/>
  <c r="AJ21" i="1"/>
  <c r="BG21" i="1" s="1"/>
  <c r="AT44" i="1"/>
  <c r="BQ44" i="1" s="1"/>
  <c r="AO23" i="1"/>
  <c r="BL23" i="1" s="1"/>
  <c r="AI6" i="1"/>
  <c r="BF6" i="1" s="1"/>
  <c r="AS39" i="1"/>
  <c r="BP39" i="1" s="1"/>
  <c r="AH15" i="1"/>
  <c r="BE15" i="1" s="1"/>
  <c r="AM33" i="1"/>
  <c r="BJ33" i="1" s="1"/>
  <c r="AU40" i="1"/>
  <c r="BR40" i="1" s="1"/>
  <c r="AW22" i="1"/>
  <c r="BT22" i="1" s="1"/>
  <c r="AW52" i="1"/>
  <c r="BT52" i="1" s="1"/>
  <c r="AN65" i="1"/>
  <c r="BK65" i="1" s="1"/>
  <c r="AU39" i="1"/>
  <c r="BR39" i="1" s="1"/>
  <c r="AG29" i="1"/>
  <c r="BD29" i="1" s="1"/>
  <c r="AL6" i="1"/>
  <c r="BI6" i="1" s="1"/>
  <c r="AG23" i="1"/>
  <c r="BD23" i="1" s="1"/>
  <c r="AS33" i="1"/>
  <c r="BP33" i="1" s="1"/>
  <c r="AR21" i="1"/>
  <c r="BO21" i="1" s="1"/>
  <c r="AG45" i="1"/>
  <c r="BD45" i="1" s="1"/>
  <c r="AM34" i="1"/>
  <c r="BJ34" i="1" s="1"/>
  <c r="AI45" i="1"/>
  <c r="BF45" i="1" s="1"/>
  <c r="AQ50" i="1"/>
  <c r="BN50" i="1" s="1"/>
  <c r="AP23" i="1"/>
  <c r="BM23" i="1" s="1"/>
  <c r="AP4" i="1"/>
  <c r="BM4" i="1" s="1"/>
  <c r="AS12" i="1"/>
  <c r="BP12" i="1" s="1"/>
  <c r="AV10" i="1"/>
  <c r="BS10" i="1" s="1"/>
  <c r="AV33" i="1"/>
  <c r="BS33" i="1" s="1"/>
  <c r="AS41" i="1"/>
  <c r="BP41" i="1" s="1"/>
  <c r="AJ57" i="1"/>
  <c r="BG57" i="1" s="1"/>
  <c r="AR26" i="1"/>
  <c r="BO26" i="1" s="1"/>
  <c r="AH47" i="1"/>
  <c r="BE47" i="1" s="1"/>
  <c r="AO21" i="1"/>
  <c r="BL21" i="1" s="1"/>
  <c r="AV4" i="1"/>
  <c r="BS4" i="1" s="1"/>
  <c r="AK13" i="1"/>
  <c r="BH13" i="1" s="1"/>
  <c r="AK12" i="1"/>
  <c r="BH12" i="1" s="1"/>
  <c r="AJ49" i="1"/>
  <c r="BG49" i="1" s="1"/>
  <c r="AV57" i="1"/>
  <c r="BS57" i="1" s="1"/>
  <c r="AV61" i="1"/>
  <c r="BS61" i="1" s="1"/>
  <c r="AV8" i="1"/>
  <c r="BS8" i="1" s="1"/>
  <c r="AV5" i="1"/>
  <c r="BS5" i="1" s="1"/>
  <c r="AH40" i="1"/>
  <c r="BE40" i="1" s="1"/>
  <c r="AM12" i="1"/>
  <c r="BJ12" i="1" s="1"/>
  <c r="AH25" i="1"/>
  <c r="BE25" i="1" s="1"/>
  <c r="AH14" i="1"/>
  <c r="BE14" i="1" s="1"/>
  <c r="AW4" i="1"/>
  <c r="BT4" i="1" s="1"/>
  <c r="AJ39" i="1"/>
  <c r="BG39" i="1" s="1"/>
  <c r="AN63" i="1"/>
  <c r="BK63" i="1" s="1"/>
  <c r="AR27" i="1"/>
  <c r="BO27" i="1" s="1"/>
  <c r="AH56" i="1"/>
  <c r="BE56" i="1" s="1"/>
  <c r="AK38" i="1"/>
  <c r="BH38" i="1" s="1"/>
  <c r="AV56" i="1"/>
  <c r="BS56" i="1" s="1"/>
  <c r="AO31" i="1"/>
  <c r="BL31" i="1" s="1"/>
  <c r="AN59" i="1"/>
  <c r="BK59" i="1" s="1"/>
  <c r="AJ26" i="1"/>
  <c r="BG26" i="1" s="1"/>
  <c r="AQ39" i="1"/>
  <c r="BN39" i="1" s="1"/>
  <c r="AT23" i="1"/>
  <c r="BQ23" i="1" s="1"/>
  <c r="AP61" i="1"/>
  <c r="BM61" i="1" s="1"/>
  <c r="AV19" i="1"/>
  <c r="BS19" i="1" s="1"/>
  <c r="AG62" i="1"/>
  <c r="BD62" i="1" s="1"/>
  <c r="AS38" i="1"/>
  <c r="BP38" i="1" s="1"/>
  <c r="AN56" i="1"/>
  <c r="BK56" i="1" s="1"/>
  <c r="AK61" i="1"/>
  <c r="BH61" i="1" s="1"/>
  <c r="AJ31" i="1"/>
  <c r="BG31" i="1" s="1"/>
  <c r="AW56" i="1"/>
  <c r="BT56" i="1" s="1"/>
  <c r="AJ7" i="1"/>
  <c r="BG7" i="1" s="1"/>
  <c r="AQ59" i="1"/>
  <c r="BN59" i="1" s="1"/>
  <c r="AJ27" i="1"/>
  <c r="BG27" i="1" s="1"/>
  <c r="AR45" i="1"/>
  <c r="BO45" i="1" s="1"/>
  <c r="AU46" i="1"/>
  <c r="BR46" i="1" s="1"/>
  <c r="AG59" i="1"/>
  <c r="BD59" i="1" s="1"/>
  <c r="AK33" i="1"/>
  <c r="BH33" i="1" s="1"/>
  <c r="AV44" i="1"/>
  <c r="BS44" i="1" s="1"/>
  <c r="AK25" i="1"/>
  <c r="BH25" i="1" s="1"/>
  <c r="AQ37" i="1"/>
  <c r="BN37" i="1" s="1"/>
  <c r="AH8" i="1"/>
  <c r="BE8" i="1" s="1"/>
  <c r="AJ62" i="1"/>
  <c r="BG62" i="1" s="1"/>
  <c r="AS14" i="1"/>
  <c r="BP14" i="1" s="1"/>
  <c r="AO13" i="1"/>
  <c r="BL13" i="1" s="1"/>
  <c r="AR40" i="1"/>
  <c r="BO40" i="1" s="1"/>
  <c r="AO27" i="1"/>
  <c r="BL27" i="1" s="1"/>
  <c r="AR4" i="1"/>
  <c r="BO4" i="1" s="1"/>
  <c r="AU53" i="1"/>
  <c r="BR53" i="1" s="1"/>
  <c r="AV29" i="1"/>
  <c r="BS29" i="1" s="1"/>
  <c r="AO25" i="1"/>
  <c r="BL25" i="1" s="1"/>
  <c r="AH65" i="1"/>
  <c r="BE65" i="1" s="1"/>
  <c r="AV54" i="1"/>
  <c r="AT26" i="1"/>
  <c r="BQ26" i="1" s="1"/>
  <c r="AK47" i="1"/>
  <c r="BH47" i="1" s="1"/>
  <c r="AN25" i="1"/>
  <c r="BK25" i="1" s="1"/>
  <c r="AU38" i="1"/>
  <c r="BR38" i="1" s="1"/>
  <c r="AY12" i="1"/>
  <c r="BV12" i="1" s="1"/>
  <c r="AT15" i="1"/>
  <c r="BQ15" i="1" s="1"/>
  <c r="AW33" i="1"/>
  <c r="BT33" i="1" s="1"/>
  <c r="AL52" i="1"/>
  <c r="BI52" i="1" s="1"/>
  <c r="AS55" i="1"/>
  <c r="BP55" i="1" s="1"/>
  <c r="AJ28" i="1"/>
  <c r="BG28" i="1" s="1"/>
  <c r="AK29" i="1"/>
  <c r="BH29" i="1" s="1"/>
  <c r="AW11" i="1"/>
  <c r="BT11" i="1" s="1"/>
  <c r="AO15" i="1"/>
  <c r="BL15" i="1" s="1"/>
  <c r="AQ52" i="1"/>
  <c r="BN52" i="1" s="1"/>
  <c r="AS4" i="1"/>
  <c r="BP4" i="1" s="1"/>
  <c r="AT31" i="1"/>
  <c r="BQ31" i="1" s="1"/>
  <c r="AO14" i="1"/>
  <c r="BL14" i="1" s="1"/>
  <c r="AM19" i="1"/>
  <c r="BJ19" i="1" s="1"/>
  <c r="AK19" i="1"/>
  <c r="BH19" i="1" s="1"/>
  <c r="AW34" i="1"/>
  <c r="BT34" i="1" s="1"/>
  <c r="AI58" i="1"/>
  <c r="BF58" i="1" s="1"/>
  <c r="AQ4" i="1"/>
  <c r="BN4" i="1" s="1"/>
  <c r="AH7" i="1"/>
  <c r="BE7" i="1" s="1"/>
  <c r="AO32" i="1"/>
  <c r="BL32" i="1" s="1"/>
  <c r="AW5" i="1"/>
  <c r="BT5" i="1" s="1"/>
  <c r="AS61" i="1"/>
  <c r="BP61" i="1" s="1"/>
  <c r="AT47" i="1"/>
  <c r="BQ47" i="1" s="1"/>
  <c r="AH51" i="1"/>
  <c r="BE51" i="1" s="1"/>
  <c r="AJ65" i="1"/>
  <c r="BG65" i="1" s="1"/>
  <c r="AO63" i="1"/>
  <c r="BL63" i="1" s="1"/>
  <c r="AZ15" i="1"/>
  <c r="BW15" i="1" s="1"/>
  <c r="AN15" i="1"/>
  <c r="BK15" i="1" s="1"/>
  <c r="AG41" i="1"/>
  <c r="BD41" i="1" s="1"/>
  <c r="AI21" i="1"/>
  <c r="BF21" i="1" s="1"/>
  <c r="AN38" i="1"/>
  <c r="BK38" i="1" s="1"/>
  <c r="AL44" i="1"/>
  <c r="BI44" i="1" s="1"/>
  <c r="AO50" i="1"/>
  <c r="BL50" i="1" s="1"/>
  <c r="AG32" i="1"/>
  <c r="BD32" i="1" s="1"/>
  <c r="AG33" i="1"/>
  <c r="BD33" i="1" s="1"/>
  <c r="AP55" i="1"/>
  <c r="BM55" i="1" s="1"/>
  <c r="AU57" i="1"/>
  <c r="BR57" i="1" s="1"/>
  <c r="AH61" i="1"/>
  <c r="BE61" i="1" s="1"/>
  <c r="AQ7" i="1"/>
  <c r="BN7" i="1" s="1"/>
  <c r="AR33" i="1"/>
  <c r="BO33" i="1" s="1"/>
  <c r="AG58" i="1"/>
  <c r="BD58" i="1" s="1"/>
  <c r="AH29" i="1"/>
  <c r="BE29" i="1" s="1"/>
  <c r="AR5" i="1"/>
  <c r="BO5" i="1" s="1"/>
  <c r="AW42" i="1"/>
  <c r="AH41" i="1"/>
  <c r="BE41" i="1" s="1"/>
  <c r="AL43" i="1"/>
  <c r="BI43" i="1" s="1"/>
  <c r="AM8" i="1"/>
  <c r="BJ8" i="1" s="1"/>
  <c r="AS46" i="1"/>
  <c r="BP46" i="1" s="1"/>
  <c r="AJ56" i="1"/>
  <c r="BG56" i="1" s="1"/>
  <c r="AU44" i="1"/>
  <c r="BR44" i="1" s="1"/>
  <c r="AI32" i="1"/>
  <c r="BF32" i="1" s="1"/>
  <c r="AH49" i="1"/>
  <c r="BE49" i="1" s="1"/>
  <c r="AV55" i="1"/>
  <c r="BS55" i="1" s="1"/>
  <c r="AI37" i="1"/>
  <c r="BF37" i="1" s="1"/>
  <c r="AJ61" i="1"/>
  <c r="BG61" i="1" s="1"/>
  <c r="AR62" i="1"/>
  <c r="BO62" i="1" s="1"/>
  <c r="AW62" i="1"/>
  <c r="BT62" i="1" s="1"/>
  <c r="AI28" i="1"/>
  <c r="BF28" i="1" s="1"/>
  <c r="AW23" i="1"/>
  <c r="BT23" i="1" s="1"/>
  <c r="AR35" i="1"/>
  <c r="BO35" i="1" s="1"/>
  <c r="AW13" i="1"/>
  <c r="BT13" i="1" s="1"/>
  <c r="AR10" i="1"/>
  <c r="BO10" i="1" s="1"/>
  <c r="AQ10" i="1"/>
  <c r="BN10" i="1" s="1"/>
  <c r="AN20" i="1"/>
  <c r="BK20" i="1" s="1"/>
  <c r="AU15" i="1"/>
  <c r="BR15" i="1" s="1"/>
  <c r="AR57" i="1"/>
  <c r="BO57" i="1" s="1"/>
  <c r="AO40" i="1"/>
  <c r="BL40" i="1" s="1"/>
  <c r="AI59" i="1"/>
  <c r="BF59" i="1" s="1"/>
  <c r="AL38" i="1"/>
  <c r="BI38" i="1" s="1"/>
  <c r="AV25" i="1"/>
  <c r="BS25" i="1" s="1"/>
  <c r="AI56" i="1"/>
  <c r="BF56" i="1" s="1"/>
  <c r="AT57" i="1"/>
  <c r="BQ57" i="1" s="1"/>
  <c r="AG37" i="1"/>
  <c r="BD37" i="1" s="1"/>
  <c r="AX14" i="1"/>
  <c r="BU14" i="1" s="1"/>
  <c r="AW51" i="1"/>
  <c r="BT51" i="1" s="1"/>
  <c r="AM25" i="1"/>
  <c r="BJ25" i="1" s="1"/>
  <c r="AN64" i="1"/>
  <c r="BK64" i="1" s="1"/>
  <c r="AW10" i="1"/>
  <c r="BT10" i="1" s="1"/>
  <c r="AP56" i="1"/>
  <c r="BM56" i="1" s="1"/>
  <c r="AR53" i="1"/>
  <c r="BO53" i="1" s="1"/>
  <c r="AL62" i="1"/>
  <c r="BI62" i="1" s="1"/>
  <c r="AO35" i="1"/>
  <c r="BL35" i="1" s="1"/>
  <c r="AJ59" i="1"/>
  <c r="BG59" i="1" s="1"/>
  <c r="AR38" i="1"/>
  <c r="BO38" i="1" s="1"/>
  <c r="AK23" i="1"/>
  <c r="BH23" i="1" s="1"/>
  <c r="AI23" i="1"/>
  <c r="BF23" i="1" s="1"/>
  <c r="AH46" i="1"/>
  <c r="BE46" i="1" s="1"/>
  <c r="AJ64" i="1"/>
  <c r="BG64" i="1" s="1"/>
  <c r="AR56" i="1"/>
  <c r="BO56" i="1" s="1"/>
  <c r="AM22" i="1"/>
  <c r="BJ22" i="1" s="1"/>
  <c r="AU27" i="1"/>
  <c r="BR27" i="1" s="1"/>
  <c r="AX13" i="1"/>
  <c r="BU13" i="1" s="1"/>
  <c r="AT35" i="1"/>
  <c r="BQ35" i="1" s="1"/>
  <c r="AZ5" i="1"/>
  <c r="BW5" i="1" s="1"/>
  <c r="AW31" i="1"/>
  <c r="BT31" i="1" s="1"/>
  <c r="AU12" i="1"/>
  <c r="BR12" i="1" s="1"/>
  <c r="AQ27" i="1"/>
  <c r="BN27" i="1" s="1"/>
  <c r="AW32" i="1"/>
  <c r="BT32" i="1" s="1"/>
  <c r="AI43" i="1"/>
  <c r="BF43" i="1" s="1"/>
  <c r="AK7" i="1"/>
  <c r="BH7" i="1" s="1"/>
  <c r="AJ19" i="1"/>
  <c r="BG19" i="1" s="1"/>
  <c r="AW15" i="1"/>
  <c r="BT15" i="1" s="1"/>
  <c r="AU34" i="1"/>
  <c r="BR34" i="1" s="1"/>
  <c r="AV47" i="1"/>
  <c r="BS47" i="1" s="1"/>
  <c r="AJ38" i="1"/>
  <c r="BG38" i="1" s="1"/>
  <c r="AK35" i="1"/>
  <c r="BH35" i="1" s="1"/>
  <c r="AY4" i="1"/>
  <c r="BV4" i="1" s="1"/>
  <c r="AR25" i="1"/>
  <c r="BO25" i="1" s="1"/>
  <c r="AW57" i="1"/>
  <c r="BT57" i="1" s="1"/>
  <c r="AH9" i="1"/>
  <c r="BE9" i="1" s="1"/>
  <c r="AR8" i="1"/>
  <c r="BO8" i="1" s="1"/>
  <c r="AO6" i="1"/>
  <c r="BL6" i="1" s="1"/>
  <c r="AP22" i="1"/>
  <c r="BM22" i="1" s="1"/>
  <c r="AL45" i="1"/>
  <c r="BI45" i="1" s="1"/>
  <c r="AK11" i="1"/>
  <c r="BH11" i="1" s="1"/>
  <c r="AQ6" i="1"/>
  <c r="BN6" i="1" s="1"/>
  <c r="AV27" i="1"/>
  <c r="BS27" i="1" s="1"/>
  <c r="AQ25" i="1"/>
  <c r="BN25" i="1" s="1"/>
  <c r="AH10" i="1"/>
  <c r="BE10" i="1" s="1"/>
  <c r="AN51" i="1"/>
  <c r="BK51" i="1" s="1"/>
  <c r="AQ53" i="1"/>
  <c r="BN53" i="1" s="1"/>
  <c r="AV51" i="1"/>
  <c r="BS51" i="1" s="1"/>
  <c r="AR49" i="1"/>
  <c r="BO49" i="1" s="1"/>
  <c r="AV38" i="1"/>
  <c r="BS38" i="1" s="1"/>
  <c r="AT29" i="1"/>
  <c r="BQ29" i="1" s="1"/>
  <c r="AN47" i="1"/>
  <c r="BK47" i="1" s="1"/>
  <c r="AR59" i="1"/>
  <c r="BO59" i="1" s="1"/>
  <c r="AP35" i="1"/>
  <c r="BM35" i="1" s="1"/>
  <c r="AI63" i="1"/>
  <c r="BF63" i="1" s="1"/>
  <c r="AI10" i="1"/>
  <c r="BF10" i="1" s="1"/>
  <c r="AH50" i="1"/>
  <c r="BE50" i="1" s="1"/>
  <c r="AT58" i="1"/>
  <c r="BQ58" i="1" s="1"/>
  <c r="AP12" i="1"/>
  <c r="BM12" i="1" s="1"/>
  <c r="AW59" i="1"/>
  <c r="BT59" i="1" s="1"/>
  <c r="AU28" i="1"/>
  <c r="BR28" i="1" s="1"/>
  <c r="AR51" i="1"/>
  <c r="BO51" i="1" s="1"/>
  <c r="AK32" i="1"/>
  <c r="BH32" i="1" s="1"/>
  <c r="AI19" i="1"/>
  <c r="BF19" i="1" s="1"/>
  <c r="AR63" i="1"/>
  <c r="BO63" i="1" s="1"/>
  <c r="AP62" i="1"/>
  <c r="BM62" i="1" s="1"/>
  <c r="AT11" i="1"/>
  <c r="BQ11" i="1" s="1"/>
  <c r="AP34" i="1"/>
  <c r="BM34" i="1" s="1"/>
  <c r="AN61" i="1"/>
  <c r="BK61" i="1" s="1"/>
  <c r="AL27" i="1"/>
  <c r="BI27" i="1" s="1"/>
  <c r="AO64" i="1"/>
  <c r="BL64" i="1" s="1"/>
  <c r="AI33" i="1"/>
  <c r="BF33" i="1" s="1"/>
  <c r="AV59" i="1"/>
  <c r="BS59" i="1" s="1"/>
  <c r="AO59" i="1"/>
  <c r="BL59" i="1" s="1"/>
  <c r="AH62" i="1"/>
  <c r="BE62" i="1" s="1"/>
  <c r="AO61" i="1"/>
  <c r="BL61" i="1" s="1"/>
  <c r="AW19" i="1"/>
  <c r="BT19" i="1" s="1"/>
  <c r="AQ61" i="1"/>
  <c r="BN61" i="1" s="1"/>
  <c r="AP40" i="1"/>
  <c r="BM40" i="1" s="1"/>
  <c r="AQ43" i="1"/>
  <c r="BN43" i="1" s="1"/>
  <c r="AW9" i="1"/>
  <c r="BT9" i="1" s="1"/>
  <c r="AN31" i="1"/>
  <c r="BK31" i="1" s="1"/>
  <c r="AN23" i="1"/>
  <c r="BK23" i="1" s="1"/>
  <c r="AU29" i="1"/>
  <c r="BR29" i="1" s="1"/>
  <c r="AN62" i="1"/>
  <c r="BK62" i="1" s="1"/>
  <c r="AO47" i="1"/>
  <c r="BL47" i="1" s="1"/>
  <c r="AR14" i="1"/>
  <c r="BO14" i="1" s="1"/>
  <c r="AP10" i="1"/>
  <c r="BM10" i="1" s="1"/>
  <c r="AS59" i="1"/>
  <c r="BP59" i="1" s="1"/>
  <c r="AH13" i="1"/>
  <c r="BE13" i="1" s="1"/>
  <c r="AT14" i="1"/>
  <c r="BQ14" i="1" s="1"/>
  <c r="AK51" i="1"/>
  <c r="BH51" i="1" s="1"/>
  <c r="AS52" i="1"/>
  <c r="BP52" i="1" s="1"/>
  <c r="AP6" i="1"/>
  <c r="BM6" i="1" s="1"/>
  <c r="AN33" i="1"/>
  <c r="BK33" i="1" s="1"/>
  <c r="AO12" i="1"/>
  <c r="BL12" i="1" s="1"/>
  <c r="AT5" i="1"/>
  <c r="BQ5" i="1" s="1"/>
  <c r="AS34" i="1"/>
  <c r="BP34" i="1" s="1"/>
  <c r="AW7" i="1"/>
  <c r="BT7" i="1" s="1"/>
  <c r="AQ26" i="1"/>
  <c r="BN26" i="1" s="1"/>
  <c r="AW40" i="1"/>
  <c r="BT40" i="1" s="1"/>
  <c r="AW25" i="1"/>
  <c r="BT25" i="1" s="1"/>
  <c r="AU7" i="1"/>
  <c r="BR7" i="1" s="1"/>
  <c r="AR23" i="1"/>
  <c r="BO23" i="1" s="1"/>
  <c r="AU43" i="1"/>
  <c r="BR43" i="1" s="1"/>
  <c r="AM45" i="1"/>
  <c r="BJ45" i="1" s="1"/>
  <c r="AG61" i="1"/>
  <c r="BD61" i="1" s="1"/>
  <c r="AV23" i="1"/>
  <c r="BS23" i="1" s="1"/>
  <c r="AP64" i="1"/>
  <c r="BM64" i="1" s="1"/>
  <c r="AM59" i="1"/>
  <c r="BJ59" i="1" s="1"/>
  <c r="AV32" i="1"/>
  <c r="BS32" i="1" s="1"/>
  <c r="AS27" i="1"/>
  <c r="BP27" i="1" s="1"/>
  <c r="AJ23" i="1"/>
  <c r="BG23" i="1" s="1"/>
  <c r="AW43" i="1"/>
  <c r="BT43" i="1" s="1"/>
  <c r="AI52" i="1"/>
  <c r="BF52" i="1" s="1"/>
  <c r="AH26" i="1"/>
  <c r="BE26" i="1" s="1"/>
  <c r="AW6" i="1"/>
  <c r="BT6" i="1" s="1"/>
  <c r="AM26" i="1"/>
  <c r="BJ26" i="1" s="1"/>
  <c r="AI62" i="1"/>
  <c r="BF62" i="1" s="1"/>
  <c r="AH38" i="1"/>
  <c r="BE38" i="1" s="1"/>
  <c r="AJ47" i="1"/>
  <c r="BG47" i="1" s="1"/>
  <c r="AN43" i="1"/>
  <c r="BK43" i="1" s="1"/>
  <c r="AU63" i="1"/>
  <c r="BR63" i="1" s="1"/>
  <c r="AV39" i="1"/>
  <c r="BS39" i="1" s="1"/>
  <c r="AL40" i="1"/>
  <c r="BI40" i="1" s="1"/>
  <c r="AL26" i="1"/>
  <c r="BI26" i="1" s="1"/>
  <c r="AT43" i="1"/>
  <c r="BQ43" i="1" s="1"/>
  <c r="AO33" i="1"/>
  <c r="BL33" i="1" s="1"/>
  <c r="AU41" i="1"/>
  <c r="BR41" i="1" s="1"/>
  <c r="AJ43" i="1"/>
  <c r="BG43" i="1" s="1"/>
  <c r="AO29" i="1"/>
  <c r="BL29" i="1" s="1"/>
  <c r="AV64" i="1"/>
  <c r="BS64" i="1" s="1"/>
  <c r="AY14" i="1"/>
  <c r="BV14" i="1" s="1"/>
  <c r="AN6" i="1"/>
  <c r="BK6" i="1" s="1"/>
  <c r="AJ10" i="1"/>
  <c r="BG10" i="1" s="1"/>
  <c r="AG7" i="1"/>
  <c r="BD7" i="1" s="1"/>
  <c r="AT33" i="1"/>
  <c r="BQ33" i="1" s="1"/>
  <c r="AL10" i="1"/>
  <c r="BI10" i="1" s="1"/>
  <c r="AJ8" i="1"/>
  <c r="BG8" i="1" s="1"/>
  <c r="AW61" i="1"/>
  <c r="BT61" i="1" s="1"/>
  <c r="AX6" i="1"/>
  <c r="BU6" i="1" s="1"/>
  <c r="AU61" i="1"/>
  <c r="BR61" i="1" s="1"/>
  <c r="AQ62" i="1"/>
  <c r="BN62" i="1" s="1"/>
  <c r="AK4" i="1"/>
  <c r="BH4" i="1" s="1"/>
  <c r="AW37" i="1"/>
  <c r="BT37" i="1" s="1"/>
  <c r="AG56" i="1"/>
  <c r="BD56" i="1" s="1"/>
  <c r="AM10" i="1"/>
  <c r="BJ10" i="1" s="1"/>
  <c r="AQ33" i="1"/>
  <c r="BN33" i="1" s="1"/>
  <c r="AS65" i="1"/>
  <c r="BP65" i="1" s="1"/>
  <c r="AO37" i="1"/>
  <c r="BL37" i="1" s="1"/>
  <c r="AP45" i="1"/>
  <c r="BM45" i="1" s="1"/>
  <c r="AG57" i="1"/>
  <c r="BD57" i="1" s="1"/>
  <c r="AJ11" i="1"/>
  <c r="BG11" i="1" s="1"/>
  <c r="AU20" i="1"/>
  <c r="BR20" i="1" s="1"/>
  <c r="AO5" i="1"/>
  <c r="BL5" i="1" s="1"/>
  <c r="AT49" i="1"/>
  <c r="BQ49" i="1" s="1"/>
  <c r="AK14" i="1"/>
  <c r="BH14" i="1" s="1"/>
  <c r="AM14" i="1"/>
  <c r="BJ14" i="1" s="1"/>
  <c r="AJ33" i="1"/>
  <c r="BG33" i="1" s="1"/>
  <c r="AW46" i="1"/>
  <c r="BT46" i="1" s="1"/>
  <c r="AQ15" i="1"/>
  <c r="BN15" i="1" s="1"/>
  <c r="AP28" i="1"/>
  <c r="BM28" i="1" s="1"/>
  <c r="AQ55" i="1"/>
  <c r="BN55" i="1" s="1"/>
  <c r="AM50" i="1"/>
  <c r="BJ50" i="1" s="1"/>
  <c r="AW36" i="1"/>
  <c r="AV7" i="1"/>
  <c r="BS7" i="1" s="1"/>
  <c r="AG35" i="1"/>
  <c r="BD35" i="1" s="1"/>
  <c r="AJ29" i="1"/>
  <c r="BG29" i="1" s="1"/>
  <c r="AJ5" i="1"/>
  <c r="BG5" i="1" s="1"/>
  <c r="AO10" i="1"/>
  <c r="BL10" i="1" s="1"/>
  <c r="AS32" i="1"/>
  <c r="BP32" i="1" s="1"/>
  <c r="AI46" i="1"/>
  <c r="BF46" i="1" s="1"/>
  <c r="AO39" i="1"/>
  <c r="BL39" i="1" s="1"/>
  <c r="AQ29" i="1"/>
  <c r="BN29" i="1" s="1"/>
  <c r="AM47" i="1"/>
  <c r="BJ47" i="1" s="1"/>
  <c r="AW64" i="1"/>
  <c r="BT64" i="1" s="1"/>
  <c r="AP20" i="1"/>
  <c r="BM20" i="1" s="1"/>
  <c r="AI47" i="1"/>
  <c r="BF47" i="1" s="1"/>
  <c r="AM15" i="1"/>
  <c r="BJ15" i="1" s="1"/>
  <c r="AO55" i="1"/>
  <c r="BL55" i="1" s="1"/>
  <c r="AJ32" i="1"/>
  <c r="BG32" i="1" s="1"/>
  <c r="AQ32" i="1"/>
  <c r="BN32" i="1" s="1"/>
  <c r="AG19" i="1"/>
  <c r="BD19" i="1" s="1"/>
  <c r="AI14" i="1"/>
  <c r="BF14" i="1" s="1"/>
  <c r="AT52" i="1"/>
  <c r="BQ52" i="1" s="1"/>
  <c r="AS29" i="1"/>
  <c r="BP29" i="1" s="1"/>
  <c r="AN32" i="1"/>
  <c r="BK32" i="1" s="1"/>
  <c r="AG6" i="1"/>
  <c r="BD6" i="1" s="1"/>
  <c r="AK58" i="1"/>
  <c r="BH58" i="1" s="1"/>
  <c r="AH52" i="1"/>
  <c r="BE52" i="1" s="1"/>
  <c r="AO4" i="1"/>
  <c r="BL4" i="1" s="1"/>
  <c r="AV31" i="1"/>
  <c r="BS31" i="1" s="1"/>
  <c r="AL11" i="1"/>
  <c r="BI11" i="1" s="1"/>
  <c r="AK15" i="1"/>
  <c r="BH15" i="1" s="1"/>
  <c r="AK65" i="1"/>
  <c r="BH65" i="1" s="1"/>
  <c r="AM57" i="1"/>
  <c r="BJ57" i="1" s="1"/>
  <c r="AJ20" i="1"/>
  <c r="BG20" i="1" s="1"/>
  <c r="AQ22" i="1"/>
  <c r="BN22" i="1" s="1"/>
  <c r="AT21" i="1"/>
  <c r="BQ21" i="1" s="1"/>
  <c r="AT10" i="1"/>
  <c r="BQ10" i="1" s="1"/>
  <c r="AP11" i="1"/>
  <c r="BM11" i="1" s="1"/>
  <c r="AG63" i="1"/>
  <c r="BD63" i="1" s="1"/>
  <c r="AK41" i="1"/>
  <c r="BH41" i="1" s="1"/>
  <c r="AJ50" i="1"/>
  <c r="BG50" i="1" s="1"/>
  <c r="AN5" i="1"/>
  <c r="BK5" i="1" s="1"/>
  <c r="AT4" i="1"/>
  <c r="BQ4" i="1" s="1"/>
  <c r="AL8" i="1"/>
  <c r="BI8" i="1" s="1"/>
  <c r="AW29" i="1"/>
  <c r="BT29" i="1" s="1"/>
  <c r="AV9" i="1"/>
  <c r="BS9" i="1" s="1"/>
  <c r="AU26" i="1"/>
  <c r="BR26" i="1" s="1"/>
  <c r="AH19" i="1"/>
  <c r="BE19" i="1" s="1"/>
  <c r="AO58" i="1"/>
  <c r="BL58" i="1" s="1"/>
  <c r="AN11" i="1"/>
  <c r="BK11" i="1" s="1"/>
  <c r="AG22" i="1"/>
  <c r="BD22" i="1" s="1"/>
  <c r="AK39" i="1"/>
  <c r="BH39" i="1" s="1"/>
  <c r="AS7" i="1"/>
  <c r="BP7" i="1" s="1"/>
  <c r="AO57" i="1"/>
  <c r="BL57" i="1" s="1"/>
  <c r="AV46" i="1"/>
  <c r="BS46" i="1" s="1"/>
  <c r="AG39" i="1"/>
  <c r="BD39" i="1" s="1"/>
  <c r="AK34" i="1"/>
  <c r="BH34" i="1" s="1"/>
  <c r="AQ12" i="1"/>
  <c r="BN12" i="1" s="1"/>
  <c r="AM11" i="1"/>
  <c r="BJ11" i="1" s="1"/>
  <c r="AM52" i="1"/>
  <c r="BJ52" i="1" s="1"/>
  <c r="AS50" i="1"/>
  <c r="BP50" i="1" s="1"/>
  <c r="AH12" i="1"/>
  <c r="BE12" i="1" s="1"/>
  <c r="AG53" i="1"/>
  <c r="BD53" i="1" s="1"/>
  <c r="AS63" i="1"/>
  <c r="BP63" i="1" s="1"/>
  <c r="AV14" i="1"/>
  <c r="BS14" i="1" s="1"/>
  <c r="AI5" i="1"/>
  <c r="BF5" i="1" s="1"/>
  <c r="AV43" i="1"/>
  <c r="BS43" i="1" s="1"/>
  <c r="AI51" i="1"/>
  <c r="BF51" i="1" s="1"/>
  <c r="AM44" i="1"/>
  <c r="BJ44" i="1" s="1"/>
  <c r="AW44" i="1"/>
  <c r="BT44" i="1" s="1"/>
  <c r="AG20" i="1"/>
  <c r="BD20" i="1" s="1"/>
  <c r="AQ38" i="1"/>
  <c r="BN38" i="1" s="1"/>
  <c r="AN8" i="1"/>
  <c r="BK8" i="1" s="1"/>
  <c r="AV22" i="1"/>
  <c r="BS22" i="1" s="1"/>
  <c r="AJ44" i="1"/>
  <c r="BG44" i="1" s="1"/>
  <c r="AN22" i="1"/>
  <c r="BK22" i="1" s="1"/>
  <c r="AN39" i="1"/>
  <c r="BK39" i="1" s="1"/>
  <c r="AT39" i="1"/>
  <c r="BQ39" i="1" s="1"/>
  <c r="AN37" i="1"/>
  <c r="BK37" i="1" s="1"/>
  <c r="AW63" i="1"/>
  <c r="BT63" i="1" s="1"/>
  <c r="AI41" i="1"/>
  <c r="BF41" i="1" s="1"/>
  <c r="AU50" i="1"/>
  <c r="BR50" i="1" s="1"/>
  <c r="AV28" i="1"/>
  <c r="BS28" i="1" s="1"/>
  <c r="AS49" i="1"/>
  <c r="BP49" i="1" s="1"/>
  <c r="AN12" i="1"/>
  <c r="BK12" i="1" s="1"/>
  <c r="AU25" i="1"/>
  <c r="BR25" i="1" s="1"/>
  <c r="AT59" i="1"/>
  <c r="BQ59" i="1" s="1"/>
  <c r="AZ6" i="1"/>
  <c r="BW6" i="1" s="1"/>
  <c r="AO19" i="1"/>
  <c r="BL19" i="1" s="1"/>
  <c r="AM63" i="1"/>
  <c r="BJ63" i="1" s="1"/>
  <c r="AJ40" i="1"/>
  <c r="BG40" i="1" s="1"/>
  <c r="AM46" i="1"/>
  <c r="BJ46" i="1" s="1"/>
  <c r="AY11" i="1"/>
  <c r="BV11" i="1" s="1"/>
  <c r="AP32" i="1"/>
  <c r="BM32" i="1" s="1"/>
  <c r="AO45" i="1"/>
  <c r="BL45" i="1" s="1"/>
  <c r="AM43" i="1"/>
  <c r="BJ43" i="1" s="1"/>
  <c r="AU5" i="1"/>
  <c r="BR5" i="1" s="1"/>
  <c r="AT51" i="1"/>
  <c r="BQ51" i="1" s="1"/>
  <c r="AL39" i="1"/>
  <c r="BI39" i="1" s="1"/>
  <c r="AT6" i="1"/>
  <c r="BQ6" i="1" s="1"/>
  <c r="AV26" i="1"/>
  <c r="BS26" i="1" s="1"/>
  <c r="AW38" i="1"/>
  <c r="BT38" i="1" s="1"/>
  <c r="AP57" i="1"/>
  <c r="BM57" i="1" s="1"/>
  <c r="AM13" i="1"/>
  <c r="BJ13" i="1" s="1"/>
  <c r="AL34" i="1"/>
  <c r="BI34" i="1" s="1"/>
  <c r="AP9" i="1"/>
  <c r="BM9" i="1" s="1"/>
  <c r="AH55" i="1"/>
  <c r="BE55" i="1" s="1"/>
  <c r="AW39" i="1"/>
  <c r="BT39" i="1" s="1"/>
  <c r="AW65" i="1"/>
  <c r="BT65" i="1" s="1"/>
  <c r="AL25" i="1"/>
  <c r="BI25" i="1" s="1"/>
  <c r="AP8" i="1"/>
  <c r="BM8" i="1" s="1"/>
  <c r="AN13" i="1"/>
  <c r="BK13" i="1" s="1"/>
  <c r="AI38" i="1"/>
  <c r="BF38" i="1" s="1"/>
  <c r="AL59" i="1"/>
  <c r="BI59" i="1" s="1"/>
  <c r="AW30" i="1"/>
  <c r="AL57" i="1"/>
  <c r="BI57" i="1" s="1"/>
  <c r="AZ4" i="1"/>
  <c r="BW4" i="1" s="1"/>
  <c r="AQ21" i="1"/>
  <c r="BN21" i="1" s="1"/>
  <c r="AI44" i="1"/>
  <c r="BF44" i="1" s="1"/>
  <c r="AP19" i="1"/>
  <c r="BM19" i="1" s="1"/>
  <c r="AK20" i="1"/>
  <c r="BH20" i="1" s="1"/>
  <c r="AH45" i="1"/>
  <c r="BE45" i="1" s="1"/>
  <c r="AM49" i="1"/>
  <c r="BJ49" i="1" s="1"/>
  <c r="AL15" i="1"/>
  <c r="BI15" i="1" s="1"/>
  <c r="AT61" i="1"/>
  <c r="BQ61" i="1" s="1"/>
  <c r="AP47" i="1"/>
  <c r="BM47" i="1" s="1"/>
  <c r="AI65" i="1"/>
  <c r="BF65" i="1" s="1"/>
  <c r="AR11" i="1"/>
  <c r="BO11" i="1" s="1"/>
  <c r="AO43" i="1"/>
  <c r="BL43" i="1" s="1"/>
  <c r="AH57" i="1"/>
  <c r="BE57" i="1" s="1"/>
  <c r="AQ41" i="1"/>
  <c r="BN41" i="1" s="1"/>
  <c r="AH59" i="1"/>
  <c r="BE59" i="1" s="1"/>
  <c r="AU62" i="1"/>
  <c r="BR62" i="1" s="1"/>
  <c r="AH20" i="1"/>
  <c r="BE20" i="1" s="1"/>
  <c r="AW27" i="1"/>
  <c r="BT27" i="1" s="1"/>
  <c r="AV20" i="1"/>
  <c r="BS20" i="1" s="1"/>
  <c r="AR65" i="1"/>
  <c r="BO65" i="1" s="1"/>
  <c r="AJ15" i="1"/>
  <c r="BG15" i="1" s="1"/>
  <c r="AL9" i="1"/>
  <c r="BI9" i="1" s="1"/>
  <c r="AR22" i="1"/>
  <c r="BO22" i="1" s="1"/>
  <c r="AQ11" i="1"/>
  <c r="BN11" i="1" s="1"/>
  <c r="AT63" i="1"/>
  <c r="BQ63" i="1" s="1"/>
  <c r="AN28" i="1"/>
  <c r="BK28" i="1" s="1"/>
  <c r="AN57" i="1"/>
  <c r="BK57" i="1" s="1"/>
  <c r="AI57" i="1"/>
  <c r="BF57" i="1" s="1"/>
  <c r="AK55" i="1"/>
  <c r="BH55" i="1" s="1"/>
  <c r="AN14" i="1"/>
  <c r="BK14" i="1" s="1"/>
  <c r="AM38" i="1"/>
  <c r="BJ38" i="1" s="1"/>
  <c r="AS25" i="1"/>
  <c r="BP25" i="1" s="1"/>
  <c r="AR47" i="1"/>
  <c r="BO47" i="1" s="1"/>
  <c r="AV49" i="1"/>
  <c r="BS49" i="1" s="1"/>
  <c r="AP43" i="1"/>
  <c r="BM43" i="1" s="1"/>
  <c r="AS58" i="1"/>
  <c r="BP58" i="1" s="1"/>
  <c r="AG14" i="1"/>
  <c r="BD14" i="1" s="1"/>
  <c r="AJ25" i="1"/>
  <c r="BG25" i="1" s="1"/>
  <c r="AM56" i="1"/>
  <c r="BJ56" i="1" s="1"/>
  <c r="AR55" i="1"/>
  <c r="BO55" i="1" s="1"/>
  <c r="AR31" i="1"/>
  <c r="BO31" i="1" s="1"/>
  <c r="AW58" i="1"/>
  <c r="BT58" i="1" s="1"/>
  <c r="AS57" i="1"/>
  <c r="BP57" i="1" s="1"/>
  <c r="AZ8" i="1"/>
  <c r="BW8" i="1" s="1"/>
  <c r="AG25" i="1"/>
  <c r="BD25" i="1" s="1"/>
  <c r="AS13" i="1"/>
  <c r="BP13" i="1" s="1"/>
  <c r="AS40" i="1"/>
  <c r="BP40" i="1" s="1"/>
  <c r="AJ46" i="1"/>
  <c r="BG46" i="1" s="1"/>
  <c r="AM35" i="1"/>
  <c r="BJ35" i="1" s="1"/>
  <c r="AL50" i="1"/>
  <c r="BI50" i="1" s="1"/>
  <c r="AG21" i="1"/>
  <c r="BD21" i="1" s="1"/>
  <c r="AP63" i="1"/>
  <c r="BM63" i="1" s="1"/>
  <c r="AS9" i="1"/>
  <c r="BP9" i="1" s="1"/>
  <c r="AR41" i="1"/>
  <c r="BO41" i="1" s="1"/>
  <c r="AY10" i="1"/>
  <c r="BV10" i="1" s="1"/>
  <c r="AV42" i="1"/>
  <c r="AV13" i="1"/>
  <c r="BS13" i="1" s="1"/>
  <c r="AY9" i="1"/>
  <c r="BV9" i="1" s="1"/>
  <c r="AI29" i="1"/>
  <c r="BF29" i="1" s="1"/>
  <c r="AT45" i="1"/>
  <c r="BQ45" i="1" s="1"/>
  <c r="AT55" i="1"/>
  <c r="BQ55" i="1" s="1"/>
  <c r="AQ19" i="1"/>
  <c r="BN19" i="1" s="1"/>
  <c r="AW26" i="1"/>
  <c r="BT26" i="1" s="1"/>
  <c r="AG26" i="1"/>
  <c r="BD26" i="1" s="1"/>
  <c r="AO41" i="1"/>
  <c r="BL41" i="1" s="1"/>
  <c r="AI35" i="1"/>
  <c r="BF35" i="1" s="1"/>
  <c r="AP15" i="1"/>
  <c r="BM15" i="1" s="1"/>
  <c r="AG49" i="1"/>
  <c r="BD49" i="1" s="1"/>
  <c r="AL28" i="1"/>
  <c r="BI28" i="1" s="1"/>
  <c r="AW54" i="1"/>
  <c r="AK50" i="1"/>
  <c r="BH50" i="1" s="1"/>
  <c r="AI7" i="1"/>
  <c r="BF7" i="1" s="1"/>
  <c r="AP31" i="1"/>
  <c r="BM31" i="1" s="1"/>
  <c r="AR13" i="1"/>
  <c r="BO13" i="1" s="1"/>
  <c r="AG65" i="1"/>
  <c r="BD65" i="1" s="1"/>
  <c r="AS37" i="1"/>
  <c r="BP37" i="1" s="1"/>
  <c r="AL32" i="1"/>
  <c r="BI32" i="1" s="1"/>
  <c r="AG13" i="1"/>
  <c r="BD13" i="1" s="1"/>
  <c r="AG52" i="1"/>
  <c r="BD52" i="1" s="1"/>
  <c r="AS11" i="1"/>
  <c r="BP11" i="1" s="1"/>
  <c r="AS8" i="1"/>
  <c r="BP8" i="1" s="1"/>
  <c r="AM5" i="1"/>
  <c r="BJ5" i="1" s="1"/>
  <c r="AK56" i="1"/>
  <c r="BH56" i="1" s="1"/>
  <c r="AU19" i="1"/>
  <c r="BR19" i="1" s="1"/>
  <c r="AY15" i="1"/>
  <c r="BV15" i="1" s="1"/>
  <c r="AK59" i="1"/>
  <c r="BH59" i="1" s="1"/>
  <c r="AV11" i="1"/>
  <c r="BS11" i="1" s="1"/>
  <c r="AS19" i="1"/>
  <c r="BP19" i="1" s="1"/>
  <c r="AT41" i="1"/>
  <c r="BQ41" i="1" s="1"/>
  <c r="AJ37" i="1"/>
  <c r="BG37" i="1" s="1"/>
  <c r="AU9" i="1"/>
  <c r="BR9" i="1" s="1"/>
  <c r="AP33" i="1"/>
  <c r="BM33" i="1" s="1"/>
  <c r="AK53" i="1"/>
  <c r="BH53" i="1" s="1"/>
  <c r="AL23" i="1"/>
  <c r="BI23" i="1" s="1"/>
  <c r="AN4" i="1"/>
  <c r="BK4" i="1" s="1"/>
  <c r="AJ52" i="1"/>
  <c r="BG52" i="1" s="1"/>
  <c r="AR15" i="1"/>
  <c r="BO15" i="1" s="1"/>
  <c r="AW50" i="1"/>
  <c r="BT50" i="1" s="1"/>
  <c r="AW28" i="1"/>
  <c r="BT28" i="1" s="1"/>
  <c r="AR44" i="1"/>
  <c r="BO44" i="1" s="1"/>
  <c r="AT50" i="1"/>
  <c r="BQ50" i="1" s="1"/>
  <c r="AS5" i="1"/>
  <c r="BP5" i="1" s="1"/>
  <c r="AX4" i="1"/>
  <c r="BU4" i="1" s="1"/>
  <c r="AI27" i="1"/>
  <c r="BF27" i="1" s="1"/>
  <c r="AT46" i="1"/>
  <c r="BQ46" i="1" s="1"/>
  <c r="AL58" i="1"/>
  <c r="BI58" i="1" s="1"/>
  <c r="AO38" i="1"/>
  <c r="BL38" i="1" s="1"/>
  <c r="AM31" i="1"/>
  <c r="BJ31" i="1" s="1"/>
  <c r="AG15" i="1"/>
  <c r="BD15" i="1" s="1"/>
  <c r="AV15" i="1"/>
  <c r="BS15" i="1" s="1"/>
  <c r="AJ4" i="1"/>
  <c r="BG4" i="1" s="1"/>
  <c r="AN58" i="1"/>
  <c r="BK58" i="1" s="1"/>
  <c r="AP39" i="1"/>
  <c r="BM39" i="1" s="1"/>
  <c r="AL21" i="1"/>
  <c r="BI21" i="1" s="1"/>
  <c r="AP14" i="1"/>
  <c r="BM14" i="1" s="1"/>
  <c r="AM9" i="1"/>
  <c r="BJ9" i="1" s="1"/>
  <c r="AI15" i="1"/>
  <c r="BF15" i="1" s="1"/>
  <c r="AQ56" i="1"/>
  <c r="BN56" i="1" s="1"/>
  <c r="AZ11" i="1"/>
  <c r="BW11" i="1" s="1"/>
  <c r="AR34" i="1"/>
  <c r="BO34" i="1" s="1"/>
  <c r="AL61" i="1"/>
  <c r="BI61" i="1" s="1"/>
  <c r="AP52" i="1"/>
  <c r="BM52" i="1" s="1"/>
  <c r="AO20" i="1"/>
  <c r="BL20" i="1" s="1"/>
  <c r="AS15" i="1"/>
  <c r="BP15" i="1" s="1"/>
  <c r="AO11" i="1"/>
  <c r="BL11" i="1" s="1"/>
  <c r="AL20" i="1"/>
  <c r="BI20" i="1" s="1"/>
  <c r="AR12" i="1"/>
  <c r="BO12" i="1" s="1"/>
  <c r="AR58" i="1"/>
  <c r="BO58" i="1" s="1"/>
  <c r="AU45" i="1"/>
  <c r="BR45" i="1" s="1"/>
  <c r="AO46" i="1"/>
  <c r="BL46" i="1" s="1"/>
  <c r="AH5" i="1"/>
  <c r="BE5" i="1" s="1"/>
  <c r="AN34" i="1"/>
  <c r="BK34" i="1" s="1"/>
  <c r="AS43" i="1"/>
  <c r="BP43" i="1" s="1"/>
  <c r="AP44" i="1"/>
  <c r="BM44" i="1" s="1"/>
  <c r="AQ20" i="1"/>
  <c r="BN20" i="1" s="1"/>
  <c r="AI39" i="1"/>
  <c r="BF39" i="1" s="1"/>
  <c r="AW55" i="1"/>
  <c r="BT55" i="1" s="1"/>
  <c r="AU37" i="1"/>
  <c r="BR37" i="1" s="1"/>
  <c r="AQ31" i="1"/>
  <c r="BN31" i="1" s="1"/>
  <c r="AH64" i="1"/>
  <c r="BE64" i="1" s="1"/>
  <c r="CA15" i="1" l="1"/>
  <c r="CA17" i="1" s="1"/>
  <c r="CA18" i="1" s="1"/>
  <c r="CA19" i="1" l="1"/>
  <c r="CB19" i="1"/>
  <c r="CC19" i="1"/>
</calcChain>
</file>

<file path=xl/sharedStrings.xml><?xml version="1.0" encoding="utf-8"?>
<sst xmlns="http://schemas.openxmlformats.org/spreadsheetml/2006/main" count="178" uniqueCount="42">
  <si>
    <t>b</t>
  </si>
  <si>
    <t>h</t>
  </si>
  <si>
    <t>estribo</t>
  </si>
  <si>
    <t>recubrimiento</t>
  </si>
  <si>
    <t>f´c</t>
  </si>
  <si>
    <t>fy</t>
  </si>
  <si>
    <t>d</t>
  </si>
  <si>
    <t>As. Calculado</t>
  </si>
  <si>
    <t>As. Provista</t>
  </si>
  <si>
    <t>cm2</t>
  </si>
  <si>
    <t>tm</t>
  </si>
  <si>
    <t>as.min (cm2)</t>
  </si>
  <si>
    <t>espaciamiento (cm)</t>
  </si>
  <si>
    <t>k</t>
  </si>
  <si>
    <t>mm</t>
  </si>
  <si>
    <t>cm</t>
  </si>
  <si>
    <t>kg/cm2</t>
  </si>
  <si>
    <t>ƿ</t>
  </si>
  <si>
    <t>diametro</t>
  </si>
  <si>
    <t>numero de varillas</t>
  </si>
  <si>
    <t>Ø10</t>
  </si>
  <si>
    <t>Ø12</t>
  </si>
  <si>
    <t>Ø14</t>
  </si>
  <si>
    <t>Ø16</t>
  </si>
  <si>
    <t>Ø18</t>
  </si>
  <si>
    <t>Ø20</t>
  </si>
  <si>
    <t>Ø25</t>
  </si>
  <si>
    <t>Ø22</t>
  </si>
  <si>
    <t>Ø28</t>
  </si>
  <si>
    <t>Ø32</t>
  </si>
  <si>
    <t>Ø36</t>
  </si>
  <si>
    <t>y</t>
  </si>
  <si>
    <t>u</t>
  </si>
  <si>
    <t>&lt;- está en la segunda matriz?</t>
  </si>
  <si>
    <t>&lt;-Minima diferencia</t>
  </si>
  <si>
    <t>diferencia aceptable cm2</t>
  </si>
  <si>
    <t>numero</t>
  </si>
  <si>
    <t>total varillas</t>
  </si>
  <si>
    <t>ØMn=Mu</t>
  </si>
  <si>
    <t>diametro 1 (mm)</t>
  </si>
  <si>
    <t xml:space="preserve">diametro 2 (mm) </t>
  </si>
  <si>
    <t>SPACING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</si>
</sst>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D1048576"/>
  <sheetViews>
    <sheetView tabSelected="1" topLeftCell="D1" zoomScaleNormal="100" workbookViewId="0">
      <selection activeCell="F4" sqref="F4"/>
    </sheetView>
  </sheetViews>
  <sheetFormatPr defaultColWidth="11.42578125" defaultRowHeight="15" x14ac:dyDescent="0.25"/>
  <cols>
    <col min="2" max="2" width="20.140625" customWidth="1"/>
    <col min="3" max="3" width="12.7109375" customWidth="1"/>
    <col min="6" max="6" width="12.7109375" bestFit="1" customWidth="1"/>
    <col min="8" max="9" width="11.42578125" hidden="1" customWidth="1"/>
    <col min="10" max="29" width="5.7109375" hidden="1" customWidth="1"/>
    <col min="30" max="30" width="11.42578125" hidden="1" customWidth="1"/>
    <col min="31" max="31" width="11.42578125" customWidth="1"/>
    <col min="32" max="32" width="11.7109375" hidden="1" customWidth="1"/>
    <col min="33" max="52" width="6.7109375" hidden="1" customWidth="1"/>
    <col min="53" max="53" width="11.42578125" customWidth="1"/>
    <col min="54" max="54" width="6.7109375" customWidth="1"/>
    <col min="55" max="55" width="11.28515625" customWidth="1"/>
    <col min="56" max="75" width="6.7109375" customWidth="1"/>
  </cols>
  <sheetData>
    <row r="1" spans="2:80" ht="29.25" thickBot="1" x14ac:dyDescent="0.5">
      <c r="AF1" s="17"/>
      <c r="AG1" s="18"/>
      <c r="AH1" s="18"/>
      <c r="AI1" s="18"/>
      <c r="AJ1" s="18"/>
      <c r="AK1" s="18"/>
      <c r="AL1" s="18"/>
      <c r="AM1" s="18"/>
      <c r="AN1" s="19"/>
    </row>
    <row r="2" spans="2:80" x14ac:dyDescent="0.25">
      <c r="B2" s="4" t="s">
        <v>0</v>
      </c>
      <c r="C2">
        <v>20</v>
      </c>
      <c r="D2" t="s">
        <v>15</v>
      </c>
      <c r="F2" t="s">
        <v>13</v>
      </c>
      <c r="G2">
        <f>C12*(10^5)/(0.9*C2*C9^2)</f>
        <v>24.157202091220476</v>
      </c>
      <c r="J2" t="s">
        <v>19</v>
      </c>
      <c r="AG2" s="4" t="s">
        <v>19</v>
      </c>
      <c r="BD2" t="s">
        <v>19</v>
      </c>
    </row>
    <row r="3" spans="2:80" x14ac:dyDescent="0.25">
      <c r="B3" s="4" t="s">
        <v>1</v>
      </c>
      <c r="C3">
        <v>25</v>
      </c>
      <c r="D3" t="s">
        <v>15</v>
      </c>
      <c r="F3" s="1" t="s">
        <v>17</v>
      </c>
      <c r="G3" s="1">
        <f>0.85*C6*(1-SQRT(1-2.36*G2/C6))/C7</f>
        <v>6.2248355465872153E-3</v>
      </c>
      <c r="I3" t="s">
        <v>18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F3" t="s">
        <v>18</v>
      </c>
      <c r="AG3" s="4">
        <v>1</v>
      </c>
      <c r="AH3" s="4">
        <v>2</v>
      </c>
      <c r="AI3" s="4">
        <v>3</v>
      </c>
      <c r="AJ3" s="4">
        <v>4</v>
      </c>
      <c r="AK3" s="4">
        <v>5</v>
      </c>
      <c r="AL3" s="4">
        <v>6</v>
      </c>
      <c r="AM3" s="4">
        <v>7</v>
      </c>
      <c r="AN3" s="4">
        <v>8</v>
      </c>
      <c r="AO3" s="4">
        <v>9</v>
      </c>
      <c r="AP3" s="4">
        <v>10</v>
      </c>
      <c r="AQ3" s="4">
        <v>11</v>
      </c>
      <c r="AR3" s="4">
        <v>12</v>
      </c>
      <c r="AS3" s="4">
        <v>13</v>
      </c>
      <c r="AT3" s="4">
        <v>14</v>
      </c>
      <c r="AU3" s="4">
        <v>15</v>
      </c>
      <c r="AV3" s="4">
        <v>16</v>
      </c>
      <c r="AW3" s="4">
        <v>17</v>
      </c>
      <c r="AX3" s="4">
        <v>18</v>
      </c>
      <c r="AY3" s="4">
        <v>19</v>
      </c>
      <c r="AZ3" s="4">
        <v>20</v>
      </c>
      <c r="BC3" t="s">
        <v>18</v>
      </c>
      <c r="BD3">
        <v>1</v>
      </c>
      <c r="BE3">
        <v>2</v>
      </c>
      <c r="BF3">
        <v>3</v>
      </c>
      <c r="BG3">
        <v>4</v>
      </c>
      <c r="BH3">
        <v>5</v>
      </c>
      <c r="BI3">
        <v>6</v>
      </c>
      <c r="BJ3">
        <v>7</v>
      </c>
      <c r="BK3">
        <v>8</v>
      </c>
      <c r="BL3">
        <v>9</v>
      </c>
      <c r="BM3">
        <v>10</v>
      </c>
      <c r="BN3">
        <v>11</v>
      </c>
      <c r="BO3">
        <v>12</v>
      </c>
      <c r="BP3">
        <v>13</v>
      </c>
      <c r="BQ3">
        <v>14</v>
      </c>
      <c r="BR3">
        <v>15</v>
      </c>
      <c r="BS3">
        <v>16</v>
      </c>
      <c r="BT3">
        <v>17</v>
      </c>
      <c r="BU3">
        <v>18</v>
      </c>
      <c r="BV3">
        <v>19</v>
      </c>
      <c r="BW3">
        <v>20</v>
      </c>
    </row>
    <row r="4" spans="2:80" x14ac:dyDescent="0.25">
      <c r="B4" t="s">
        <v>2</v>
      </c>
      <c r="C4">
        <v>0</v>
      </c>
      <c r="D4" t="s">
        <v>14</v>
      </c>
      <c r="F4" t="s">
        <v>35</v>
      </c>
      <c r="I4">
        <v>8</v>
      </c>
      <c r="J4" s="2">
        <f>$J$3*PI()*((I4/10)^2)/4</f>
        <v>0.50265482457436694</v>
      </c>
      <c r="K4" s="2">
        <f>K3*PI()*(($I$4/10)^2)/4</f>
        <v>1.0053096491487339</v>
      </c>
      <c r="L4" s="2">
        <f t="shared" ref="L4:O4" si="0">L3*PI()*(($I$4/10)^2)/4</f>
        <v>1.5079644737231011</v>
      </c>
      <c r="M4" s="2">
        <f t="shared" si="0"/>
        <v>2.0106192982974678</v>
      </c>
      <c r="N4" s="2">
        <f t="shared" si="0"/>
        <v>2.5132741228718349</v>
      </c>
      <c r="O4" s="2">
        <f t="shared" si="0"/>
        <v>3.0159289474462021</v>
      </c>
      <c r="P4" s="2">
        <f t="shared" ref="P4:AC4" si="1">P3*PI()*(($I$4/10)^2)/4</f>
        <v>3.5185837720205688</v>
      </c>
      <c r="Q4" s="2">
        <f t="shared" si="1"/>
        <v>4.0212385965949355</v>
      </c>
      <c r="R4" s="2">
        <f t="shared" si="1"/>
        <v>4.5238934211693032</v>
      </c>
      <c r="S4" s="2">
        <f t="shared" si="1"/>
        <v>5.0265482457436699</v>
      </c>
      <c r="T4" s="2">
        <f t="shared" si="1"/>
        <v>5.5292030703180366</v>
      </c>
      <c r="U4" s="2">
        <f t="shared" si="1"/>
        <v>6.0318578948924042</v>
      </c>
      <c r="V4" s="2">
        <f t="shared" si="1"/>
        <v>6.5345127194667718</v>
      </c>
      <c r="W4" s="2">
        <f t="shared" si="1"/>
        <v>7.0371675440411376</v>
      </c>
      <c r="X4" s="2">
        <f t="shared" si="1"/>
        <v>7.5398223686155044</v>
      </c>
      <c r="Y4" s="2">
        <f t="shared" si="1"/>
        <v>8.0424771931898711</v>
      </c>
      <c r="Z4" s="2">
        <f t="shared" si="1"/>
        <v>8.5451320177642387</v>
      </c>
      <c r="AA4" s="2">
        <f t="shared" si="1"/>
        <v>9.0477868423386063</v>
      </c>
      <c r="AB4" s="2">
        <f t="shared" si="1"/>
        <v>9.5504416669129721</v>
      </c>
      <c r="AC4" s="2">
        <f t="shared" si="1"/>
        <v>10.05309649148734</v>
      </c>
      <c r="AF4" s="4">
        <v>8</v>
      </c>
      <c r="AG4" s="2" t="str">
        <f>IF(AND(J4-$C$14&gt;=0,J4-$C$14&lt;$F$5),J4-$C$14,"")</f>
        <v/>
      </c>
      <c r="AH4" s="2" t="str">
        <f t="shared" ref="AH4:AZ4" si="2">IF(AND(K4-$C$14&gt;=0,K4-$C$14&lt;$F$5),K4-$C$14,"")</f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>
        <f t="shared" si="2"/>
        <v>0.33924966241369958</v>
      </c>
      <c r="AM4" s="2">
        <f t="shared" si="2"/>
        <v>0.8419044869880663</v>
      </c>
      <c r="AN4" s="2">
        <f t="shared" si="2"/>
        <v>1.344559311562433</v>
      </c>
      <c r="AO4" s="2">
        <f t="shared" si="2"/>
        <v>1.8472141361368006</v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C4">
        <v>8</v>
      </c>
      <c r="BD4" s="2" t="str">
        <f>IF(AG4="","",$C$14+AG4)</f>
        <v/>
      </c>
      <c r="BE4" s="2" t="str">
        <f t="shared" ref="BE4:BW4" si="3">IF(AH4="","",$C$14+AH4)</f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>
        <f t="shared" si="3"/>
        <v>3.0159289474462021</v>
      </c>
      <c r="BJ4" s="2">
        <f t="shared" si="3"/>
        <v>3.5185837720205688</v>
      </c>
      <c r="BK4" s="2">
        <f t="shared" si="3"/>
        <v>4.0212385965949355</v>
      </c>
      <c r="BL4" s="2">
        <f t="shared" si="3"/>
        <v>4.5238934211693032</v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2" t="str">
        <f t="shared" si="3"/>
        <v/>
      </c>
      <c r="BS4" s="2" t="str">
        <f t="shared" si="3"/>
        <v/>
      </c>
      <c r="BT4" s="2" t="str">
        <f t="shared" si="3"/>
        <v/>
      </c>
      <c r="BU4" s="2" t="str">
        <f t="shared" si="3"/>
        <v/>
      </c>
      <c r="BV4" s="2" t="str">
        <f t="shared" si="3"/>
        <v/>
      </c>
      <c r="BW4" s="2" t="str">
        <f t="shared" si="3"/>
        <v/>
      </c>
    </row>
    <row r="5" spans="2:80" x14ac:dyDescent="0.25">
      <c r="B5" t="s">
        <v>3</v>
      </c>
      <c r="C5">
        <v>2</v>
      </c>
      <c r="D5" t="s">
        <v>15</v>
      </c>
      <c r="F5">
        <v>2</v>
      </c>
      <c r="I5">
        <v>10</v>
      </c>
      <c r="J5" s="2">
        <f t="shared" ref="J5:J15" si="4">$J$3*PI()*((I5/10)^2)/4</f>
        <v>0.78539816339744828</v>
      </c>
      <c r="K5" s="2">
        <f>K3*PI()*(($I$5/10)^2)/4</f>
        <v>1.5707963267948966</v>
      </c>
      <c r="L5" s="2">
        <f t="shared" ref="L5:O5" si="5">L3*PI()*(($I$5/10)^2)/4</f>
        <v>2.3561944901923448</v>
      </c>
      <c r="M5" s="2">
        <f t="shared" si="5"/>
        <v>3.1415926535897931</v>
      </c>
      <c r="N5" s="2">
        <f t="shared" si="5"/>
        <v>3.9269908169872414</v>
      </c>
      <c r="O5" s="2">
        <f t="shared" si="5"/>
        <v>4.7123889803846897</v>
      </c>
      <c r="P5" s="2">
        <f t="shared" ref="P5:AC5" si="6">P3*PI()*(($I$5/10)^2)/4</f>
        <v>5.497787143782138</v>
      </c>
      <c r="Q5" s="2">
        <f t="shared" si="6"/>
        <v>6.2831853071795862</v>
      </c>
      <c r="R5" s="2">
        <f t="shared" si="6"/>
        <v>7.0685834705770345</v>
      </c>
      <c r="S5" s="2">
        <f t="shared" si="6"/>
        <v>7.8539816339744828</v>
      </c>
      <c r="T5" s="2">
        <f t="shared" si="6"/>
        <v>8.6393797973719302</v>
      </c>
      <c r="U5" s="2">
        <f t="shared" si="6"/>
        <v>9.4247779607693793</v>
      </c>
      <c r="V5" s="2">
        <f t="shared" si="6"/>
        <v>10.210176124166829</v>
      </c>
      <c r="W5" s="2">
        <f t="shared" si="6"/>
        <v>10.995574287564276</v>
      </c>
      <c r="X5" s="2">
        <f t="shared" si="6"/>
        <v>11.780972450961723</v>
      </c>
      <c r="Y5" s="2">
        <f t="shared" si="6"/>
        <v>12.566370614359172</v>
      </c>
      <c r="Z5" s="2">
        <f t="shared" si="6"/>
        <v>13.351768777756622</v>
      </c>
      <c r="AA5" s="2">
        <f t="shared" si="6"/>
        <v>14.137166941154069</v>
      </c>
      <c r="AB5" s="2">
        <f t="shared" si="6"/>
        <v>14.922565104551516</v>
      </c>
      <c r="AC5" s="2">
        <f t="shared" si="6"/>
        <v>15.707963267948966</v>
      </c>
      <c r="AF5" s="4">
        <v>10</v>
      </c>
      <c r="AG5" s="2" t="str">
        <f t="shared" ref="AG5:AG15" si="7">IF(AND(J5-$C$14&gt;=0,J5-$C$14&lt;$F$5),J5-$C$14,"")</f>
        <v/>
      </c>
      <c r="AH5" s="2" t="str">
        <f t="shared" ref="AH5:AH15" si="8">IF(AND(K5-$C$14&gt;=0,K5-$C$14&lt;$F$5),K5-$C$14,"")</f>
        <v/>
      </c>
      <c r="AI5" s="2" t="str">
        <f t="shared" ref="AI5:AI15" si="9">IF(AND(L5-$C$14&gt;=0,L5-$C$14&lt;$F$5),L5-$C$14,"")</f>
        <v/>
      </c>
      <c r="AJ5" s="2">
        <f t="shared" ref="AJ5:AJ15" si="10">IF(AND(M5-$C$14&gt;=0,M5-$C$14&lt;$F$5),M5-$C$14,"")</f>
        <v>0.4649133685572906</v>
      </c>
      <c r="AK5" s="2">
        <f t="shared" ref="AK5:AK15" si="11">IF(AND(N5-$C$14&gt;=0,N5-$C$14&lt;$F$5),N5-$C$14,"")</f>
        <v>1.2503115319547389</v>
      </c>
      <c r="AL5" s="2" t="str">
        <f t="shared" ref="AL5:AL15" si="12">IF(AND(O5-$C$14&gt;=0,O5-$C$14&lt;$F$5),O5-$C$14,"")</f>
        <v/>
      </c>
      <c r="AM5" s="2" t="str">
        <f t="shared" ref="AM5:AM15" si="13">IF(AND(P5-$C$14&gt;=0,P5-$C$14&lt;$F$5),P5-$C$14,"")</f>
        <v/>
      </c>
      <c r="AN5" s="2" t="str">
        <f t="shared" ref="AN5:AN15" si="14">IF(AND(Q5-$C$14&gt;=0,Q5-$C$14&lt;$F$5),Q5-$C$14,"")</f>
        <v/>
      </c>
      <c r="AO5" s="2" t="str">
        <f t="shared" ref="AO5:AO15" si="15">IF(AND(R5-$C$14&gt;=0,R5-$C$14&lt;$F$5),R5-$C$14,"")</f>
        <v/>
      </c>
      <c r="AP5" s="2" t="str">
        <f t="shared" ref="AP5:AP15" si="16">IF(AND(S5-$C$14&gt;=0,S5-$C$14&lt;$F$5),S5-$C$14,"")</f>
        <v/>
      </c>
      <c r="AQ5" s="2" t="str">
        <f t="shared" ref="AQ5:AQ15" si="17">IF(AND(T5-$C$14&gt;=0,T5-$C$14&lt;$F$5),T5-$C$14,"")</f>
        <v/>
      </c>
      <c r="AR5" s="2" t="str">
        <f t="shared" ref="AR5:AR15" si="18">IF(AND(U5-$C$14&gt;=0,U5-$C$14&lt;$F$5),U5-$C$14,"")</f>
        <v/>
      </c>
      <c r="AS5" s="2" t="str">
        <f t="shared" ref="AS5:AS15" si="19">IF(AND(V5-$C$14&gt;=0,V5-$C$14&lt;$F$5),V5-$C$14,"")</f>
        <v/>
      </c>
      <c r="AT5" s="2" t="str">
        <f t="shared" ref="AT5:AT15" si="20">IF(AND(W5-$C$14&gt;=0,W5-$C$14&lt;$F$5),W5-$C$14,"")</f>
        <v/>
      </c>
      <c r="AU5" s="2" t="str">
        <f t="shared" ref="AU5:AU15" si="21">IF(AND(X5-$C$14&gt;=0,X5-$C$14&lt;$F$5),X5-$C$14,"")</f>
        <v/>
      </c>
      <c r="AV5" s="2" t="str">
        <f t="shared" ref="AV5:AV15" si="22">IF(AND(Y5-$C$14&gt;=0,Y5-$C$14&lt;$F$5),Y5-$C$14,"")</f>
        <v/>
      </c>
      <c r="AW5" s="2" t="str">
        <f t="shared" ref="AW5:AW15" si="23">IF(AND(Z5-$C$14&gt;=0,Z5-$C$14&lt;$F$5),Z5-$C$14,"")</f>
        <v/>
      </c>
      <c r="AX5" s="2" t="str">
        <f t="shared" ref="AX5:AX15" si="24">IF(AND(AA5-$C$14&gt;=0,AA5-$C$14&lt;$F$5),AA5-$C$14,"")</f>
        <v/>
      </c>
      <c r="AY5" s="2" t="str">
        <f t="shared" ref="AY5:AY15" si="25">IF(AND(AB5-$C$14&gt;=0,AB5-$C$14&lt;$F$5),AB5-$C$14,"")</f>
        <v/>
      </c>
      <c r="AZ5" s="2" t="str">
        <f t="shared" ref="AZ5:AZ15" si="26">IF(AND(AC5-$C$14&gt;=0,AC5-$C$14&lt;$F$5),AC5-$C$14,"")</f>
        <v/>
      </c>
      <c r="BC5">
        <v>10</v>
      </c>
      <c r="BD5" s="2" t="str">
        <f t="shared" ref="BD5:BD15" si="27">IF(AG5="","",$C$14+AG5)</f>
        <v/>
      </c>
      <c r="BE5" s="2" t="str">
        <f t="shared" ref="BE5:BE15" si="28">IF(AH5="","",$C$14+AH5)</f>
        <v/>
      </c>
      <c r="BF5" s="2" t="str">
        <f t="shared" ref="BF5:BF15" si="29">IF(AI5="","",$C$14+AI5)</f>
        <v/>
      </c>
      <c r="BG5" s="2">
        <f t="shared" ref="BG5:BG15" si="30">IF(AJ5="","",$C$14+AJ5)</f>
        <v>3.1415926535897931</v>
      </c>
      <c r="BH5" s="2">
        <f t="shared" ref="BH5:BH15" si="31">IF(AK5="","",$C$14+AK5)</f>
        <v>3.9269908169872414</v>
      </c>
      <c r="BI5" s="2" t="str">
        <f t="shared" ref="BI5:BI15" si="32">IF(AL5="","",$C$14+AL5)</f>
        <v/>
      </c>
      <c r="BJ5" s="2" t="str">
        <f t="shared" ref="BJ5:BJ15" si="33">IF(AM5="","",$C$14+AM5)</f>
        <v/>
      </c>
      <c r="BK5" s="2" t="str">
        <f t="shared" ref="BK5:BK15" si="34">IF(AN5="","",$C$14+AN5)</f>
        <v/>
      </c>
      <c r="BL5" s="2" t="str">
        <f t="shared" ref="BL5:BL15" si="35">IF(AO5="","",$C$14+AO5)</f>
        <v/>
      </c>
      <c r="BM5" s="2" t="str">
        <f t="shared" ref="BM5:BM15" si="36">IF(AP5="","",$C$14+AP5)</f>
        <v/>
      </c>
      <c r="BN5" s="2" t="str">
        <f t="shared" ref="BN5:BN15" si="37">IF(AQ5="","",$C$14+AQ5)</f>
        <v/>
      </c>
      <c r="BO5" s="2" t="str">
        <f t="shared" ref="BO5:BO15" si="38">IF(AR5="","",$C$14+AR5)</f>
        <v/>
      </c>
      <c r="BP5" s="2" t="str">
        <f t="shared" ref="BP5:BP15" si="39">IF(AS5="","",$C$14+AS5)</f>
        <v/>
      </c>
      <c r="BQ5" s="2" t="str">
        <f t="shared" ref="BQ5:BQ15" si="40">IF(AT5="","",$C$14+AT5)</f>
        <v/>
      </c>
      <c r="BR5" s="2" t="str">
        <f t="shared" ref="BR5:BR15" si="41">IF(AU5="","",$C$14+AU5)</f>
        <v/>
      </c>
      <c r="BS5" s="2" t="str">
        <f t="shared" ref="BS5:BS15" si="42">IF(AV5="","",$C$14+AV5)</f>
        <v/>
      </c>
      <c r="BT5" s="2" t="str">
        <f t="shared" ref="BT5:BT15" si="43">IF(AW5="","",$C$14+AW5)</f>
        <v/>
      </c>
      <c r="BU5" s="2" t="str">
        <f t="shared" ref="BU5:BU15" si="44">IF(AX5="","",$C$14+AX5)</f>
        <v/>
      </c>
      <c r="BV5" s="2" t="str">
        <f t="shared" ref="BV5:BV15" si="45">IF(AY5="","",$C$14+AY5)</f>
        <v/>
      </c>
      <c r="BW5" s="2" t="str">
        <f t="shared" ref="BW5:BW15" si="46">IF(AZ5="","",$C$14+AZ5)</f>
        <v/>
      </c>
    </row>
    <row r="6" spans="2:80" x14ac:dyDescent="0.25">
      <c r="B6" s="4" t="s">
        <v>4</v>
      </c>
      <c r="C6">
        <v>210</v>
      </c>
      <c r="D6" t="s">
        <v>16</v>
      </c>
      <c r="I6">
        <v>12</v>
      </c>
      <c r="J6" s="2">
        <f t="shared" si="4"/>
        <v>1.1309733552923256</v>
      </c>
      <c r="K6">
        <f>K3*PI()*(($I$6/10)^2)/4</f>
        <v>2.2619467105846511</v>
      </c>
      <c r="L6">
        <f t="shared" ref="L6:O6" si="47">L3*PI()*(($I$6/10)^2)/4</f>
        <v>3.3929200658769765</v>
      </c>
      <c r="M6">
        <f t="shared" si="47"/>
        <v>4.5238934211693023</v>
      </c>
      <c r="N6">
        <f t="shared" si="47"/>
        <v>5.6548667764616276</v>
      </c>
      <c r="O6">
        <f t="shared" si="47"/>
        <v>6.785840131753953</v>
      </c>
      <c r="P6">
        <f t="shared" ref="P6:AC6" si="48">P3*PI()*(($I$6/10)^2)/4</f>
        <v>7.9168134870462783</v>
      </c>
      <c r="Q6">
        <f t="shared" si="48"/>
        <v>9.0477868423386045</v>
      </c>
      <c r="R6">
        <f t="shared" si="48"/>
        <v>10.178760197630929</v>
      </c>
      <c r="S6">
        <f t="shared" si="48"/>
        <v>11.309733552923255</v>
      </c>
      <c r="T6">
        <f t="shared" si="48"/>
        <v>12.44070690821558</v>
      </c>
      <c r="U6">
        <f t="shared" si="48"/>
        <v>13.571680263507906</v>
      </c>
      <c r="V6">
        <f t="shared" si="48"/>
        <v>14.702653618800232</v>
      </c>
      <c r="W6">
        <f t="shared" si="48"/>
        <v>15.833626974092557</v>
      </c>
      <c r="X6">
        <f t="shared" si="48"/>
        <v>16.964600329384879</v>
      </c>
      <c r="Y6">
        <f t="shared" si="48"/>
        <v>18.095573684677209</v>
      </c>
      <c r="Z6">
        <f t="shared" si="48"/>
        <v>19.226547039969535</v>
      </c>
      <c r="AA6">
        <f t="shared" si="48"/>
        <v>20.357520395261858</v>
      </c>
      <c r="AB6">
        <f t="shared" si="48"/>
        <v>21.488493750554184</v>
      </c>
      <c r="AC6">
        <f t="shared" si="48"/>
        <v>22.61946710584651</v>
      </c>
      <c r="AF6" s="4">
        <v>12</v>
      </c>
      <c r="AG6" s="2" t="str">
        <f t="shared" si="7"/>
        <v/>
      </c>
      <c r="AH6" s="2" t="str">
        <f t="shared" si="8"/>
        <v/>
      </c>
      <c r="AI6" s="2">
        <f t="shared" si="9"/>
        <v>0.71624078084447396</v>
      </c>
      <c r="AJ6" s="2">
        <f t="shared" si="10"/>
        <v>1.8472141361367997</v>
      </c>
      <c r="AK6" s="2" t="str">
        <f t="shared" si="11"/>
        <v/>
      </c>
      <c r="AL6" s="2" t="str">
        <f t="shared" si="12"/>
        <v/>
      </c>
      <c r="AM6" s="2" t="str">
        <f t="shared" si="13"/>
        <v/>
      </c>
      <c r="AN6" s="2" t="str">
        <f t="shared" si="14"/>
        <v/>
      </c>
      <c r="AO6" s="2" t="str">
        <f t="shared" si="15"/>
        <v/>
      </c>
      <c r="AP6" s="2" t="str">
        <f t="shared" si="16"/>
        <v/>
      </c>
      <c r="AQ6" s="2" t="str">
        <f t="shared" si="17"/>
        <v/>
      </c>
      <c r="AR6" s="2" t="str">
        <f t="shared" si="18"/>
        <v/>
      </c>
      <c r="AS6" s="2" t="str">
        <f t="shared" si="19"/>
        <v/>
      </c>
      <c r="AT6" s="2" t="str">
        <f t="shared" si="20"/>
        <v/>
      </c>
      <c r="AU6" s="2" t="str">
        <f t="shared" si="21"/>
        <v/>
      </c>
      <c r="AV6" s="2" t="str">
        <f t="shared" si="22"/>
        <v/>
      </c>
      <c r="AW6" s="2" t="str">
        <f t="shared" si="23"/>
        <v/>
      </c>
      <c r="AX6" s="2" t="str">
        <f t="shared" si="24"/>
        <v/>
      </c>
      <c r="AY6" s="2" t="str">
        <f t="shared" si="25"/>
        <v/>
      </c>
      <c r="AZ6" s="2" t="str">
        <f t="shared" si="26"/>
        <v/>
      </c>
      <c r="BC6">
        <v>12</v>
      </c>
      <c r="BD6" s="2" t="str">
        <f t="shared" si="27"/>
        <v/>
      </c>
      <c r="BE6" s="2" t="str">
        <f t="shared" si="28"/>
        <v/>
      </c>
      <c r="BF6" s="2">
        <f t="shared" si="29"/>
        <v>3.3929200658769765</v>
      </c>
      <c r="BG6" s="2">
        <f t="shared" si="30"/>
        <v>4.5238934211693023</v>
      </c>
      <c r="BH6" s="2" t="str">
        <f t="shared" si="31"/>
        <v/>
      </c>
      <c r="BI6" s="2" t="str">
        <f t="shared" si="32"/>
        <v/>
      </c>
      <c r="BJ6" s="2" t="str">
        <f t="shared" si="33"/>
        <v/>
      </c>
      <c r="BK6" s="2" t="str">
        <f t="shared" si="34"/>
        <v/>
      </c>
      <c r="BL6" s="2" t="str">
        <f t="shared" si="35"/>
        <v/>
      </c>
      <c r="BM6" s="2" t="str">
        <f t="shared" si="36"/>
        <v/>
      </c>
      <c r="BN6" s="2" t="str">
        <f t="shared" si="37"/>
        <v/>
      </c>
      <c r="BO6" s="2" t="str">
        <f t="shared" si="38"/>
        <v/>
      </c>
      <c r="BP6" s="2" t="str">
        <f t="shared" si="39"/>
        <v/>
      </c>
      <c r="BQ6" s="2" t="str">
        <f t="shared" si="40"/>
        <v/>
      </c>
      <c r="BR6" s="2" t="str">
        <f t="shared" si="41"/>
        <v/>
      </c>
      <c r="BS6" s="2" t="str">
        <f t="shared" si="42"/>
        <v/>
      </c>
      <c r="BT6" s="2" t="str">
        <f t="shared" si="43"/>
        <v/>
      </c>
      <c r="BU6" s="2" t="str">
        <f t="shared" si="44"/>
        <v/>
      </c>
      <c r="BV6" s="2" t="str">
        <f t="shared" si="45"/>
        <v/>
      </c>
      <c r="BW6" s="2" t="str">
        <f t="shared" si="46"/>
        <v/>
      </c>
    </row>
    <row r="7" spans="2:80" x14ac:dyDescent="0.25">
      <c r="B7" s="4" t="s">
        <v>5</v>
      </c>
      <c r="C7">
        <v>4200</v>
      </c>
      <c r="D7" t="s">
        <v>16</v>
      </c>
      <c r="I7">
        <v>14</v>
      </c>
      <c r="J7" s="2">
        <f t="shared" si="4"/>
        <v>1.5393804002589984</v>
      </c>
      <c r="K7">
        <f>K3*PI()*(($I$7/10)^2)/4</f>
        <v>3.0787608005179967</v>
      </c>
      <c r="L7">
        <f t="shared" ref="L7:O7" si="49">L3*PI()*(($I$7/10)^2)/4</f>
        <v>4.6181412007769955</v>
      </c>
      <c r="M7">
        <f t="shared" si="49"/>
        <v>6.1575216010359934</v>
      </c>
      <c r="N7">
        <f t="shared" si="49"/>
        <v>7.6969020012949922</v>
      </c>
      <c r="O7">
        <f t="shared" si="49"/>
        <v>9.2362824015539911</v>
      </c>
      <c r="P7">
        <f t="shared" ref="P7:AC7" si="50">P3*PI()*(($I$7/10)^2)/4</f>
        <v>10.77566280181299</v>
      </c>
      <c r="Q7">
        <f t="shared" si="50"/>
        <v>12.315043202071987</v>
      </c>
      <c r="R7">
        <f t="shared" si="50"/>
        <v>13.854423602330986</v>
      </c>
      <c r="S7">
        <f t="shared" si="50"/>
        <v>15.393804002589984</v>
      </c>
      <c r="T7">
        <f t="shared" si="50"/>
        <v>16.93318440284898</v>
      </c>
      <c r="U7">
        <f t="shared" si="50"/>
        <v>18.472564803107982</v>
      </c>
      <c r="V7">
        <f t="shared" si="50"/>
        <v>20.011945203366981</v>
      </c>
      <c r="W7">
        <f t="shared" si="50"/>
        <v>21.55132560362598</v>
      </c>
      <c r="X7">
        <f t="shared" si="50"/>
        <v>23.090706003884975</v>
      </c>
      <c r="Y7">
        <f t="shared" si="50"/>
        <v>24.630086404143974</v>
      </c>
      <c r="Z7">
        <f t="shared" si="50"/>
        <v>26.169466804402976</v>
      </c>
      <c r="AA7">
        <f t="shared" si="50"/>
        <v>27.708847204661971</v>
      </c>
      <c r="AB7">
        <f t="shared" si="50"/>
        <v>29.248227604920967</v>
      </c>
      <c r="AC7">
        <f t="shared" si="50"/>
        <v>30.787608005179969</v>
      </c>
      <c r="AF7" s="4">
        <v>14</v>
      </c>
      <c r="AG7" s="2" t="str">
        <f t="shared" si="7"/>
        <v/>
      </c>
      <c r="AH7" s="2">
        <f t="shared" si="8"/>
        <v>0.4020815154854942</v>
      </c>
      <c r="AI7" s="2">
        <f t="shared" si="9"/>
        <v>1.941461915744493</v>
      </c>
      <c r="AJ7" s="2" t="str">
        <f t="shared" si="10"/>
        <v/>
      </c>
      <c r="AK7" s="2" t="str">
        <f t="shared" si="11"/>
        <v/>
      </c>
      <c r="AL7" s="2" t="str">
        <f t="shared" si="12"/>
        <v/>
      </c>
      <c r="AM7" s="2" t="str">
        <f t="shared" si="13"/>
        <v/>
      </c>
      <c r="AN7" s="2" t="str">
        <f t="shared" si="14"/>
        <v/>
      </c>
      <c r="AO7" s="2" t="str">
        <f t="shared" si="15"/>
        <v/>
      </c>
      <c r="AP7" s="2" t="str">
        <f t="shared" si="16"/>
        <v/>
      </c>
      <c r="AQ7" s="2" t="str">
        <f t="shared" si="17"/>
        <v/>
      </c>
      <c r="AR7" s="2" t="str">
        <f t="shared" si="18"/>
        <v/>
      </c>
      <c r="AS7" s="2" t="str">
        <f t="shared" si="19"/>
        <v/>
      </c>
      <c r="AT7" s="2" t="str">
        <f t="shared" si="20"/>
        <v/>
      </c>
      <c r="AU7" s="2" t="str">
        <f t="shared" si="21"/>
        <v/>
      </c>
      <c r="AV7" s="2" t="str">
        <f t="shared" si="22"/>
        <v/>
      </c>
      <c r="AW7" s="2" t="str">
        <f t="shared" si="23"/>
        <v/>
      </c>
      <c r="AX7" s="2" t="str">
        <f t="shared" si="24"/>
        <v/>
      </c>
      <c r="AY7" s="2" t="str">
        <f t="shared" si="25"/>
        <v/>
      </c>
      <c r="AZ7" s="2" t="str">
        <f t="shared" si="26"/>
        <v/>
      </c>
      <c r="BC7">
        <v>14</v>
      </c>
      <c r="BD7" s="2" t="str">
        <f t="shared" si="27"/>
        <v/>
      </c>
      <c r="BE7" s="2">
        <f t="shared" si="28"/>
        <v>3.0787608005179967</v>
      </c>
      <c r="BF7" s="2">
        <f t="shared" si="29"/>
        <v>4.6181412007769955</v>
      </c>
      <c r="BG7" s="2" t="str">
        <f t="shared" si="30"/>
        <v/>
      </c>
      <c r="BH7" s="2" t="str">
        <f t="shared" si="31"/>
        <v/>
      </c>
      <c r="BI7" s="2" t="str">
        <f t="shared" si="32"/>
        <v/>
      </c>
      <c r="BJ7" s="2" t="str">
        <f t="shared" si="33"/>
        <v/>
      </c>
      <c r="BK7" s="2" t="str">
        <f t="shared" si="34"/>
        <v/>
      </c>
      <c r="BL7" s="2" t="str">
        <f t="shared" si="35"/>
        <v/>
      </c>
      <c r="BM7" s="2" t="str">
        <f t="shared" si="36"/>
        <v/>
      </c>
      <c r="BN7" s="2" t="str">
        <f t="shared" si="37"/>
        <v/>
      </c>
      <c r="BO7" s="2" t="str">
        <f t="shared" si="38"/>
        <v/>
      </c>
      <c r="BP7" s="2" t="str">
        <f t="shared" si="39"/>
        <v/>
      </c>
      <c r="BQ7" s="2" t="str">
        <f t="shared" si="40"/>
        <v/>
      </c>
      <c r="BR7" s="2" t="str">
        <f t="shared" si="41"/>
        <v/>
      </c>
      <c r="BS7" s="2" t="str">
        <f t="shared" si="42"/>
        <v/>
      </c>
      <c r="BT7" s="2" t="str">
        <f t="shared" si="43"/>
        <v/>
      </c>
      <c r="BU7" s="2" t="str">
        <f t="shared" si="44"/>
        <v/>
      </c>
      <c r="BV7" s="2" t="str">
        <f t="shared" si="45"/>
        <v/>
      </c>
      <c r="BW7" s="2" t="str">
        <f t="shared" si="46"/>
        <v/>
      </c>
    </row>
    <row r="8" spans="2:80" x14ac:dyDescent="0.25">
      <c r="I8">
        <v>16</v>
      </c>
      <c r="J8" s="2">
        <f t="shared" si="4"/>
        <v>2.0106192982974678</v>
      </c>
      <c r="K8">
        <f>K3*PI()*(($I$8/10)^2)/4</f>
        <v>4.0212385965949355</v>
      </c>
      <c r="L8">
        <f t="shared" ref="L8:O8" si="51">L3*PI()*(($I$8/10)^2)/4</f>
        <v>6.0318578948924042</v>
      </c>
      <c r="M8">
        <f t="shared" si="51"/>
        <v>8.0424771931898711</v>
      </c>
      <c r="N8">
        <f t="shared" si="51"/>
        <v>10.05309649148734</v>
      </c>
      <c r="O8">
        <f t="shared" si="51"/>
        <v>12.063715789784808</v>
      </c>
      <c r="P8">
        <f t="shared" ref="P8:AC8" si="52">P3*PI()*(($I$8/10)^2)/4</f>
        <v>14.074335088082275</v>
      </c>
      <c r="Q8">
        <f t="shared" si="52"/>
        <v>16.084954386379742</v>
      </c>
      <c r="R8">
        <f t="shared" si="52"/>
        <v>18.095573684677213</v>
      </c>
      <c r="S8">
        <f t="shared" si="52"/>
        <v>20.106192982974679</v>
      </c>
      <c r="T8">
        <f t="shared" si="52"/>
        <v>22.116812281272146</v>
      </c>
      <c r="U8">
        <f t="shared" si="52"/>
        <v>24.127431579569617</v>
      </c>
      <c r="V8">
        <f t="shared" si="52"/>
        <v>26.138050877867087</v>
      </c>
      <c r="W8">
        <f t="shared" si="52"/>
        <v>28.148670176164551</v>
      </c>
      <c r="X8">
        <f t="shared" si="52"/>
        <v>30.159289474462017</v>
      </c>
      <c r="Y8">
        <f t="shared" si="52"/>
        <v>32.169908772759484</v>
      </c>
      <c r="Z8">
        <f t="shared" si="52"/>
        <v>34.180528071056955</v>
      </c>
      <c r="AA8">
        <f t="shared" si="52"/>
        <v>36.191147369354425</v>
      </c>
      <c r="AB8">
        <f t="shared" si="52"/>
        <v>38.201766667651889</v>
      </c>
      <c r="AC8">
        <f t="shared" si="52"/>
        <v>40.212385965949359</v>
      </c>
      <c r="AF8" s="4">
        <v>16</v>
      </c>
      <c r="AG8" s="2" t="str">
        <f t="shared" si="7"/>
        <v/>
      </c>
      <c r="AH8" s="2">
        <f t="shared" si="8"/>
        <v>1.344559311562433</v>
      </c>
      <c r="AI8" s="2" t="str">
        <f t="shared" si="9"/>
        <v/>
      </c>
      <c r="AJ8" s="2" t="str">
        <f t="shared" si="10"/>
        <v/>
      </c>
      <c r="AK8" s="2" t="str">
        <f t="shared" si="11"/>
        <v/>
      </c>
      <c r="AL8" s="2" t="str">
        <f t="shared" si="12"/>
        <v/>
      </c>
      <c r="AM8" s="2" t="str">
        <f t="shared" si="13"/>
        <v/>
      </c>
      <c r="AN8" s="2" t="str">
        <f t="shared" si="14"/>
        <v/>
      </c>
      <c r="AO8" s="2" t="str">
        <f t="shared" si="15"/>
        <v/>
      </c>
      <c r="AP8" s="2" t="str">
        <f t="shared" si="16"/>
        <v/>
      </c>
      <c r="AQ8" s="2" t="str">
        <f t="shared" si="17"/>
        <v/>
      </c>
      <c r="AR8" s="2" t="str">
        <f t="shared" si="18"/>
        <v/>
      </c>
      <c r="AS8" s="2" t="str">
        <f t="shared" si="19"/>
        <v/>
      </c>
      <c r="AT8" s="2" t="str">
        <f t="shared" si="20"/>
        <v/>
      </c>
      <c r="AU8" s="2" t="str">
        <f t="shared" si="21"/>
        <v/>
      </c>
      <c r="AV8" s="2" t="str">
        <f t="shared" si="22"/>
        <v/>
      </c>
      <c r="AW8" s="2" t="str">
        <f t="shared" si="23"/>
        <v/>
      </c>
      <c r="AX8" s="2" t="str">
        <f t="shared" si="24"/>
        <v/>
      </c>
      <c r="AY8" s="2" t="str">
        <f t="shared" si="25"/>
        <v/>
      </c>
      <c r="AZ8" s="2" t="str">
        <f t="shared" si="26"/>
        <v/>
      </c>
      <c r="BC8">
        <v>16</v>
      </c>
      <c r="BD8" s="2" t="str">
        <f t="shared" si="27"/>
        <v/>
      </c>
      <c r="BE8" s="2">
        <f t="shared" si="28"/>
        <v>4.0212385965949355</v>
      </c>
      <c r="BF8" s="2" t="str">
        <f t="shared" si="29"/>
        <v/>
      </c>
      <c r="BG8" s="2" t="str">
        <f t="shared" si="30"/>
        <v/>
      </c>
      <c r="BH8" s="2" t="str">
        <f t="shared" si="31"/>
        <v/>
      </c>
      <c r="BI8" s="2" t="str">
        <f t="shared" si="32"/>
        <v/>
      </c>
      <c r="BJ8" s="2" t="str">
        <f t="shared" si="33"/>
        <v/>
      </c>
      <c r="BK8" s="2" t="str">
        <f t="shared" si="34"/>
        <v/>
      </c>
      <c r="BL8" s="2" t="str">
        <f t="shared" si="35"/>
        <v/>
      </c>
      <c r="BM8" s="2" t="str">
        <f t="shared" si="36"/>
        <v/>
      </c>
      <c r="BN8" s="2" t="str">
        <f t="shared" si="37"/>
        <v/>
      </c>
      <c r="BO8" s="2" t="str">
        <f t="shared" si="38"/>
        <v/>
      </c>
      <c r="BP8" s="2" t="str">
        <f t="shared" si="39"/>
        <v/>
      </c>
      <c r="BQ8" s="2" t="str">
        <f t="shared" si="40"/>
        <v/>
      </c>
      <c r="BR8" s="2" t="str">
        <f t="shared" si="41"/>
        <v/>
      </c>
      <c r="BS8" s="2" t="str">
        <f t="shared" si="42"/>
        <v/>
      </c>
      <c r="BT8" s="2" t="str">
        <f t="shared" si="43"/>
        <v/>
      </c>
      <c r="BU8" s="2" t="str">
        <f t="shared" si="44"/>
        <v/>
      </c>
      <c r="BV8" s="2" t="str">
        <f t="shared" si="45"/>
        <v/>
      </c>
      <c r="BW8" s="2" t="str">
        <f t="shared" si="46"/>
        <v/>
      </c>
    </row>
    <row r="9" spans="2:80" x14ac:dyDescent="0.25">
      <c r="B9" s="4" t="s">
        <v>6</v>
      </c>
      <c r="C9">
        <v>21.5</v>
      </c>
      <c r="D9" t="s">
        <v>15</v>
      </c>
      <c r="I9">
        <v>18</v>
      </c>
      <c r="J9" s="2">
        <f t="shared" si="4"/>
        <v>2.5446900494077327</v>
      </c>
      <c r="K9">
        <f>K3*PI()*(($I$9/10)^2)/4</f>
        <v>5.0893800988154654</v>
      </c>
      <c r="L9">
        <f t="shared" ref="L9:O9" si="53">L3*PI()*(($I$9/10)^2)/4</f>
        <v>7.6340701482231976</v>
      </c>
      <c r="M9">
        <f t="shared" si="53"/>
        <v>10.178760197630931</v>
      </c>
      <c r="N9">
        <f t="shared" si="53"/>
        <v>12.723450247038663</v>
      </c>
      <c r="O9">
        <f t="shared" si="53"/>
        <v>15.268140296446395</v>
      </c>
      <c r="P9">
        <f t="shared" ref="P9:AC9" si="54">P3*PI()*(($I$9/10)^2)/4</f>
        <v>17.812830345854128</v>
      </c>
      <c r="Q9">
        <f t="shared" si="54"/>
        <v>20.357520395261862</v>
      </c>
      <c r="R9">
        <f t="shared" si="54"/>
        <v>22.902210444669592</v>
      </c>
      <c r="S9">
        <f t="shared" si="54"/>
        <v>25.446900494077326</v>
      </c>
      <c r="T9">
        <f t="shared" si="54"/>
        <v>27.991590543485056</v>
      </c>
      <c r="U9">
        <f t="shared" si="54"/>
        <v>30.536280592892791</v>
      </c>
      <c r="V9">
        <f t="shared" si="54"/>
        <v>33.080970642300528</v>
      </c>
      <c r="W9">
        <f t="shared" si="54"/>
        <v>35.625660691708255</v>
      </c>
      <c r="X9">
        <f t="shared" si="54"/>
        <v>38.170350741115989</v>
      </c>
      <c r="Y9">
        <f t="shared" si="54"/>
        <v>40.715040790523723</v>
      </c>
      <c r="Z9">
        <f t="shared" si="54"/>
        <v>43.259730839931457</v>
      </c>
      <c r="AA9">
        <f t="shared" si="54"/>
        <v>45.804420889339184</v>
      </c>
      <c r="AB9">
        <f t="shared" si="54"/>
        <v>48.349110938746918</v>
      </c>
      <c r="AC9">
        <f t="shared" si="54"/>
        <v>50.893800988154652</v>
      </c>
      <c r="AF9" s="4">
        <v>18</v>
      </c>
      <c r="AG9" s="2" t="str">
        <f t="shared" si="7"/>
        <v/>
      </c>
      <c r="AH9" s="2" t="str">
        <f t="shared" si="8"/>
        <v/>
      </c>
      <c r="AI9" s="2" t="str">
        <f t="shared" si="9"/>
        <v/>
      </c>
      <c r="AJ9" s="2" t="str">
        <f t="shared" si="10"/>
        <v/>
      </c>
      <c r="AK9" s="2" t="str">
        <f t="shared" si="11"/>
        <v/>
      </c>
      <c r="AL9" s="2" t="str">
        <f t="shared" si="12"/>
        <v/>
      </c>
      <c r="AM9" s="2" t="str">
        <f t="shared" si="13"/>
        <v/>
      </c>
      <c r="AN9" s="2" t="str">
        <f t="shared" si="14"/>
        <v/>
      </c>
      <c r="AO9" s="2" t="str">
        <f t="shared" si="15"/>
        <v/>
      </c>
      <c r="AP9" s="2" t="str">
        <f t="shared" si="16"/>
        <v/>
      </c>
      <c r="AQ9" s="2" t="str">
        <f t="shared" si="17"/>
        <v/>
      </c>
      <c r="AR9" s="2" t="str">
        <f t="shared" si="18"/>
        <v/>
      </c>
      <c r="AS9" s="2" t="str">
        <f t="shared" si="19"/>
        <v/>
      </c>
      <c r="AT9" s="2" t="str">
        <f t="shared" si="20"/>
        <v/>
      </c>
      <c r="AU9" s="2" t="str">
        <f t="shared" si="21"/>
        <v/>
      </c>
      <c r="AV9" s="2" t="str">
        <f t="shared" si="22"/>
        <v/>
      </c>
      <c r="AW9" s="2" t="str">
        <f t="shared" si="23"/>
        <v/>
      </c>
      <c r="AX9" s="2" t="str">
        <f t="shared" si="24"/>
        <v/>
      </c>
      <c r="AY9" s="2" t="str">
        <f t="shared" si="25"/>
        <v/>
      </c>
      <c r="AZ9" s="2" t="str">
        <f t="shared" si="26"/>
        <v/>
      </c>
      <c r="BC9">
        <v>18</v>
      </c>
      <c r="BD9" s="2" t="str">
        <f t="shared" si="27"/>
        <v/>
      </c>
      <c r="BE9" s="2" t="str">
        <f t="shared" si="28"/>
        <v/>
      </c>
      <c r="BF9" s="2" t="str">
        <f t="shared" si="29"/>
        <v/>
      </c>
      <c r="BG9" s="2" t="str">
        <f t="shared" si="30"/>
        <v/>
      </c>
      <c r="BH9" s="2" t="str">
        <f t="shared" si="31"/>
        <v/>
      </c>
      <c r="BI9" s="2" t="str">
        <f t="shared" si="32"/>
        <v/>
      </c>
      <c r="BJ9" s="2" t="str">
        <f t="shared" si="33"/>
        <v/>
      </c>
      <c r="BK9" s="2" t="str">
        <f t="shared" si="34"/>
        <v/>
      </c>
      <c r="BL9" s="2" t="str">
        <f t="shared" si="35"/>
        <v/>
      </c>
      <c r="BM9" s="2" t="str">
        <f t="shared" si="36"/>
        <v/>
      </c>
      <c r="BN9" s="2" t="str">
        <f t="shared" si="37"/>
        <v/>
      </c>
      <c r="BO9" s="2" t="str">
        <f t="shared" si="38"/>
        <v/>
      </c>
      <c r="BP9" s="2" t="str">
        <f t="shared" si="39"/>
        <v/>
      </c>
      <c r="BQ9" s="2" t="str">
        <f t="shared" si="40"/>
        <v/>
      </c>
      <c r="BR9" s="2" t="str">
        <f t="shared" si="41"/>
        <v/>
      </c>
      <c r="BS9" s="2" t="str">
        <f t="shared" si="42"/>
        <v/>
      </c>
      <c r="BT9" s="2" t="str">
        <f t="shared" si="43"/>
        <v/>
      </c>
      <c r="BU9" s="2" t="str">
        <f t="shared" si="44"/>
        <v/>
      </c>
      <c r="BV9" s="2" t="str">
        <f t="shared" si="45"/>
        <v/>
      </c>
      <c r="BW9" s="2" t="str">
        <f t="shared" si="46"/>
        <v/>
      </c>
    </row>
    <row r="10" spans="2:80" x14ac:dyDescent="0.25">
      <c r="I10">
        <v>20</v>
      </c>
      <c r="J10" s="2">
        <f t="shared" si="4"/>
        <v>3.1415926535897931</v>
      </c>
      <c r="K10">
        <f>K3*PI()*(($I$10/10)^2)/4</f>
        <v>6.2831853071795862</v>
      </c>
      <c r="L10">
        <f t="shared" ref="L10:O10" si="55">L3*PI()*(($I$10/10)^2)/4</f>
        <v>9.4247779607693793</v>
      </c>
      <c r="M10">
        <f t="shared" si="55"/>
        <v>12.566370614359172</v>
      </c>
      <c r="N10">
        <f t="shared" si="55"/>
        <v>15.707963267948966</v>
      </c>
      <c r="O10">
        <f t="shared" si="55"/>
        <v>18.849555921538759</v>
      </c>
      <c r="P10">
        <f t="shared" ref="P10:AC10" si="56">P3*PI()*(($I$10/10)^2)/4</f>
        <v>21.991148575128552</v>
      </c>
      <c r="Q10">
        <f t="shared" si="56"/>
        <v>25.132741228718345</v>
      </c>
      <c r="R10">
        <f t="shared" si="56"/>
        <v>28.274333882308138</v>
      </c>
      <c r="S10">
        <f t="shared" si="56"/>
        <v>31.415926535897931</v>
      </c>
      <c r="T10">
        <f t="shared" si="56"/>
        <v>34.557519189487721</v>
      </c>
      <c r="U10">
        <f t="shared" si="56"/>
        <v>37.699111843077517</v>
      </c>
      <c r="V10">
        <f t="shared" si="56"/>
        <v>40.840704496667314</v>
      </c>
      <c r="W10">
        <f t="shared" si="56"/>
        <v>43.982297150257104</v>
      </c>
      <c r="X10">
        <f t="shared" si="56"/>
        <v>47.123889803846893</v>
      </c>
      <c r="Y10">
        <f t="shared" si="56"/>
        <v>50.26548245743669</v>
      </c>
      <c r="Z10">
        <f t="shared" si="56"/>
        <v>53.407075111026487</v>
      </c>
      <c r="AA10">
        <f t="shared" si="56"/>
        <v>56.548667764616276</v>
      </c>
      <c r="AB10">
        <f t="shared" si="56"/>
        <v>59.690260418206066</v>
      </c>
      <c r="AC10">
        <f t="shared" si="56"/>
        <v>62.831853071795862</v>
      </c>
      <c r="AF10" s="4">
        <v>20</v>
      </c>
      <c r="AG10" s="2">
        <f t="shared" si="7"/>
        <v>0.4649133685572906</v>
      </c>
      <c r="AH10" s="2" t="str">
        <f t="shared" si="8"/>
        <v/>
      </c>
      <c r="AI10" s="2" t="str">
        <f t="shared" si="9"/>
        <v/>
      </c>
      <c r="AJ10" s="2" t="str">
        <f t="shared" si="10"/>
        <v/>
      </c>
      <c r="AK10" s="2" t="str">
        <f t="shared" si="11"/>
        <v/>
      </c>
      <c r="AL10" s="2" t="str">
        <f t="shared" si="12"/>
        <v/>
      </c>
      <c r="AM10" s="2" t="str">
        <f t="shared" si="13"/>
        <v/>
      </c>
      <c r="AN10" s="2" t="str">
        <f t="shared" si="14"/>
        <v/>
      </c>
      <c r="AO10" s="2" t="str">
        <f t="shared" si="15"/>
        <v/>
      </c>
      <c r="AP10" s="2" t="str">
        <f t="shared" si="16"/>
        <v/>
      </c>
      <c r="AQ10" s="2" t="str">
        <f t="shared" si="17"/>
        <v/>
      </c>
      <c r="AR10" s="2" t="str">
        <f t="shared" si="18"/>
        <v/>
      </c>
      <c r="AS10" s="2" t="str">
        <f t="shared" si="19"/>
        <v/>
      </c>
      <c r="AT10" s="2" t="str">
        <f t="shared" si="20"/>
        <v/>
      </c>
      <c r="AU10" s="2" t="str">
        <f t="shared" si="21"/>
        <v/>
      </c>
      <c r="AV10" s="2" t="str">
        <f t="shared" si="22"/>
        <v/>
      </c>
      <c r="AW10" s="2" t="str">
        <f t="shared" si="23"/>
        <v/>
      </c>
      <c r="AX10" s="2" t="str">
        <f t="shared" si="24"/>
        <v/>
      </c>
      <c r="AY10" s="2" t="str">
        <f t="shared" si="25"/>
        <v/>
      </c>
      <c r="AZ10" s="2" t="str">
        <f t="shared" si="26"/>
        <v/>
      </c>
      <c r="BC10">
        <v>20</v>
      </c>
      <c r="BD10" s="2">
        <f t="shared" si="27"/>
        <v>3.1415926535897931</v>
      </c>
      <c r="BE10" s="2" t="str">
        <f t="shared" si="28"/>
        <v/>
      </c>
      <c r="BF10" s="2" t="str">
        <f t="shared" si="29"/>
        <v/>
      </c>
      <c r="BG10" s="2" t="str">
        <f t="shared" si="30"/>
        <v/>
      </c>
      <c r="BH10" s="2" t="str">
        <f t="shared" si="31"/>
        <v/>
      </c>
      <c r="BI10" s="2" t="str">
        <f t="shared" si="32"/>
        <v/>
      </c>
      <c r="BJ10" s="2" t="str">
        <f t="shared" si="33"/>
        <v/>
      </c>
      <c r="BK10" s="2" t="str">
        <f t="shared" si="34"/>
        <v/>
      </c>
      <c r="BL10" s="2" t="str">
        <f t="shared" si="35"/>
        <v/>
      </c>
      <c r="BM10" s="2" t="str">
        <f t="shared" si="36"/>
        <v/>
      </c>
      <c r="BN10" s="2" t="str">
        <f t="shared" si="37"/>
        <v/>
      </c>
      <c r="BO10" s="2" t="str">
        <f t="shared" si="38"/>
        <v/>
      </c>
      <c r="BP10" s="2" t="str">
        <f t="shared" si="39"/>
        <v/>
      </c>
      <c r="BQ10" s="2" t="str">
        <f t="shared" si="40"/>
        <v/>
      </c>
      <c r="BR10" s="2" t="str">
        <f t="shared" si="41"/>
        <v/>
      </c>
      <c r="BS10" s="2" t="str">
        <f t="shared" si="42"/>
        <v/>
      </c>
      <c r="BT10" s="2" t="str">
        <f t="shared" si="43"/>
        <v/>
      </c>
      <c r="BU10" s="2" t="str">
        <f t="shared" si="44"/>
        <v/>
      </c>
      <c r="BV10" s="2" t="str">
        <f t="shared" si="45"/>
        <v/>
      </c>
      <c r="BW10" s="2" t="str">
        <f t="shared" si="46"/>
        <v/>
      </c>
    </row>
    <row r="11" spans="2:80" x14ac:dyDescent="0.25">
      <c r="I11">
        <v>22</v>
      </c>
      <c r="J11" s="2">
        <f t="shared" si="4"/>
        <v>3.8013271108436504</v>
      </c>
      <c r="K11">
        <f>K3*PI()*(($I$11/10)^2)/4</f>
        <v>7.6026542216873008</v>
      </c>
      <c r="L11">
        <f t="shared" ref="L11:O11" si="57">L3*PI()*(($I$11/10)^2)/4</f>
        <v>11.40398133253095</v>
      </c>
      <c r="M11">
        <f t="shared" si="57"/>
        <v>15.205308443374602</v>
      </c>
      <c r="N11">
        <f t="shared" si="57"/>
        <v>19.006635554218253</v>
      </c>
      <c r="O11">
        <f t="shared" si="57"/>
        <v>22.807962665061901</v>
      </c>
      <c r="P11">
        <f t="shared" ref="P11:AC11" si="58">P3*PI()*(($I$11/10)^2)/4</f>
        <v>26.609289775905552</v>
      </c>
      <c r="Q11">
        <f t="shared" si="58"/>
        <v>30.410616886749203</v>
      </c>
      <c r="R11">
        <f t="shared" si="58"/>
        <v>34.211943997592854</v>
      </c>
      <c r="S11">
        <f t="shared" si="58"/>
        <v>38.013271108436506</v>
      </c>
      <c r="T11">
        <f t="shared" si="58"/>
        <v>41.81459821928015</v>
      </c>
      <c r="U11">
        <f t="shared" si="58"/>
        <v>45.615925330123801</v>
      </c>
      <c r="V11">
        <f t="shared" si="58"/>
        <v>49.417252440967459</v>
      </c>
      <c r="W11">
        <f t="shared" si="58"/>
        <v>53.218579551811104</v>
      </c>
      <c r="X11">
        <f t="shared" si="58"/>
        <v>57.019906662654748</v>
      </c>
      <c r="Y11">
        <f t="shared" si="58"/>
        <v>60.821233773498406</v>
      </c>
      <c r="Z11">
        <f t="shared" si="58"/>
        <v>64.622560884342064</v>
      </c>
      <c r="AA11">
        <f t="shared" si="58"/>
        <v>68.423887995185709</v>
      </c>
      <c r="AB11">
        <f t="shared" si="58"/>
        <v>72.225215106029353</v>
      </c>
      <c r="AC11">
        <f t="shared" si="58"/>
        <v>76.026542216873011</v>
      </c>
      <c r="AF11" s="4">
        <v>22</v>
      </c>
      <c r="AG11" s="2">
        <f t="shared" si="7"/>
        <v>1.1246478258111479</v>
      </c>
      <c r="AH11" s="2" t="str">
        <f t="shared" si="8"/>
        <v/>
      </c>
      <c r="AI11" s="2" t="str">
        <f t="shared" si="9"/>
        <v/>
      </c>
      <c r="AJ11" s="2" t="str">
        <f t="shared" si="10"/>
        <v/>
      </c>
      <c r="AK11" s="2" t="str">
        <f t="shared" si="11"/>
        <v/>
      </c>
      <c r="AL11" s="2" t="str">
        <f t="shared" si="12"/>
        <v/>
      </c>
      <c r="AM11" s="2" t="str">
        <f t="shared" si="13"/>
        <v/>
      </c>
      <c r="AN11" s="2" t="str">
        <f t="shared" si="14"/>
        <v/>
      </c>
      <c r="AO11" s="2" t="str">
        <f t="shared" si="15"/>
        <v/>
      </c>
      <c r="AP11" s="2" t="str">
        <f t="shared" si="16"/>
        <v/>
      </c>
      <c r="AQ11" s="2" t="str">
        <f t="shared" si="17"/>
        <v/>
      </c>
      <c r="AR11" s="2" t="str">
        <f t="shared" si="18"/>
        <v/>
      </c>
      <c r="AS11" s="2" t="str">
        <f t="shared" si="19"/>
        <v/>
      </c>
      <c r="AT11" s="2" t="str">
        <f t="shared" si="20"/>
        <v/>
      </c>
      <c r="AU11" s="2" t="str">
        <f t="shared" si="21"/>
        <v/>
      </c>
      <c r="AV11" s="2" t="str">
        <f t="shared" si="22"/>
        <v/>
      </c>
      <c r="AW11" s="2" t="str">
        <f t="shared" si="23"/>
        <v/>
      </c>
      <c r="AX11" s="2" t="str">
        <f t="shared" si="24"/>
        <v/>
      </c>
      <c r="AY11" s="2" t="str">
        <f t="shared" si="25"/>
        <v/>
      </c>
      <c r="AZ11" s="2" t="str">
        <f t="shared" si="26"/>
        <v/>
      </c>
      <c r="BC11">
        <v>22</v>
      </c>
      <c r="BD11" s="2">
        <f t="shared" si="27"/>
        <v>3.8013271108436504</v>
      </c>
      <c r="BE11" s="2" t="str">
        <f t="shared" si="28"/>
        <v/>
      </c>
      <c r="BF11" s="2" t="str">
        <f t="shared" si="29"/>
        <v/>
      </c>
      <c r="BG11" s="2" t="str">
        <f t="shared" si="30"/>
        <v/>
      </c>
      <c r="BH11" s="2" t="str">
        <f t="shared" si="31"/>
        <v/>
      </c>
      <c r="BI11" s="2" t="str">
        <f t="shared" si="32"/>
        <v/>
      </c>
      <c r="BJ11" s="2" t="str">
        <f t="shared" si="33"/>
        <v/>
      </c>
      <c r="BK11" s="2" t="str">
        <f t="shared" si="34"/>
        <v/>
      </c>
      <c r="BL11" s="2" t="str">
        <f t="shared" si="35"/>
        <v/>
      </c>
      <c r="BM11" s="2" t="str">
        <f t="shared" si="36"/>
        <v/>
      </c>
      <c r="BN11" s="2" t="str">
        <f t="shared" si="37"/>
        <v/>
      </c>
      <c r="BO11" s="2" t="str">
        <f t="shared" si="38"/>
        <v/>
      </c>
      <c r="BP11" s="2" t="str">
        <f t="shared" si="39"/>
        <v/>
      </c>
      <c r="BQ11" s="2" t="str">
        <f t="shared" si="40"/>
        <v/>
      </c>
      <c r="BR11" s="2" t="str">
        <f t="shared" si="41"/>
        <v/>
      </c>
      <c r="BS11" s="2" t="str">
        <f t="shared" si="42"/>
        <v/>
      </c>
      <c r="BT11" s="2" t="str">
        <f t="shared" si="43"/>
        <v/>
      </c>
      <c r="BU11" s="2" t="str">
        <f t="shared" si="44"/>
        <v/>
      </c>
      <c r="BV11" s="2" t="str">
        <f t="shared" si="45"/>
        <v/>
      </c>
      <c r="BW11" s="2" t="str">
        <f t="shared" si="46"/>
        <v/>
      </c>
    </row>
    <row r="12" spans="2:80" ht="18.75" x14ac:dyDescent="0.3">
      <c r="B12" s="16" t="s">
        <v>38</v>
      </c>
      <c r="C12">
        <v>2.0099999999999998</v>
      </c>
      <c r="D12" t="s">
        <v>10</v>
      </c>
      <c r="I12">
        <v>25</v>
      </c>
      <c r="J12" s="2">
        <f t="shared" si="4"/>
        <v>4.908738521234052</v>
      </c>
      <c r="K12">
        <f>K3*PI()*(($I$12/10)^2)/4</f>
        <v>9.8174770424681039</v>
      </c>
      <c r="L12">
        <f t="shared" ref="L12:O12" si="59">L3*PI()*(($I$12/10)^2)/4</f>
        <v>14.726215563702155</v>
      </c>
      <c r="M12">
        <f t="shared" si="59"/>
        <v>19.634954084936208</v>
      </c>
      <c r="N12">
        <f t="shared" si="59"/>
        <v>24.543692606170257</v>
      </c>
      <c r="O12">
        <f t="shared" si="59"/>
        <v>29.45243112740431</v>
      </c>
      <c r="P12">
        <f t="shared" ref="P12:AC12" si="60">P3*PI()*(($I$12/10)^2)/4</f>
        <v>34.361169648638359</v>
      </c>
      <c r="Q12">
        <f t="shared" si="60"/>
        <v>39.269908169872416</v>
      </c>
      <c r="R12">
        <f t="shared" si="60"/>
        <v>44.178646691106465</v>
      </c>
      <c r="S12">
        <f t="shared" si="60"/>
        <v>49.087385212340514</v>
      </c>
      <c r="T12">
        <f t="shared" si="60"/>
        <v>53.996123733574564</v>
      </c>
      <c r="U12">
        <f t="shared" si="60"/>
        <v>58.90486225480862</v>
      </c>
      <c r="V12">
        <f t="shared" si="60"/>
        <v>63.813600776042676</v>
      </c>
      <c r="W12">
        <f t="shared" si="60"/>
        <v>68.722339297276719</v>
      </c>
      <c r="X12">
        <f t="shared" si="60"/>
        <v>73.631077818510775</v>
      </c>
      <c r="Y12">
        <f t="shared" si="60"/>
        <v>78.539816339744831</v>
      </c>
      <c r="Z12">
        <f t="shared" si="60"/>
        <v>83.448554860978888</v>
      </c>
      <c r="AA12">
        <f t="shared" si="60"/>
        <v>88.35729338221293</v>
      </c>
      <c r="AB12">
        <f t="shared" si="60"/>
        <v>93.266031903446972</v>
      </c>
      <c r="AC12">
        <f t="shared" si="60"/>
        <v>98.174770424681029</v>
      </c>
      <c r="AF12" s="4">
        <v>25</v>
      </c>
      <c r="AG12" s="2" t="str">
        <f t="shared" si="7"/>
        <v/>
      </c>
      <c r="AH12" s="2" t="str">
        <f t="shared" si="8"/>
        <v/>
      </c>
      <c r="AI12" s="2" t="str">
        <f t="shared" si="9"/>
        <v/>
      </c>
      <c r="AJ12" s="2" t="str">
        <f t="shared" si="10"/>
        <v/>
      </c>
      <c r="AK12" s="2" t="str">
        <f t="shared" si="11"/>
        <v/>
      </c>
      <c r="AL12" s="2" t="str">
        <f t="shared" si="12"/>
        <v/>
      </c>
      <c r="AM12" s="2" t="str">
        <f t="shared" si="13"/>
        <v/>
      </c>
      <c r="AN12" s="2" t="str">
        <f t="shared" si="14"/>
        <v/>
      </c>
      <c r="AO12" s="2" t="str">
        <f t="shared" si="15"/>
        <v/>
      </c>
      <c r="AP12" s="2" t="str">
        <f t="shared" si="16"/>
        <v/>
      </c>
      <c r="AQ12" s="2" t="str">
        <f t="shared" si="17"/>
        <v/>
      </c>
      <c r="AR12" s="2" t="str">
        <f t="shared" si="18"/>
        <v/>
      </c>
      <c r="AS12" s="2" t="str">
        <f t="shared" si="19"/>
        <v/>
      </c>
      <c r="AT12" s="2" t="str">
        <f t="shared" si="20"/>
        <v/>
      </c>
      <c r="AU12" s="2" t="str">
        <f t="shared" si="21"/>
        <v/>
      </c>
      <c r="AV12" s="2" t="str">
        <f t="shared" si="22"/>
        <v/>
      </c>
      <c r="AW12" s="2" t="str">
        <f t="shared" si="23"/>
        <v/>
      </c>
      <c r="AX12" s="2" t="str">
        <f t="shared" si="24"/>
        <v/>
      </c>
      <c r="AY12" s="2" t="str">
        <f t="shared" si="25"/>
        <v/>
      </c>
      <c r="AZ12" s="2" t="str">
        <f t="shared" si="26"/>
        <v/>
      </c>
      <c r="BC12">
        <v>25</v>
      </c>
      <c r="BD12" s="2" t="str">
        <f t="shared" si="27"/>
        <v/>
      </c>
      <c r="BE12" s="2" t="str">
        <f t="shared" si="28"/>
        <v/>
      </c>
      <c r="BF12" s="2" t="str">
        <f t="shared" si="29"/>
        <v/>
      </c>
      <c r="BG12" s="2" t="str">
        <f t="shared" si="30"/>
        <v/>
      </c>
      <c r="BH12" s="2" t="str">
        <f t="shared" si="31"/>
        <v/>
      </c>
      <c r="BI12" s="2" t="str">
        <f t="shared" si="32"/>
        <v/>
      </c>
      <c r="BJ12" s="2" t="str">
        <f t="shared" si="33"/>
        <v/>
      </c>
      <c r="BK12" s="2" t="str">
        <f t="shared" si="34"/>
        <v/>
      </c>
      <c r="BL12" s="2" t="str">
        <f t="shared" si="35"/>
        <v/>
      </c>
      <c r="BM12" s="2" t="str">
        <f t="shared" si="36"/>
        <v/>
      </c>
      <c r="BN12" s="2" t="str">
        <f t="shared" si="37"/>
        <v/>
      </c>
      <c r="BO12" s="2" t="str">
        <f t="shared" si="38"/>
        <v/>
      </c>
      <c r="BP12" s="2" t="str">
        <f t="shared" si="39"/>
        <v/>
      </c>
      <c r="BQ12" s="2" t="str">
        <f t="shared" si="40"/>
        <v/>
      </c>
      <c r="BR12" s="2" t="str">
        <f t="shared" si="41"/>
        <v/>
      </c>
      <c r="BS12" s="2" t="str">
        <f t="shared" si="42"/>
        <v/>
      </c>
      <c r="BT12" s="2" t="str">
        <f t="shared" si="43"/>
        <v/>
      </c>
      <c r="BU12" s="2" t="str">
        <f t="shared" si="44"/>
        <v/>
      </c>
      <c r="BV12" s="2" t="str">
        <f t="shared" si="45"/>
        <v/>
      </c>
      <c r="BW12" s="2" t="str">
        <f t="shared" si="46"/>
        <v/>
      </c>
    </row>
    <row r="13" spans="2:80" x14ac:dyDescent="0.25">
      <c r="I13">
        <v>28</v>
      </c>
      <c r="J13" s="2">
        <f t="shared" si="4"/>
        <v>6.1575216010359934</v>
      </c>
      <c r="K13">
        <f>K3*PI()*(($I$13/10)^2)/4</f>
        <v>12.315043202071987</v>
      </c>
      <c r="L13">
        <f t="shared" ref="L13:O13" si="61">L3*PI()*(($I$13/10)^2)/4</f>
        <v>18.472564803107982</v>
      </c>
      <c r="M13">
        <f t="shared" si="61"/>
        <v>24.630086404143974</v>
      </c>
      <c r="N13">
        <f t="shared" si="61"/>
        <v>30.787608005179969</v>
      </c>
      <c r="O13">
        <f t="shared" si="61"/>
        <v>36.945129606215964</v>
      </c>
      <c r="P13">
        <f t="shared" ref="P13:AC13" si="62">P3*PI()*(($I$13/10)^2)/4</f>
        <v>43.102651207251959</v>
      </c>
      <c r="Q13">
        <f t="shared" si="62"/>
        <v>49.260172808287948</v>
      </c>
      <c r="R13">
        <f t="shared" si="62"/>
        <v>55.417694409323943</v>
      </c>
      <c r="S13">
        <f t="shared" si="62"/>
        <v>61.575216010359938</v>
      </c>
      <c r="T13">
        <f t="shared" si="62"/>
        <v>67.732737611395919</v>
      </c>
      <c r="U13">
        <f t="shared" si="62"/>
        <v>73.890259212431928</v>
      </c>
      <c r="V13">
        <f t="shared" si="62"/>
        <v>80.047780813467924</v>
      </c>
      <c r="W13">
        <f t="shared" si="62"/>
        <v>86.205302414503919</v>
      </c>
      <c r="X13">
        <f t="shared" si="62"/>
        <v>92.3628240155399</v>
      </c>
      <c r="Y13">
        <f t="shared" si="62"/>
        <v>98.520345616575895</v>
      </c>
      <c r="Z13">
        <f t="shared" si="62"/>
        <v>104.6778672176119</v>
      </c>
      <c r="AA13">
        <f t="shared" si="62"/>
        <v>110.83538881864789</v>
      </c>
      <c r="AB13">
        <f t="shared" si="62"/>
        <v>116.99291041968387</v>
      </c>
      <c r="AC13">
        <f t="shared" si="62"/>
        <v>123.15043202071988</v>
      </c>
      <c r="AF13" s="4">
        <v>28</v>
      </c>
      <c r="AG13" s="2" t="str">
        <f t="shared" si="7"/>
        <v/>
      </c>
      <c r="AH13" s="2" t="str">
        <f t="shared" si="8"/>
        <v/>
      </c>
      <c r="AI13" s="2" t="str">
        <f t="shared" si="9"/>
        <v/>
      </c>
      <c r="AJ13" s="2" t="str">
        <f t="shared" si="10"/>
        <v/>
      </c>
      <c r="AK13" s="2" t="str">
        <f t="shared" si="11"/>
        <v/>
      </c>
      <c r="AL13" s="2" t="str">
        <f t="shared" si="12"/>
        <v/>
      </c>
      <c r="AM13" s="2" t="str">
        <f t="shared" si="13"/>
        <v/>
      </c>
      <c r="AN13" s="2" t="str">
        <f t="shared" si="14"/>
        <v/>
      </c>
      <c r="AO13" s="2" t="str">
        <f t="shared" si="15"/>
        <v/>
      </c>
      <c r="AP13" s="2" t="str">
        <f t="shared" si="16"/>
        <v/>
      </c>
      <c r="AQ13" s="2" t="str">
        <f t="shared" si="17"/>
        <v/>
      </c>
      <c r="AR13" s="2" t="str">
        <f t="shared" si="18"/>
        <v/>
      </c>
      <c r="AS13" s="2" t="str">
        <f t="shared" si="19"/>
        <v/>
      </c>
      <c r="AT13" s="2" t="str">
        <f t="shared" si="20"/>
        <v/>
      </c>
      <c r="AU13" s="2" t="str">
        <f t="shared" si="21"/>
        <v/>
      </c>
      <c r="AV13" s="2" t="str">
        <f t="shared" si="22"/>
        <v/>
      </c>
      <c r="AW13" s="2" t="str">
        <f t="shared" si="23"/>
        <v/>
      </c>
      <c r="AX13" s="2" t="str">
        <f t="shared" si="24"/>
        <v/>
      </c>
      <c r="AY13" s="2" t="str">
        <f t="shared" si="25"/>
        <v/>
      </c>
      <c r="AZ13" s="2" t="str">
        <f t="shared" si="26"/>
        <v/>
      </c>
      <c r="BC13">
        <v>28</v>
      </c>
      <c r="BD13" s="2" t="str">
        <f t="shared" si="27"/>
        <v/>
      </c>
      <c r="BE13" s="2" t="str">
        <f t="shared" si="28"/>
        <v/>
      </c>
      <c r="BF13" s="2" t="str">
        <f t="shared" si="29"/>
        <v/>
      </c>
      <c r="BG13" s="2" t="str">
        <f t="shared" si="30"/>
        <v/>
      </c>
      <c r="BH13" s="2" t="str">
        <f t="shared" si="31"/>
        <v/>
      </c>
      <c r="BI13" s="2" t="str">
        <f t="shared" si="32"/>
        <v/>
      </c>
      <c r="BJ13" s="2" t="str">
        <f t="shared" si="33"/>
        <v/>
      </c>
      <c r="BK13" s="2" t="str">
        <f t="shared" si="34"/>
        <v/>
      </c>
      <c r="BL13" s="2" t="str">
        <f t="shared" si="35"/>
        <v/>
      </c>
      <c r="BM13" s="2" t="str">
        <f t="shared" si="36"/>
        <v/>
      </c>
      <c r="BN13" s="2" t="str">
        <f t="shared" si="37"/>
        <v/>
      </c>
      <c r="BO13" s="2" t="str">
        <f t="shared" si="38"/>
        <v/>
      </c>
      <c r="BP13" s="2" t="str">
        <f t="shared" si="39"/>
        <v/>
      </c>
      <c r="BQ13" s="2" t="str">
        <f t="shared" si="40"/>
        <v/>
      </c>
      <c r="BR13" s="2" t="str">
        <f t="shared" si="41"/>
        <v/>
      </c>
      <c r="BS13" s="2" t="str">
        <f t="shared" si="42"/>
        <v/>
      </c>
      <c r="BT13" s="2" t="str">
        <f t="shared" si="43"/>
        <v/>
      </c>
      <c r="BU13" s="2" t="str">
        <f t="shared" si="44"/>
        <v/>
      </c>
      <c r="BV13" s="2" t="str">
        <f t="shared" si="45"/>
        <v/>
      </c>
      <c r="BW13" s="2" t="str">
        <f t="shared" si="46"/>
        <v/>
      </c>
    </row>
    <row r="14" spans="2:80" x14ac:dyDescent="0.25">
      <c r="B14" t="s">
        <v>7</v>
      </c>
      <c r="C14" s="2">
        <f>G3*C9*C2</f>
        <v>2.6766792850325025</v>
      </c>
      <c r="D14" t="s">
        <v>9</v>
      </c>
      <c r="I14">
        <v>32</v>
      </c>
      <c r="J14" s="2">
        <f t="shared" si="4"/>
        <v>8.0424771931898711</v>
      </c>
      <c r="K14">
        <f>K3*PI()*(($I$14/10)^2)/4</f>
        <v>16.084954386379742</v>
      </c>
      <c r="L14">
        <f t="shared" ref="L14:O14" si="63">L3*PI()*(($I$14/10)^2)/4</f>
        <v>24.127431579569617</v>
      </c>
      <c r="M14">
        <f t="shared" si="63"/>
        <v>32.169908772759484</v>
      </c>
      <c r="N14">
        <f t="shared" si="63"/>
        <v>40.212385965949359</v>
      </c>
      <c r="O14">
        <f t="shared" si="63"/>
        <v>48.254863159139234</v>
      </c>
      <c r="P14">
        <f t="shared" ref="P14:AC14" si="64">P3*PI()*(($I$14/10)^2)/4</f>
        <v>56.297340352329101</v>
      </c>
      <c r="Q14">
        <f t="shared" si="64"/>
        <v>64.339817545518969</v>
      </c>
      <c r="R14">
        <f t="shared" si="64"/>
        <v>72.38229473870885</v>
      </c>
      <c r="S14">
        <f t="shared" si="64"/>
        <v>80.424771931898718</v>
      </c>
      <c r="T14">
        <f t="shared" si="64"/>
        <v>88.467249125088586</v>
      </c>
      <c r="U14">
        <f t="shared" si="64"/>
        <v>96.509726318278467</v>
      </c>
      <c r="V14">
        <f t="shared" si="64"/>
        <v>104.55220351146835</v>
      </c>
      <c r="W14">
        <f t="shared" si="64"/>
        <v>112.5946807046582</v>
      </c>
      <c r="X14">
        <f t="shared" si="64"/>
        <v>120.63715789784807</v>
      </c>
      <c r="Y14">
        <f t="shared" si="64"/>
        <v>128.67963509103794</v>
      </c>
      <c r="Z14">
        <f t="shared" si="64"/>
        <v>136.72211228422782</v>
      </c>
      <c r="AA14">
        <f t="shared" si="64"/>
        <v>144.7645894774177</v>
      </c>
      <c r="AB14">
        <f t="shared" si="64"/>
        <v>152.80706667060755</v>
      </c>
      <c r="AC14">
        <f t="shared" si="64"/>
        <v>160.84954386379744</v>
      </c>
      <c r="AF14" s="4">
        <v>32</v>
      </c>
      <c r="AG14" s="2" t="str">
        <f t="shared" si="7"/>
        <v/>
      </c>
      <c r="AH14" s="2" t="str">
        <f t="shared" si="8"/>
        <v/>
      </c>
      <c r="AI14" s="2" t="str">
        <f t="shared" si="9"/>
        <v/>
      </c>
      <c r="AJ14" s="2" t="str">
        <f t="shared" si="10"/>
        <v/>
      </c>
      <c r="AK14" s="2" t="str">
        <f t="shared" si="11"/>
        <v/>
      </c>
      <c r="AL14" s="2" t="str">
        <f t="shared" si="12"/>
        <v/>
      </c>
      <c r="AM14" s="2" t="str">
        <f t="shared" si="13"/>
        <v/>
      </c>
      <c r="AN14" s="2" t="str">
        <f t="shared" si="14"/>
        <v/>
      </c>
      <c r="AO14" s="2" t="str">
        <f t="shared" si="15"/>
        <v/>
      </c>
      <c r="AP14" s="2" t="str">
        <f t="shared" si="16"/>
        <v/>
      </c>
      <c r="AQ14" s="2" t="str">
        <f t="shared" si="17"/>
        <v/>
      </c>
      <c r="AR14" s="2" t="str">
        <f t="shared" si="18"/>
        <v/>
      </c>
      <c r="AS14" s="2" t="str">
        <f t="shared" si="19"/>
        <v/>
      </c>
      <c r="AT14" s="2" t="str">
        <f t="shared" si="20"/>
        <v/>
      </c>
      <c r="AU14" s="2" t="str">
        <f t="shared" si="21"/>
        <v/>
      </c>
      <c r="AV14" s="2" t="str">
        <f t="shared" si="22"/>
        <v/>
      </c>
      <c r="AW14" s="2" t="str">
        <f t="shared" si="23"/>
        <v/>
      </c>
      <c r="AX14" s="2" t="str">
        <f t="shared" si="24"/>
        <v/>
      </c>
      <c r="AY14" s="2" t="str">
        <f t="shared" si="25"/>
        <v/>
      </c>
      <c r="AZ14" s="2" t="str">
        <f t="shared" si="26"/>
        <v/>
      </c>
      <c r="BC14">
        <v>32</v>
      </c>
      <c r="BD14" s="2" t="str">
        <f t="shared" si="27"/>
        <v/>
      </c>
      <c r="BE14" s="2" t="str">
        <f t="shared" si="28"/>
        <v/>
      </c>
      <c r="BF14" s="2" t="str">
        <f t="shared" si="29"/>
        <v/>
      </c>
      <c r="BG14" s="2" t="str">
        <f t="shared" si="30"/>
        <v/>
      </c>
      <c r="BH14" s="2" t="str">
        <f t="shared" si="31"/>
        <v/>
      </c>
      <c r="BI14" s="2" t="str">
        <f t="shared" si="32"/>
        <v/>
      </c>
      <c r="BJ14" s="2" t="str">
        <f t="shared" si="33"/>
        <v/>
      </c>
      <c r="BK14" s="2" t="str">
        <f t="shared" si="34"/>
        <v/>
      </c>
      <c r="BL14" s="2" t="str">
        <f t="shared" si="35"/>
        <v/>
      </c>
      <c r="BM14" s="2" t="str">
        <f t="shared" si="36"/>
        <v/>
      </c>
      <c r="BN14" s="2" t="str">
        <f t="shared" si="37"/>
        <v/>
      </c>
      <c r="BO14" s="2" t="str">
        <f t="shared" si="38"/>
        <v/>
      </c>
      <c r="BP14" s="2" t="str">
        <f t="shared" si="39"/>
        <v/>
      </c>
      <c r="BQ14" s="2" t="str">
        <f t="shared" si="40"/>
        <v/>
      </c>
      <c r="BR14" s="2" t="str">
        <f t="shared" si="41"/>
        <v/>
      </c>
      <c r="BS14" s="2" t="str">
        <f t="shared" si="42"/>
        <v/>
      </c>
      <c r="BT14" s="2" t="str">
        <f t="shared" si="43"/>
        <v/>
      </c>
      <c r="BU14" s="2" t="str">
        <f t="shared" si="44"/>
        <v/>
      </c>
      <c r="BV14" s="2" t="str">
        <f t="shared" si="45"/>
        <v/>
      </c>
      <c r="BW14" s="2" t="str">
        <f t="shared" si="46"/>
        <v/>
      </c>
    </row>
    <row r="15" spans="2:80" ht="21" x14ac:dyDescent="0.35">
      <c r="B15" t="s">
        <v>8</v>
      </c>
      <c r="C15" s="2">
        <f>D21*((D20/10)^2)*PI()/4+D23*((D22/10)^2)*PI()/4</f>
        <v>3.0787608005179967</v>
      </c>
      <c r="D15" t="s">
        <v>9</v>
      </c>
      <c r="I15">
        <v>36</v>
      </c>
      <c r="J15" s="2">
        <f t="shared" si="4"/>
        <v>10.178760197630931</v>
      </c>
      <c r="K15">
        <f>K3*PI()*(($I$15/10)^2)/4</f>
        <v>20.357520395261862</v>
      </c>
      <c r="L15">
        <f t="shared" ref="L15:O15" si="65">L3*PI()*(($I$15/10)^2)/4</f>
        <v>30.536280592892791</v>
      </c>
      <c r="M15">
        <f t="shared" si="65"/>
        <v>40.715040790523723</v>
      </c>
      <c r="N15">
        <f t="shared" si="65"/>
        <v>50.893800988154652</v>
      </c>
      <c r="O15">
        <f t="shared" si="65"/>
        <v>61.072561185785581</v>
      </c>
      <c r="P15">
        <f t="shared" ref="P15:AC15" si="66">P3*PI()*(($I$15/10)^2)/4</f>
        <v>71.25132138341651</v>
      </c>
      <c r="Q15">
        <f t="shared" si="66"/>
        <v>81.430081581047446</v>
      </c>
      <c r="R15">
        <f t="shared" si="66"/>
        <v>91.608841778678368</v>
      </c>
      <c r="S15">
        <f t="shared" si="66"/>
        <v>101.7876019763093</v>
      </c>
      <c r="T15">
        <f t="shared" si="66"/>
        <v>111.96636217394023</v>
      </c>
      <c r="U15">
        <f t="shared" si="66"/>
        <v>122.14512237157116</v>
      </c>
      <c r="V15">
        <f t="shared" si="66"/>
        <v>132.32388256920211</v>
      </c>
      <c r="W15">
        <f t="shared" si="66"/>
        <v>142.50264276683302</v>
      </c>
      <c r="X15">
        <f t="shared" si="66"/>
        <v>152.68140296446396</v>
      </c>
      <c r="Y15">
        <f t="shared" si="66"/>
        <v>162.86016316209489</v>
      </c>
      <c r="Z15">
        <f t="shared" si="66"/>
        <v>173.03892335972583</v>
      </c>
      <c r="AA15">
        <f t="shared" si="66"/>
        <v>183.21768355735674</v>
      </c>
      <c r="AB15">
        <f t="shared" si="66"/>
        <v>193.39644375498767</v>
      </c>
      <c r="AC15">
        <f t="shared" si="66"/>
        <v>203.57520395261861</v>
      </c>
      <c r="AF15" s="4">
        <v>36</v>
      </c>
      <c r="AG15" s="2" t="str">
        <f t="shared" si="7"/>
        <v/>
      </c>
      <c r="AH15" s="2" t="str">
        <f t="shared" si="8"/>
        <v/>
      </c>
      <c r="AI15" s="2" t="str">
        <f t="shared" si="9"/>
        <v/>
      </c>
      <c r="AJ15" s="2" t="str">
        <f t="shared" si="10"/>
        <v/>
      </c>
      <c r="AK15" s="2" t="str">
        <f t="shared" si="11"/>
        <v/>
      </c>
      <c r="AL15" s="2" t="str">
        <f t="shared" si="12"/>
        <v/>
      </c>
      <c r="AM15" s="2" t="str">
        <f t="shared" si="13"/>
        <v/>
      </c>
      <c r="AN15" s="2" t="str">
        <f t="shared" si="14"/>
        <v/>
      </c>
      <c r="AO15" s="2" t="str">
        <f t="shared" si="15"/>
        <v/>
      </c>
      <c r="AP15" s="2" t="str">
        <f t="shared" si="16"/>
        <v/>
      </c>
      <c r="AQ15" s="2" t="str">
        <f t="shared" si="17"/>
        <v/>
      </c>
      <c r="AR15" s="2" t="str">
        <f t="shared" si="18"/>
        <v/>
      </c>
      <c r="AS15" s="2" t="str">
        <f t="shared" si="19"/>
        <v/>
      </c>
      <c r="AT15" s="2" t="str">
        <f t="shared" si="20"/>
        <v/>
      </c>
      <c r="AU15" s="2" t="str">
        <f t="shared" si="21"/>
        <v/>
      </c>
      <c r="AV15" s="2" t="str">
        <f t="shared" si="22"/>
        <v/>
      </c>
      <c r="AW15" s="2" t="str">
        <f t="shared" si="23"/>
        <v/>
      </c>
      <c r="AX15" s="2" t="str">
        <f t="shared" si="24"/>
        <v/>
      </c>
      <c r="AY15" s="2" t="str">
        <f t="shared" si="25"/>
        <v/>
      </c>
      <c r="AZ15" s="2" t="str">
        <f t="shared" si="26"/>
        <v/>
      </c>
      <c r="BC15">
        <v>36</v>
      </c>
      <c r="BD15" s="2" t="str">
        <f t="shared" si="27"/>
        <v/>
      </c>
      <c r="BE15" s="2" t="str">
        <f t="shared" si="28"/>
        <v/>
      </c>
      <c r="BF15" s="2" t="str">
        <f t="shared" si="29"/>
        <v/>
      </c>
      <c r="BG15" s="2" t="str">
        <f t="shared" si="30"/>
        <v/>
      </c>
      <c r="BH15" s="2" t="str">
        <f t="shared" si="31"/>
        <v/>
      </c>
      <c r="BI15" s="2" t="str">
        <f t="shared" si="32"/>
        <v/>
      </c>
      <c r="BJ15" s="2" t="str">
        <f t="shared" si="33"/>
        <v/>
      </c>
      <c r="BK15" s="2" t="str">
        <f t="shared" si="34"/>
        <v/>
      </c>
      <c r="BL15" s="2" t="str">
        <f t="shared" si="35"/>
        <v/>
      </c>
      <c r="BM15" s="2" t="str">
        <f t="shared" si="36"/>
        <v/>
      </c>
      <c r="BN15" s="2" t="str">
        <f t="shared" si="37"/>
        <v/>
      </c>
      <c r="BO15" s="2" t="str">
        <f t="shared" si="38"/>
        <v/>
      </c>
      <c r="BP15" s="2" t="str">
        <f t="shared" si="39"/>
        <v/>
      </c>
      <c r="BQ15" s="2" t="str">
        <f t="shared" si="40"/>
        <v/>
      </c>
      <c r="BR15" s="2" t="str">
        <f t="shared" si="41"/>
        <v/>
      </c>
      <c r="BS15" s="2" t="str">
        <f t="shared" si="42"/>
        <v/>
      </c>
      <c r="BT15" s="2" t="str">
        <f t="shared" si="43"/>
        <v/>
      </c>
      <c r="BU15" s="2" t="str">
        <f t="shared" si="44"/>
        <v/>
      </c>
      <c r="BV15" s="2" t="str">
        <f t="shared" si="45"/>
        <v/>
      </c>
      <c r="BW15" s="2" t="str">
        <f t="shared" si="46"/>
        <v/>
      </c>
      <c r="CA15" s="15">
        <f>MIN(AG4:AZ15,AG19:AW65)</f>
        <v>2.5090397054719382E-2</v>
      </c>
      <c r="CB15" s="14" t="s">
        <v>34</v>
      </c>
    </row>
    <row r="16" spans="2:80" x14ac:dyDescent="0.25">
      <c r="B16" t="s">
        <v>12</v>
      </c>
      <c r="C16">
        <f>IF(AND((C3-2*C5-2*C4/10-D21*D20/10-D23*D22/10)/(D25-1)&gt;=2.54,(C3-2*C5-2*C4/10-D21*D20/10-D23*D22/10)/(D25-1)&gt;=MAX(D20/10,D22/10)),(C3-2*C5-2*C4/10-D21*D20/10-D23*D22/10)/(D25-1),"no cumple")</f>
        <v>18.2</v>
      </c>
    </row>
    <row r="17" spans="2:84 16384:16384" x14ac:dyDescent="0.25">
      <c r="B17" t="s">
        <v>11</v>
      </c>
      <c r="C17" s="2">
        <f>MAX(14*C9*C2/C7,0.8*SQRT(C6)*C9*C2/C7)</f>
        <v>1.4333333333333333</v>
      </c>
      <c r="J17" s="4">
        <v>1</v>
      </c>
      <c r="K17" s="4">
        <v>2</v>
      </c>
      <c r="L17" s="4">
        <v>3</v>
      </c>
      <c r="M17" s="4">
        <v>4</v>
      </c>
      <c r="N17" s="4">
        <v>5</v>
      </c>
      <c r="O17" s="4"/>
      <c r="P17" s="4">
        <v>1</v>
      </c>
      <c r="Q17" s="4">
        <v>2</v>
      </c>
      <c r="R17" s="4">
        <v>3</v>
      </c>
      <c r="S17" s="4">
        <v>4</v>
      </c>
      <c r="T17" s="4">
        <v>5</v>
      </c>
      <c r="U17" s="4"/>
      <c r="V17" s="4">
        <v>1</v>
      </c>
      <c r="W17" s="4">
        <v>2</v>
      </c>
      <c r="X17" s="4">
        <v>3</v>
      </c>
      <c r="Y17" s="4">
        <v>4</v>
      </c>
      <c r="Z17" s="4">
        <v>5</v>
      </c>
      <c r="AG17" s="4">
        <v>1</v>
      </c>
      <c r="AH17" s="4">
        <v>2</v>
      </c>
      <c r="AI17" s="4">
        <v>3</v>
      </c>
      <c r="AJ17" s="4">
        <v>4</v>
      </c>
      <c r="AK17" s="4">
        <v>5</v>
      </c>
      <c r="AL17" s="4"/>
      <c r="AM17" s="4">
        <v>1</v>
      </c>
      <c r="AN17" s="4">
        <v>2</v>
      </c>
      <c r="AO17" s="4">
        <v>3</v>
      </c>
      <c r="AP17" s="4">
        <v>4</v>
      </c>
      <c r="AQ17" s="4">
        <v>5</v>
      </c>
      <c r="AR17" s="4"/>
      <c r="AS17" s="4">
        <v>1</v>
      </c>
      <c r="AT17" s="4">
        <v>2</v>
      </c>
      <c r="AU17" s="4">
        <v>3</v>
      </c>
      <c r="AV17" s="4">
        <v>4</v>
      </c>
      <c r="AW17" s="4">
        <v>5</v>
      </c>
      <c r="BD17" s="4">
        <v>1</v>
      </c>
      <c r="BE17" s="4">
        <v>2</v>
      </c>
      <c r="BF17" s="4">
        <v>3</v>
      </c>
      <c r="BG17" s="4">
        <v>4</v>
      </c>
      <c r="BH17" s="4">
        <v>5</v>
      </c>
      <c r="BI17" s="4"/>
      <c r="BJ17" s="4">
        <v>1</v>
      </c>
      <c r="BK17" s="4">
        <v>2</v>
      </c>
      <c r="BL17" s="4">
        <v>3</v>
      </c>
      <c r="BM17" s="4">
        <v>4</v>
      </c>
      <c r="BN17" s="4">
        <v>5</v>
      </c>
      <c r="BO17" s="4"/>
      <c r="BP17" s="4">
        <v>1</v>
      </c>
      <c r="BQ17" s="4">
        <v>2</v>
      </c>
      <c r="BR17" s="4">
        <v>3</v>
      </c>
      <c r="BS17" s="4">
        <v>4</v>
      </c>
      <c r="BT17" s="4">
        <v>5</v>
      </c>
      <c r="CA17" s="2">
        <f>CA15+C14</f>
        <v>2.7017696820872219</v>
      </c>
    </row>
    <row r="18" spans="2:84 16384:16384" ht="15.75" thickBot="1" x14ac:dyDescent="0.3">
      <c r="I18" s="4"/>
      <c r="J18" s="4"/>
      <c r="K18" s="4"/>
      <c r="L18" s="5" t="s">
        <v>21</v>
      </c>
      <c r="M18" s="4"/>
      <c r="N18" s="4"/>
      <c r="O18" s="4"/>
      <c r="P18" s="4"/>
      <c r="Q18" s="4"/>
      <c r="R18" s="5" t="s">
        <v>22</v>
      </c>
      <c r="S18" s="4"/>
      <c r="T18" s="4"/>
      <c r="U18" s="4"/>
      <c r="V18" s="4"/>
      <c r="W18" s="4"/>
      <c r="X18" s="5" t="s">
        <v>23</v>
      </c>
      <c r="Y18" s="4"/>
      <c r="Z18" s="4"/>
      <c r="AF18" s="4"/>
      <c r="AG18" s="10"/>
      <c r="AH18" s="10"/>
      <c r="AI18" s="11"/>
      <c r="AJ18" s="10"/>
      <c r="AK18" s="10"/>
      <c r="AL18" s="10"/>
      <c r="AM18" s="10"/>
      <c r="AN18" s="10"/>
      <c r="AO18" s="11"/>
      <c r="AP18" s="10"/>
      <c r="AQ18" s="10"/>
      <c r="AR18" s="10"/>
      <c r="AS18" s="10"/>
      <c r="AT18" s="10"/>
      <c r="AU18" s="11"/>
      <c r="AV18" s="10"/>
      <c r="AW18" s="4"/>
      <c r="BC18" s="4"/>
      <c r="BD18" s="4"/>
      <c r="BE18" s="4"/>
      <c r="BF18" s="5" t="s">
        <v>21</v>
      </c>
      <c r="BG18" s="4"/>
      <c r="BH18" s="4"/>
      <c r="BI18" s="4"/>
      <c r="BJ18" s="4"/>
      <c r="BK18" s="4"/>
      <c r="BL18" s="5" t="s">
        <v>22</v>
      </c>
      <c r="BM18" s="4"/>
      <c r="BN18" s="4"/>
      <c r="BO18" s="4"/>
      <c r="BP18" s="4"/>
      <c r="BQ18" s="4"/>
      <c r="BR18" s="5" t="s">
        <v>23</v>
      </c>
      <c r="BS18" s="4"/>
      <c r="BT18" s="4"/>
      <c r="CA18" t="e">
        <f>VLOOKUP(CA17,I2:AC15,1,TRUE)</f>
        <v>#N/A</v>
      </c>
      <c r="CF18" t="s">
        <v>33</v>
      </c>
    </row>
    <row r="19" spans="2:84 16384:16384" ht="21" x14ac:dyDescent="0.35">
      <c r="C19" s="14" t="s">
        <v>41</v>
      </c>
      <c r="H19">
        <v>1</v>
      </c>
      <c r="I19" s="5" t="s">
        <v>20</v>
      </c>
      <c r="J19" s="2">
        <f>$J$17*((12/10)^2)*PI()/4+H19*((10/10)^2)*PI()/4</f>
        <v>1.9163715186897738</v>
      </c>
      <c r="K19" s="2">
        <f>$K$17*((12/10)^2)*PI()/4+H19*((10/10)^2)*PI()/4</f>
        <v>3.0473448739820994</v>
      </c>
      <c r="L19" s="2">
        <f>$L$17*((12/10)^2)*PI()/4+H19*((10/10)^2)*PI()/4</f>
        <v>4.1783182292744252</v>
      </c>
      <c r="M19" s="2">
        <f>$M$17*((12/10)^2)*PI()/4+H19*((10/10)^2)*PI()/4</f>
        <v>5.3092915845667505</v>
      </c>
      <c r="N19" s="2">
        <f>$N$17*((12/10)^2)*PI()/4+H19*((10/10)^2)*PI()/4</f>
        <v>6.440264939859075</v>
      </c>
      <c r="P19" s="2">
        <f>$J$17*((14/10)^2)*PI()/4+H19*((10/10)^2)*PI()/4</f>
        <v>2.3247785636564466</v>
      </c>
      <c r="Q19" s="2">
        <f>H19*((10/10)^2)*PI()/4+2*((14/10)^2)*PI()/4</f>
        <v>3.864158963915445</v>
      </c>
      <c r="R19" s="2">
        <f>H19*((10/10)^2)*PI()/4+3*((14/10)^2)*PI()/4</f>
        <v>5.4035393641744438</v>
      </c>
      <c r="S19" s="2">
        <f>H19*((10/10)^2)*PI()/4+4*((14/10)^2)*PI()/4</f>
        <v>6.9429197644334417</v>
      </c>
      <c r="T19" s="2">
        <f>H19*((10/10)^2)*PI()/4+5*((14/10)^2)*PI()/4</f>
        <v>8.4823001646924396</v>
      </c>
      <c r="V19" s="2">
        <f>1*((16/10)^2)*PI()/4+H19*((10/10)^2)*PI()/4</f>
        <v>2.7960174616949161</v>
      </c>
      <c r="W19" s="2">
        <f>2*((16/10)^2)*PI()/4+H19*((10/10)^2)*PI()/4</f>
        <v>4.8066367599923838</v>
      </c>
      <c r="X19" s="2">
        <f>3*((16/10)^2)*PI()/4+H19*((10/10)^2)*PI()/4</f>
        <v>6.8172560582898525</v>
      </c>
      <c r="Y19" s="2">
        <f>4*((16/10)^2)*PI()/4+H19*((10/10)^2)*PI()/4</f>
        <v>8.8278753565873203</v>
      </c>
      <c r="Z19" s="2">
        <f>5*((16/10)^2)*PI()/4+H19*((10/10)^2)*PI()/4</f>
        <v>10.838494654884787</v>
      </c>
      <c r="AE19">
        <v>1</v>
      </c>
      <c r="AF19" s="6"/>
      <c r="AG19" s="2" t="str">
        <f>IF(AND(J19-$C$14&gt;=0,J19-$C$14&lt;$F$5),J19-$C$14,"")</f>
        <v/>
      </c>
      <c r="AH19" s="2">
        <f t="shared" ref="AH19:AW19" si="67">IF(AND(K19-$C$14&gt;=0,K19-$C$14&lt;$F$5),K19-$C$14,"")</f>
        <v>0.37066558894959689</v>
      </c>
      <c r="AI19" s="2">
        <f t="shared" si="67"/>
        <v>1.5016389442419227</v>
      </c>
      <c r="AJ19" s="2" t="str">
        <f t="shared" si="67"/>
        <v/>
      </c>
      <c r="AK19" s="2" t="str">
        <f t="shared" si="67"/>
        <v/>
      </c>
      <c r="AL19" s="2" t="str">
        <f t="shared" si="67"/>
        <v/>
      </c>
      <c r="AM19" s="2" t="str">
        <f t="shared" si="67"/>
        <v/>
      </c>
      <c r="AN19" s="2">
        <f t="shared" si="67"/>
        <v>1.1874796788829425</v>
      </c>
      <c r="AO19" s="2" t="str">
        <f t="shared" si="67"/>
        <v/>
      </c>
      <c r="AP19" s="2" t="str">
        <f t="shared" si="67"/>
        <v/>
      </c>
      <c r="AQ19" s="2" t="str">
        <f t="shared" si="67"/>
        <v/>
      </c>
      <c r="AR19" s="2" t="str">
        <f t="shared" si="67"/>
        <v/>
      </c>
      <c r="AS19" s="2">
        <f t="shared" si="67"/>
        <v>0.11933817666241353</v>
      </c>
      <c r="AT19" s="2" t="str">
        <f t="shared" si="67"/>
        <v/>
      </c>
      <c r="AU19" s="2" t="str">
        <f t="shared" si="67"/>
        <v/>
      </c>
      <c r="AV19" s="2" t="str">
        <f t="shared" si="67"/>
        <v/>
      </c>
      <c r="AW19" s="2" t="str">
        <f t="shared" si="67"/>
        <v/>
      </c>
      <c r="BB19">
        <v>1</v>
      </c>
      <c r="BC19" s="5" t="s">
        <v>20</v>
      </c>
      <c r="BD19" s="2" t="str">
        <f t="shared" ref="BD19" si="68">IF(AG19="","",$C$14+AG19)</f>
        <v/>
      </c>
      <c r="BE19" s="2">
        <f t="shared" ref="BE19" si="69">IF(AH19="","",$C$14+AH19)</f>
        <v>3.0473448739820994</v>
      </c>
      <c r="BF19" s="2">
        <f t="shared" ref="BF19" si="70">IF(AI19="","",$C$14+AI19)</f>
        <v>4.1783182292744252</v>
      </c>
      <c r="BG19" s="2" t="str">
        <f t="shared" ref="BG19" si="71">IF(AJ19="","",$C$14+AJ19)</f>
        <v/>
      </c>
      <c r="BH19" s="2" t="str">
        <f t="shared" ref="BH19" si="72">IF(AK19="","",$C$14+AK19)</f>
        <v/>
      </c>
      <c r="BI19" s="2" t="str">
        <f t="shared" ref="BI19" si="73">IF(AL19="","",$C$14+AL19)</f>
        <v/>
      </c>
      <c r="BJ19" s="2" t="str">
        <f t="shared" ref="BJ19" si="74">IF(AM19="","",$C$14+AM19)</f>
        <v/>
      </c>
      <c r="BK19" s="2">
        <f t="shared" ref="BK19" si="75">IF(AN19="","",$C$14+AN19)</f>
        <v>3.864158963915445</v>
      </c>
      <c r="BL19" s="2" t="str">
        <f t="shared" ref="BL19" si="76">IF(AO19="","",$C$14+AO19)</f>
        <v/>
      </c>
      <c r="BM19" s="2" t="str">
        <f t="shared" ref="BM19" si="77">IF(AP19="","",$C$14+AP19)</f>
        <v/>
      </c>
      <c r="BN19" s="2" t="str">
        <f t="shared" ref="BN19" si="78">IF(AQ19="","",$C$14+AQ19)</f>
        <v/>
      </c>
      <c r="BO19" s="2" t="str">
        <f t="shared" ref="BO19" si="79">IF(AR19="","",$C$14+AR19)</f>
        <v/>
      </c>
      <c r="BP19" s="2">
        <f t="shared" ref="BP19" si="80">IF(AS19="","",$C$14+AS19)</f>
        <v>2.7960174616949161</v>
      </c>
      <c r="BQ19" s="2" t="str">
        <f t="shared" ref="BQ19" si="81">IF(AT19="","",$C$14+AT19)</f>
        <v/>
      </c>
      <c r="BR19" s="2" t="str">
        <f t="shared" ref="BR19" si="82">IF(AU19="","",$C$14+AU19)</f>
        <v/>
      </c>
      <c r="BS19" s="2" t="str">
        <f t="shared" ref="BS19" si="83">IF(AV19="","",$C$14+AV19)</f>
        <v/>
      </c>
      <c r="BT19" s="2" t="str">
        <f t="shared" ref="BT19" si="84">IF(AW19="","",$C$14+AW19)</f>
        <v/>
      </c>
      <c r="CA19" t="str">
        <f>VLOOKUP(CA17,H17:Z65,2,TRUE)</f>
        <v>Ø10</v>
      </c>
      <c r="CB19">
        <f>VLOOKUP(CA17,H17:Z65,1,TRUE)</f>
        <v>2</v>
      </c>
      <c r="CC19">
        <f>HLOOKUP(CA17,H17:Z65,1,TRUE)</f>
        <v>2</v>
      </c>
      <c r="CF19" t="s">
        <v>33</v>
      </c>
      <c r="XFD19" s="2">
        <f>$L$17*((12/10)^2)*PI()/4+XEZ19*((10/10)^2)*PI()/4</f>
        <v>3.3929200658769769</v>
      </c>
    </row>
    <row r="20" spans="2:84 16384:16384" x14ac:dyDescent="0.25">
      <c r="C20" t="s">
        <v>39</v>
      </c>
      <c r="D20">
        <v>14</v>
      </c>
      <c r="H20">
        <v>2</v>
      </c>
      <c r="I20" s="5" t="s">
        <v>20</v>
      </c>
      <c r="J20" s="2">
        <f t="shared" ref="J20:J23" si="85">$J$17*((12/10)^2)*PI()/4+H20*((10/10)^2)*PI()/4</f>
        <v>2.7017696820872219</v>
      </c>
      <c r="K20" s="2">
        <f t="shared" ref="K20:K22" si="86">$K$17*((12/10)^2)*PI()/4+H20*((10/10)^2)*PI()/4</f>
        <v>3.8327430373795477</v>
      </c>
      <c r="L20" s="2">
        <f t="shared" ref="L20:L23" si="87">$L$17*((12/10)^2)*PI()/4+H20*((10/10)^2)*PI()/4</f>
        <v>4.9637163926718735</v>
      </c>
      <c r="M20" s="2">
        <f t="shared" ref="M20:M23" si="88">$M$17*((12/10)^2)*PI()/4+H20*((10/10)^2)*PI()/4</f>
        <v>6.0946897479641988</v>
      </c>
      <c r="N20" s="2">
        <f t="shared" ref="N20:N23" si="89">$N$17*((12/10)^2)*PI()/4+H20*((10/10)^2)*PI()/4</f>
        <v>7.2256631032565233</v>
      </c>
      <c r="P20" s="2">
        <f t="shared" ref="P20:P23" si="90">$J$17*((14/10)^2)*PI()/4+H20*((10/10)^2)*PI()/4</f>
        <v>3.1101767270538949</v>
      </c>
      <c r="Q20" s="2">
        <f t="shared" ref="Q20:Q23" si="91">H20*((10/10)^2)*PI()/4+2*((14/10)^2)*PI()/4</f>
        <v>4.6495571273128933</v>
      </c>
      <c r="R20" s="2">
        <f t="shared" ref="R20:R23" si="92">H20*((10/10)^2)*PI()/4+3*((14/10)^2)*PI()/4</f>
        <v>6.1889375275718921</v>
      </c>
      <c r="S20" s="2">
        <f t="shared" ref="S20:S23" si="93">H20*((10/10)^2)*PI()/4+4*((14/10)^2)*PI()/4</f>
        <v>7.72831792783089</v>
      </c>
      <c r="T20" s="2">
        <f t="shared" ref="T20:T23" si="94">H20*((10/10)^2)*PI()/4+5*((14/10)^2)*PI()/4</f>
        <v>9.2676983280898888</v>
      </c>
      <c r="V20" s="2">
        <f t="shared" ref="V20:V23" si="95">1*((16/10)^2)*PI()/4+H20*((10/10)^2)*PI()/4</f>
        <v>3.5814156250923643</v>
      </c>
      <c r="W20" s="2">
        <f t="shared" ref="W20:W23" si="96">2*((16/10)^2)*PI()/4+H20*((10/10)^2)*PI()/4</f>
        <v>5.5920349233898321</v>
      </c>
      <c r="X20" s="2">
        <f t="shared" ref="X20:X23" si="97">3*((16/10)^2)*PI()/4+H20*((10/10)^2)*PI()/4</f>
        <v>7.6026542216873008</v>
      </c>
      <c r="Y20" s="2">
        <f t="shared" ref="Y20:Y23" si="98">4*((16/10)^2)*PI()/4+H20*((10/10)^2)*PI()/4</f>
        <v>9.6132735199847676</v>
      </c>
      <c r="Z20" s="2">
        <f t="shared" ref="Z20:Z23" si="99">5*((16/10)^2)*PI()/4+H20*((10/10)^2)*PI()/4</f>
        <v>11.623892818282236</v>
      </c>
      <c r="AE20">
        <v>2</v>
      </c>
      <c r="AF20" s="7"/>
      <c r="AG20" s="2">
        <f t="shared" ref="AG20:AG65" si="100">IF(AND(J20-$C$14&gt;=0,J20-$C$14&lt;$F$5),J20-$C$14,"")</f>
        <v>2.5090397054719382E-2</v>
      </c>
      <c r="AH20" s="2">
        <f t="shared" ref="AH20:AH65" si="101">IF(AND(K20-$C$14&gt;=0,K20-$C$14&lt;$F$5),K20-$C$14,"")</f>
        <v>1.1560637523470452</v>
      </c>
      <c r="AI20" s="2" t="str">
        <f t="shared" ref="AI20:AI65" si="102">IF(AND(L20-$C$14&gt;=0,L20-$C$14&lt;$F$5),L20-$C$14,"")</f>
        <v/>
      </c>
      <c r="AJ20" s="2" t="str">
        <f t="shared" ref="AJ20:AJ65" si="103">IF(AND(M20-$C$14&gt;=0,M20-$C$14&lt;$F$5),M20-$C$14,"")</f>
        <v/>
      </c>
      <c r="AK20" s="2" t="str">
        <f t="shared" ref="AK20:AK65" si="104">IF(AND(N20-$C$14&gt;=0,N20-$C$14&lt;$F$5),N20-$C$14,"")</f>
        <v/>
      </c>
      <c r="AL20" s="2" t="str">
        <f t="shared" ref="AL20:AL65" si="105">IF(AND(O20-$C$14&gt;=0,O20-$C$14&lt;$F$5),O20-$C$14,"")</f>
        <v/>
      </c>
      <c r="AM20" s="2">
        <f t="shared" ref="AM20:AM65" si="106">IF(AND(P20-$C$14&gt;=0,P20-$C$14&lt;$F$5),P20-$C$14,"")</f>
        <v>0.4334974420213924</v>
      </c>
      <c r="AN20" s="2">
        <f t="shared" ref="AN20:AN65" si="107">IF(AND(Q20-$C$14&gt;=0,Q20-$C$14&lt;$F$5),Q20-$C$14,"")</f>
        <v>1.9728778422803908</v>
      </c>
      <c r="AO20" s="2" t="str">
        <f t="shared" ref="AO20:AO65" si="108">IF(AND(R20-$C$14&gt;=0,R20-$C$14&lt;$F$5),R20-$C$14,"")</f>
        <v/>
      </c>
      <c r="AP20" s="2" t="str">
        <f t="shared" ref="AP20:AP65" si="109">IF(AND(S20-$C$14&gt;=0,S20-$C$14&lt;$F$5),S20-$C$14,"")</f>
        <v/>
      </c>
      <c r="AQ20" s="2" t="str">
        <f t="shared" ref="AQ20:AQ65" si="110">IF(AND(T20-$C$14&gt;=0,T20-$C$14&lt;$F$5),T20-$C$14,"")</f>
        <v/>
      </c>
      <c r="AR20" s="2" t="str">
        <f t="shared" ref="AR20:AR65" si="111">IF(AND(U20-$C$14&gt;=0,U20-$C$14&lt;$F$5),U20-$C$14,"")</f>
        <v/>
      </c>
      <c r="AS20" s="2">
        <f t="shared" ref="AS20:AS65" si="112">IF(AND(V20-$C$14&gt;=0,V20-$C$14&lt;$F$5),V20-$C$14,"")</f>
        <v>0.90473634005986181</v>
      </c>
      <c r="AT20" s="2" t="str">
        <f t="shared" ref="AT20:AT65" si="113">IF(AND(W20-$C$14&gt;=0,W20-$C$14&lt;$F$5),W20-$C$14,"")</f>
        <v/>
      </c>
      <c r="AU20" s="2" t="str">
        <f t="shared" ref="AU20:AU65" si="114">IF(AND(X20-$C$14&gt;=0,X20-$C$14&lt;$F$5),X20-$C$14,"")</f>
        <v/>
      </c>
      <c r="AV20" s="2" t="str">
        <f t="shared" ref="AV20:AV65" si="115">IF(AND(Y20-$C$14&gt;=0,Y20-$C$14&lt;$F$5),Y20-$C$14,"")</f>
        <v/>
      </c>
      <c r="AW20" s="2" t="str">
        <f t="shared" ref="AW20:AW65" si="116">IF(AND(Z20-$C$14&gt;=0,Z20-$C$14&lt;$F$5),Z20-$C$14,"")</f>
        <v/>
      </c>
      <c r="BB20">
        <v>2</v>
      </c>
      <c r="BC20" s="5" t="s">
        <v>20</v>
      </c>
      <c r="BD20" s="2">
        <f t="shared" ref="BD20:BD25" si="117">IF(AG20="","",$C$14+AG20)</f>
        <v>2.7017696820872219</v>
      </c>
      <c r="BE20" s="2">
        <f t="shared" ref="BE20:BE23" si="118">IF(AH20="","",$C$14+AH20)</f>
        <v>3.8327430373795477</v>
      </c>
      <c r="BF20" s="2" t="str">
        <f t="shared" ref="BF20:BF23" si="119">IF(AI20="","",$C$14+AI20)</f>
        <v/>
      </c>
      <c r="BG20" s="2" t="str">
        <f t="shared" ref="BG20:BG23" si="120">IF(AJ20="","",$C$14+AJ20)</f>
        <v/>
      </c>
      <c r="BH20" s="2" t="str">
        <f t="shared" ref="BH20:BH23" si="121">IF(AK20="","",$C$14+AK20)</f>
        <v/>
      </c>
      <c r="BI20" s="2" t="str">
        <f t="shared" ref="BI20:BI23" si="122">IF(AL20="","",$C$14+AL20)</f>
        <v/>
      </c>
      <c r="BJ20" s="2">
        <f t="shared" ref="BJ20:BJ23" si="123">IF(AM20="","",$C$14+AM20)</f>
        <v>3.1101767270538949</v>
      </c>
      <c r="BK20" s="2">
        <f t="shared" ref="BK20:BK23" si="124">IF(AN20="","",$C$14+AN20)</f>
        <v>4.6495571273128933</v>
      </c>
      <c r="BL20" s="2" t="str">
        <f t="shared" ref="BL20:BL23" si="125">IF(AO20="","",$C$14+AO20)</f>
        <v/>
      </c>
      <c r="BM20" s="2" t="str">
        <f t="shared" ref="BM20:BM23" si="126">IF(AP20="","",$C$14+AP20)</f>
        <v/>
      </c>
      <c r="BN20" s="2" t="str">
        <f t="shared" ref="BN20:BN23" si="127">IF(AQ20="","",$C$14+AQ20)</f>
        <v/>
      </c>
      <c r="BO20" s="2" t="str">
        <f t="shared" ref="BO20:BO23" si="128">IF(AR20="","",$C$14+AR20)</f>
        <v/>
      </c>
      <c r="BP20" s="2">
        <f t="shared" ref="BP20:BP23" si="129">IF(AS20="","",$C$14+AS20)</f>
        <v>3.5814156250923643</v>
      </c>
      <c r="BQ20" s="2" t="str">
        <f t="shared" ref="BQ20:BQ23" si="130">IF(AT20="","",$C$14+AT20)</f>
        <v/>
      </c>
      <c r="BR20" s="2" t="str">
        <f t="shared" ref="BR20:BR23" si="131">IF(AU20="","",$C$14+AU20)</f>
        <v/>
      </c>
      <c r="BS20" s="2" t="str">
        <f t="shared" ref="BS20:BS23" si="132">IF(AV20="","",$C$14+AV20)</f>
        <v/>
      </c>
      <c r="BT20" s="2" t="str">
        <f t="shared" ref="BT20:BT23" si="133">IF(AW20="","",$C$14+AW20)</f>
        <v/>
      </c>
    </row>
    <row r="21" spans="2:84 16384:16384" x14ac:dyDescent="0.25">
      <c r="C21" t="s">
        <v>36</v>
      </c>
      <c r="D21">
        <v>2</v>
      </c>
      <c r="H21">
        <v>3</v>
      </c>
      <c r="I21" s="5" t="s">
        <v>20</v>
      </c>
      <c r="J21" s="2">
        <f t="shared" si="85"/>
        <v>3.4871678454846702</v>
      </c>
      <c r="K21" s="2">
        <f t="shared" si="86"/>
        <v>4.6181412007769964</v>
      </c>
      <c r="L21" s="2">
        <f t="shared" si="87"/>
        <v>5.7491145560693218</v>
      </c>
      <c r="M21" s="2">
        <f t="shared" si="88"/>
        <v>6.8800879113616471</v>
      </c>
      <c r="N21" s="2">
        <f t="shared" si="89"/>
        <v>8.0110612666539716</v>
      </c>
      <c r="P21" s="2">
        <f t="shared" si="90"/>
        <v>3.8955748904513432</v>
      </c>
      <c r="Q21" s="2">
        <f t="shared" si="91"/>
        <v>5.4349552907103416</v>
      </c>
      <c r="R21" s="2">
        <f t="shared" si="92"/>
        <v>6.9743356909693404</v>
      </c>
      <c r="S21" s="2">
        <f t="shared" si="93"/>
        <v>8.5137160912283392</v>
      </c>
      <c r="T21" s="2">
        <f t="shared" si="94"/>
        <v>10.053096491487338</v>
      </c>
      <c r="V21" s="2">
        <f t="shared" si="95"/>
        <v>4.3668137884898126</v>
      </c>
      <c r="W21" s="2">
        <f t="shared" si="96"/>
        <v>6.3774330867872804</v>
      </c>
      <c r="X21" s="2">
        <f t="shared" si="97"/>
        <v>8.3880523850847482</v>
      </c>
      <c r="Y21" s="2">
        <f t="shared" si="98"/>
        <v>10.398671683382215</v>
      </c>
      <c r="Z21" s="2">
        <f t="shared" si="99"/>
        <v>12.409290981679685</v>
      </c>
      <c r="AE21">
        <v>3</v>
      </c>
      <c r="AF21" s="8" t="s">
        <v>20</v>
      </c>
      <c r="AG21" s="2">
        <f t="shared" si="100"/>
        <v>0.81048856045216766</v>
      </c>
      <c r="AH21" s="2">
        <f t="shared" si="101"/>
        <v>1.9414619157444939</v>
      </c>
      <c r="AI21" s="2" t="str">
        <f t="shared" si="102"/>
        <v/>
      </c>
      <c r="AJ21" s="2" t="str">
        <f t="shared" si="103"/>
        <v/>
      </c>
      <c r="AK21" s="2" t="str">
        <f t="shared" si="104"/>
        <v/>
      </c>
      <c r="AL21" s="2" t="str">
        <f t="shared" si="105"/>
        <v/>
      </c>
      <c r="AM21" s="2">
        <f t="shared" si="106"/>
        <v>1.2188956054188407</v>
      </c>
      <c r="AN21" s="2" t="str">
        <f t="shared" si="107"/>
        <v/>
      </c>
      <c r="AO21" s="2" t="str">
        <f t="shared" si="108"/>
        <v/>
      </c>
      <c r="AP21" s="2" t="str">
        <f t="shared" si="109"/>
        <v/>
      </c>
      <c r="AQ21" s="2" t="str">
        <f t="shared" si="110"/>
        <v/>
      </c>
      <c r="AR21" s="2" t="str">
        <f t="shared" si="111"/>
        <v/>
      </c>
      <c r="AS21" s="2">
        <f t="shared" si="112"/>
        <v>1.6901345034573101</v>
      </c>
      <c r="AT21" s="2" t="str">
        <f t="shared" si="113"/>
        <v/>
      </c>
      <c r="AU21" s="2" t="str">
        <f t="shared" si="114"/>
        <v/>
      </c>
      <c r="AV21" s="2" t="str">
        <f t="shared" si="115"/>
        <v/>
      </c>
      <c r="AW21" s="2" t="str">
        <f t="shared" si="116"/>
        <v/>
      </c>
      <c r="BB21">
        <v>3</v>
      </c>
      <c r="BC21" s="5" t="s">
        <v>20</v>
      </c>
      <c r="BD21" s="2">
        <f t="shared" si="117"/>
        <v>3.4871678454846702</v>
      </c>
      <c r="BE21" s="2">
        <f t="shared" si="118"/>
        <v>4.6181412007769964</v>
      </c>
      <c r="BF21" s="2" t="str">
        <f t="shared" si="119"/>
        <v/>
      </c>
      <c r="BG21" s="2" t="str">
        <f t="shared" si="120"/>
        <v/>
      </c>
      <c r="BH21" s="2" t="str">
        <f t="shared" si="121"/>
        <v/>
      </c>
      <c r="BI21" s="2" t="str">
        <f t="shared" si="122"/>
        <v/>
      </c>
      <c r="BJ21" s="2">
        <f t="shared" si="123"/>
        <v>3.8955748904513432</v>
      </c>
      <c r="BK21" s="2" t="str">
        <f t="shared" si="124"/>
        <v/>
      </c>
      <c r="BL21" s="2" t="str">
        <f t="shared" si="125"/>
        <v/>
      </c>
      <c r="BM21" s="2" t="str">
        <f t="shared" si="126"/>
        <v/>
      </c>
      <c r="BN21" s="2" t="str">
        <f t="shared" si="127"/>
        <v/>
      </c>
      <c r="BO21" s="2" t="str">
        <f t="shared" si="128"/>
        <v/>
      </c>
      <c r="BP21" s="2">
        <f t="shared" si="129"/>
        <v>4.3668137884898126</v>
      </c>
      <c r="BQ21" s="2" t="str">
        <f t="shared" si="130"/>
        <v/>
      </c>
      <c r="BR21" s="2" t="str">
        <f t="shared" si="131"/>
        <v/>
      </c>
      <c r="BS21" s="2" t="str">
        <f t="shared" si="132"/>
        <v/>
      </c>
      <c r="BT21" s="2" t="str">
        <f t="shared" si="133"/>
        <v/>
      </c>
      <c r="CA21">
        <v>1</v>
      </c>
      <c r="CB21" t="s">
        <v>31</v>
      </c>
    </row>
    <row r="22" spans="2:84 16384:16384" x14ac:dyDescent="0.25">
      <c r="C22" t="s">
        <v>40</v>
      </c>
      <c r="D22">
        <v>0</v>
      </c>
      <c r="H22">
        <v>4</v>
      </c>
      <c r="I22" s="5" t="s">
        <v>20</v>
      </c>
      <c r="J22" s="2">
        <f t="shared" si="85"/>
        <v>4.2725660088821185</v>
      </c>
      <c r="K22" s="2">
        <f t="shared" si="86"/>
        <v>5.4035393641744438</v>
      </c>
      <c r="L22" s="2">
        <f t="shared" si="87"/>
        <v>6.53451271946677</v>
      </c>
      <c r="M22" s="2">
        <f t="shared" si="88"/>
        <v>7.6654860747590954</v>
      </c>
      <c r="N22" s="2">
        <f t="shared" si="89"/>
        <v>8.7964594300514207</v>
      </c>
      <c r="P22" s="2">
        <f t="shared" si="90"/>
        <v>4.6809730538487919</v>
      </c>
      <c r="Q22" s="2">
        <f t="shared" si="91"/>
        <v>6.2203534541077898</v>
      </c>
      <c r="R22" s="2">
        <f t="shared" si="92"/>
        <v>7.7597338543667886</v>
      </c>
      <c r="S22" s="2">
        <f t="shared" si="93"/>
        <v>9.2991142546257866</v>
      </c>
      <c r="T22" s="2">
        <f t="shared" si="94"/>
        <v>10.838494654884785</v>
      </c>
      <c r="V22" s="2">
        <f t="shared" si="95"/>
        <v>5.1522119518872609</v>
      </c>
      <c r="W22" s="2">
        <f t="shared" si="96"/>
        <v>7.1628312501847287</v>
      </c>
      <c r="X22" s="2">
        <f t="shared" si="97"/>
        <v>9.1734505484821973</v>
      </c>
      <c r="Y22" s="2">
        <f t="shared" si="98"/>
        <v>11.184069846779664</v>
      </c>
      <c r="Z22" s="2">
        <f t="shared" si="99"/>
        <v>13.194689145077133</v>
      </c>
      <c r="AE22">
        <v>4</v>
      </c>
      <c r="AF22" s="7"/>
      <c r="AG22" s="2">
        <f t="shared" si="100"/>
        <v>1.5958867238496159</v>
      </c>
      <c r="AH22" s="2" t="str">
        <f t="shared" si="101"/>
        <v/>
      </c>
      <c r="AI22" s="2" t="str">
        <f t="shared" si="102"/>
        <v/>
      </c>
      <c r="AJ22" s="2" t="str">
        <f t="shared" si="103"/>
        <v/>
      </c>
      <c r="AK22" s="2" t="str">
        <f t="shared" si="104"/>
        <v/>
      </c>
      <c r="AL22" s="2" t="str">
        <f t="shared" si="105"/>
        <v/>
      </c>
      <c r="AM22" s="2" t="str">
        <f t="shared" si="106"/>
        <v/>
      </c>
      <c r="AN22" s="2" t="str">
        <f t="shared" si="107"/>
        <v/>
      </c>
      <c r="AO22" s="2" t="str">
        <f t="shared" si="108"/>
        <v/>
      </c>
      <c r="AP22" s="2" t="str">
        <f t="shared" si="109"/>
        <v/>
      </c>
      <c r="AQ22" s="2" t="str">
        <f t="shared" si="110"/>
        <v/>
      </c>
      <c r="AR22" s="2" t="str">
        <f t="shared" si="111"/>
        <v/>
      </c>
      <c r="AS22" s="2" t="str">
        <f t="shared" si="112"/>
        <v/>
      </c>
      <c r="AT22" s="2" t="str">
        <f t="shared" si="113"/>
        <v/>
      </c>
      <c r="AU22" s="2" t="str">
        <f t="shared" si="114"/>
        <v/>
      </c>
      <c r="AV22" s="2" t="str">
        <f t="shared" si="115"/>
        <v/>
      </c>
      <c r="AW22" s="2" t="str">
        <f t="shared" si="116"/>
        <v/>
      </c>
      <c r="BB22">
        <v>4</v>
      </c>
      <c r="BC22" s="5" t="s">
        <v>20</v>
      </c>
      <c r="BD22" s="2">
        <f t="shared" si="117"/>
        <v>4.2725660088821185</v>
      </c>
      <c r="BE22" s="2" t="str">
        <f t="shared" si="118"/>
        <v/>
      </c>
      <c r="BF22" s="2" t="str">
        <f t="shared" si="119"/>
        <v/>
      </c>
      <c r="BG22" s="2" t="str">
        <f t="shared" si="120"/>
        <v/>
      </c>
      <c r="BH22" s="2" t="str">
        <f t="shared" si="121"/>
        <v/>
      </c>
      <c r="BI22" s="2" t="str">
        <f t="shared" si="122"/>
        <v/>
      </c>
      <c r="BJ22" s="2" t="str">
        <f t="shared" si="123"/>
        <v/>
      </c>
      <c r="BK22" s="2" t="str">
        <f t="shared" si="124"/>
        <v/>
      </c>
      <c r="BL22" s="2" t="str">
        <f t="shared" si="125"/>
        <v/>
      </c>
      <c r="BM22" s="2" t="str">
        <f t="shared" si="126"/>
        <v/>
      </c>
      <c r="BN22" s="2" t="str">
        <f t="shared" si="127"/>
        <v/>
      </c>
      <c r="BO22" s="2" t="str">
        <f t="shared" si="128"/>
        <v/>
      </c>
      <c r="BP22" s="2" t="str">
        <f t="shared" si="129"/>
        <v/>
      </c>
      <c r="BQ22" s="2" t="str">
        <f t="shared" si="130"/>
        <v/>
      </c>
      <c r="BR22" s="2" t="str">
        <f t="shared" si="131"/>
        <v/>
      </c>
      <c r="BS22" s="2" t="str">
        <f t="shared" si="132"/>
        <v/>
      </c>
      <c r="BT22" s="2" t="str">
        <f t="shared" si="133"/>
        <v/>
      </c>
      <c r="CA22">
        <v>2</v>
      </c>
      <c r="CB22" t="s">
        <v>32</v>
      </c>
    </row>
    <row r="23" spans="2:84 16384:16384" ht="15.75" thickBot="1" x14ac:dyDescent="0.3">
      <c r="C23" t="s">
        <v>36</v>
      </c>
      <c r="D23">
        <v>0</v>
      </c>
      <c r="H23">
        <v>5</v>
      </c>
      <c r="I23" s="5" t="s">
        <v>20</v>
      </c>
      <c r="J23" s="2">
        <f t="shared" si="85"/>
        <v>5.0579641722795667</v>
      </c>
      <c r="K23" s="2">
        <f>$K$17*((12/10)^2)*PI()/4+H23*((10/10)^2)*PI()/4</f>
        <v>6.188937527571893</v>
      </c>
      <c r="L23" s="2">
        <f t="shared" si="87"/>
        <v>7.3199108828642183</v>
      </c>
      <c r="M23" s="2">
        <f t="shared" si="88"/>
        <v>8.4508842381565437</v>
      </c>
      <c r="N23" s="2">
        <f t="shared" si="89"/>
        <v>9.5818575934488681</v>
      </c>
      <c r="P23" s="2">
        <f t="shared" si="90"/>
        <v>5.4663712172462393</v>
      </c>
      <c r="Q23" s="2">
        <f t="shared" si="91"/>
        <v>7.0057516175052381</v>
      </c>
      <c r="R23" s="2">
        <f t="shared" si="92"/>
        <v>8.5451320177642369</v>
      </c>
      <c r="S23" s="2">
        <f t="shared" si="93"/>
        <v>10.084512418023234</v>
      </c>
      <c r="T23" s="2">
        <f t="shared" si="94"/>
        <v>11.623892818282233</v>
      </c>
      <c r="V23" s="2">
        <f t="shared" si="95"/>
        <v>5.9376101152847092</v>
      </c>
      <c r="W23" s="2">
        <f t="shared" si="96"/>
        <v>7.9482294135821769</v>
      </c>
      <c r="X23" s="2">
        <f t="shared" si="97"/>
        <v>9.9588487118796465</v>
      </c>
      <c r="Y23" s="2">
        <f t="shared" si="98"/>
        <v>11.969468010177113</v>
      </c>
      <c r="Z23" s="2">
        <f t="shared" si="99"/>
        <v>13.98008730847458</v>
      </c>
      <c r="AE23">
        <v>5</v>
      </c>
      <c r="AF23" s="9"/>
      <c r="AG23" s="2" t="str">
        <f t="shared" si="100"/>
        <v/>
      </c>
      <c r="AH23" s="2" t="str">
        <f t="shared" si="101"/>
        <v/>
      </c>
      <c r="AI23" s="2" t="str">
        <f t="shared" si="102"/>
        <v/>
      </c>
      <c r="AJ23" s="2" t="str">
        <f t="shared" si="103"/>
        <v/>
      </c>
      <c r="AK23" s="2" t="str">
        <f t="shared" si="104"/>
        <v/>
      </c>
      <c r="AL23" s="2" t="str">
        <f t="shared" si="105"/>
        <v/>
      </c>
      <c r="AM23" s="2" t="str">
        <f t="shared" si="106"/>
        <v/>
      </c>
      <c r="AN23" s="2" t="str">
        <f t="shared" si="107"/>
        <v/>
      </c>
      <c r="AO23" s="2" t="str">
        <f t="shared" si="108"/>
        <v/>
      </c>
      <c r="AP23" s="2" t="str">
        <f t="shared" si="109"/>
        <v/>
      </c>
      <c r="AQ23" s="2" t="str">
        <f t="shared" si="110"/>
        <v/>
      </c>
      <c r="AR23" s="2" t="str">
        <f t="shared" si="111"/>
        <v/>
      </c>
      <c r="AS23" s="2" t="str">
        <f t="shared" si="112"/>
        <v/>
      </c>
      <c r="AT23" s="2" t="str">
        <f t="shared" si="113"/>
        <v/>
      </c>
      <c r="AU23" s="2" t="str">
        <f t="shared" si="114"/>
        <v/>
      </c>
      <c r="AV23" s="2" t="str">
        <f t="shared" si="115"/>
        <v/>
      </c>
      <c r="AW23" s="2" t="str">
        <f t="shared" si="116"/>
        <v/>
      </c>
      <c r="BB23">
        <v>5</v>
      </c>
      <c r="BC23" s="5" t="s">
        <v>20</v>
      </c>
      <c r="BD23" s="2" t="str">
        <f t="shared" si="117"/>
        <v/>
      </c>
      <c r="BE23" s="2" t="str">
        <f t="shared" si="118"/>
        <v/>
      </c>
      <c r="BF23" s="2" t="str">
        <f t="shared" si="119"/>
        <v/>
      </c>
      <c r="BG23" s="2" t="str">
        <f t="shared" si="120"/>
        <v/>
      </c>
      <c r="BH23" s="2" t="str">
        <f t="shared" si="121"/>
        <v/>
      </c>
      <c r="BI23" s="2" t="str">
        <f t="shared" si="122"/>
        <v/>
      </c>
      <c r="BJ23" s="2" t="str">
        <f t="shared" si="123"/>
        <v/>
      </c>
      <c r="BK23" s="2" t="str">
        <f t="shared" si="124"/>
        <v/>
      </c>
      <c r="BL23" s="2" t="str">
        <f t="shared" si="125"/>
        <v/>
      </c>
      <c r="BM23" s="2" t="str">
        <f t="shared" si="126"/>
        <v/>
      </c>
      <c r="BN23" s="2" t="str">
        <f t="shared" si="127"/>
        <v/>
      </c>
      <c r="BO23" s="2" t="str">
        <f t="shared" si="128"/>
        <v/>
      </c>
      <c r="BP23" s="2" t="str">
        <f t="shared" si="129"/>
        <v/>
      </c>
      <c r="BQ23" s="2" t="str">
        <f t="shared" si="130"/>
        <v/>
      </c>
      <c r="BR23" s="2" t="str">
        <f t="shared" si="131"/>
        <v/>
      </c>
      <c r="BS23" s="2" t="str">
        <f t="shared" si="132"/>
        <v/>
      </c>
      <c r="BT23" s="2" t="str">
        <f t="shared" si="133"/>
        <v/>
      </c>
    </row>
    <row r="24" spans="2:84 16384:16384" ht="15.75" thickBot="1" x14ac:dyDescent="0.3">
      <c r="I24" s="4"/>
      <c r="J24" s="4"/>
      <c r="K24" s="4"/>
      <c r="L24" s="5" t="s">
        <v>22</v>
      </c>
      <c r="M24" s="4"/>
      <c r="N24" s="4"/>
      <c r="O24" s="4"/>
      <c r="P24" s="4"/>
      <c r="Q24" s="4"/>
      <c r="R24" s="5" t="s">
        <v>23</v>
      </c>
      <c r="S24" s="4"/>
      <c r="T24" s="4"/>
      <c r="U24" s="4"/>
      <c r="V24" s="4"/>
      <c r="W24" s="4"/>
      <c r="X24" s="5" t="s">
        <v>24</v>
      </c>
      <c r="Y24" s="4"/>
      <c r="Z24" s="4"/>
      <c r="AF24" s="4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BC24" s="4"/>
      <c r="BD24" s="4"/>
      <c r="BE24" s="4"/>
      <c r="BF24" s="5" t="s">
        <v>22</v>
      </c>
      <c r="BG24" s="4"/>
      <c r="BH24" s="4"/>
      <c r="BI24" s="4"/>
      <c r="BJ24" s="4"/>
      <c r="BK24" s="4"/>
      <c r="BL24" s="5" t="s">
        <v>23</v>
      </c>
      <c r="BM24" s="4"/>
      <c r="BN24" s="4"/>
      <c r="BO24" s="4"/>
      <c r="BP24" s="4"/>
      <c r="BQ24" s="4"/>
      <c r="BR24" s="5" t="s">
        <v>24</v>
      </c>
      <c r="BS24" s="4"/>
      <c r="BT24" s="4"/>
    </row>
    <row r="25" spans="2:84 16384:16384" x14ac:dyDescent="0.25">
      <c r="C25" t="s">
        <v>37</v>
      </c>
      <c r="D25">
        <f>D23+D21</f>
        <v>2</v>
      </c>
      <c r="H25">
        <v>1</v>
      </c>
      <c r="I25" s="5" t="s">
        <v>21</v>
      </c>
      <c r="J25" s="2">
        <f>1*((14/10)^2)*PI()/4+H25*((12/10)^2)*PI()/4</f>
        <v>2.6703537555513241</v>
      </c>
      <c r="K25" s="2">
        <f>2*((14/10)^2)*PI()/4+H25*((12/10)^2)*PI()/4</f>
        <v>4.2097341558103221</v>
      </c>
      <c r="L25" s="2">
        <f>3*((14/10)^2)*PI()/4+H25*((12/10)^2)*PI()/4</f>
        <v>5.7491145560693209</v>
      </c>
      <c r="M25" s="2">
        <f>4*((14/10)^2)*PI()/4+H25*((12/10)^2)*PI()/4</f>
        <v>7.2884949563283188</v>
      </c>
      <c r="N25" s="2">
        <f>5*((16/10)^2)*PI()/4+H25*((12/10)^2)*PI()/4</f>
        <v>11.184069846779666</v>
      </c>
      <c r="P25">
        <f>1*((16/10)^2)*PI()/4+H25*((12/10)^2)*PI()/4</f>
        <v>3.1415926535897931</v>
      </c>
      <c r="Q25">
        <f>2*((16/10)^2)*PI()/4+H25*((12/10)^2)*PI()/4</f>
        <v>5.1522119518872609</v>
      </c>
      <c r="R25">
        <f>3*((16/10)^2)*PI()/4+H25*((12/10)^2)*PI()/4</f>
        <v>7.1628312501847295</v>
      </c>
      <c r="S25">
        <f>4*((16/10)^2)*PI()/4+H25*((12/10)^2)*PI()/4</f>
        <v>9.1734505484821973</v>
      </c>
      <c r="T25">
        <f>5*((16/10)^2)*PI()/4+H25*((12/10)^2)*PI()/4</f>
        <v>11.184069846779666</v>
      </c>
      <c r="V25">
        <f>1*((18/10)^2)*PI()/4+H25*((12/10)^2)*PI()/4</f>
        <v>3.6756634047000585</v>
      </c>
      <c r="W25">
        <f>2*((18/10)^2)*PI()/4+H25*((12/10)^2)*PI()/4</f>
        <v>6.2203534541077907</v>
      </c>
      <c r="X25" s="3">
        <f>3*((18/10)^2)*PI()/4+H25*((12/10)^2)*PI()/4</f>
        <v>8.765043503515523</v>
      </c>
      <c r="Y25" s="3">
        <f>4*((18/10)^2)*PI()/4+H25*((12/10)^2)*PI()/4</f>
        <v>11.309733552923257</v>
      </c>
      <c r="Z25">
        <f>5*((18/10)^2)*PI()/4+H25*((12/10)^2)*PI()/4</f>
        <v>13.854423602330991</v>
      </c>
      <c r="AE25">
        <v>1</v>
      </c>
      <c r="AF25" s="6"/>
      <c r="AG25" s="2" t="str">
        <f t="shared" si="100"/>
        <v/>
      </c>
      <c r="AH25" s="2">
        <f t="shared" si="101"/>
        <v>1.5330548707778195</v>
      </c>
      <c r="AI25" s="2" t="str">
        <f t="shared" si="102"/>
        <v/>
      </c>
      <c r="AJ25" s="2" t="str">
        <f t="shared" si="103"/>
        <v/>
      </c>
      <c r="AK25" s="2" t="str">
        <f t="shared" si="104"/>
        <v/>
      </c>
      <c r="AL25" s="2" t="str">
        <f t="shared" si="105"/>
        <v/>
      </c>
      <c r="AM25" s="2">
        <f t="shared" si="106"/>
        <v>0.4649133685572906</v>
      </c>
      <c r="AN25" s="2" t="str">
        <f t="shared" si="107"/>
        <v/>
      </c>
      <c r="AO25" s="2" t="str">
        <f t="shared" si="108"/>
        <v/>
      </c>
      <c r="AP25" s="2" t="str">
        <f t="shared" si="109"/>
        <v/>
      </c>
      <c r="AQ25" s="2" t="str">
        <f t="shared" si="110"/>
        <v/>
      </c>
      <c r="AR25" s="2" t="str">
        <f t="shared" si="111"/>
        <v/>
      </c>
      <c r="AS25" s="2">
        <f t="shared" si="112"/>
        <v>0.99898411966755596</v>
      </c>
      <c r="AT25" s="2" t="str">
        <f t="shared" si="113"/>
        <v/>
      </c>
      <c r="AU25" s="2" t="str">
        <f t="shared" si="114"/>
        <v/>
      </c>
      <c r="AV25" s="2" t="str">
        <f t="shared" si="115"/>
        <v/>
      </c>
      <c r="AW25" s="2" t="str">
        <f t="shared" si="116"/>
        <v/>
      </c>
      <c r="BB25">
        <v>1</v>
      </c>
      <c r="BC25" s="5" t="s">
        <v>21</v>
      </c>
      <c r="BD25" s="2" t="str">
        <f t="shared" si="117"/>
        <v/>
      </c>
      <c r="BE25" s="2">
        <f t="shared" ref="BE25" si="134">IF(AH25="","",$C$14+AH25)</f>
        <v>4.2097341558103221</v>
      </c>
      <c r="BF25" s="2" t="str">
        <f t="shared" ref="BF25" si="135">IF(AI25="","",$C$14+AI25)</f>
        <v/>
      </c>
      <c r="BG25" s="2" t="str">
        <f t="shared" ref="BG25" si="136">IF(AJ25="","",$C$14+AJ25)</f>
        <v/>
      </c>
      <c r="BH25" s="2" t="str">
        <f t="shared" ref="BH25" si="137">IF(AK25="","",$C$14+AK25)</f>
        <v/>
      </c>
      <c r="BI25" s="2" t="str">
        <f t="shared" ref="BI25" si="138">IF(AL25="","",$C$14+AL25)</f>
        <v/>
      </c>
      <c r="BJ25" s="2">
        <f t="shared" ref="BJ25" si="139">IF(AM25="","",$C$14+AM25)</f>
        <v>3.1415926535897931</v>
      </c>
      <c r="BK25" s="2" t="str">
        <f t="shared" ref="BK25" si="140">IF(AN25="","",$C$14+AN25)</f>
        <v/>
      </c>
      <c r="BL25" s="2" t="str">
        <f t="shared" ref="BL25" si="141">IF(AO25="","",$C$14+AO25)</f>
        <v/>
      </c>
      <c r="BM25" s="2" t="str">
        <f t="shared" ref="BM25" si="142">IF(AP25="","",$C$14+AP25)</f>
        <v/>
      </c>
      <c r="BN25" s="2" t="str">
        <f t="shared" ref="BN25" si="143">IF(AQ25="","",$C$14+AQ25)</f>
        <v/>
      </c>
      <c r="BO25" s="2" t="str">
        <f t="shared" ref="BO25" si="144">IF(AR25="","",$C$14+AR25)</f>
        <v/>
      </c>
      <c r="BP25" s="2">
        <f t="shared" ref="BP25" si="145">IF(AS25="","",$C$14+AS25)</f>
        <v>3.6756634047000585</v>
      </c>
      <c r="BQ25" s="2" t="str">
        <f t="shared" ref="BQ25" si="146">IF(AT25="","",$C$14+AT25)</f>
        <v/>
      </c>
      <c r="BR25" s="2" t="str">
        <f t="shared" ref="BR25" si="147">IF(AU25="","",$C$14+AU25)</f>
        <v/>
      </c>
      <c r="BS25" s="2" t="str">
        <f t="shared" ref="BS25" si="148">IF(AV25="","",$C$14+AV25)</f>
        <v/>
      </c>
      <c r="BT25" s="2" t="str">
        <f t="shared" ref="BT25" si="149">IF(AW25="","",$C$14+AW25)</f>
        <v/>
      </c>
    </row>
    <row r="26" spans="2:84 16384:16384" x14ac:dyDescent="0.25">
      <c r="H26">
        <v>2</v>
      </c>
      <c r="I26" s="5" t="s">
        <v>21</v>
      </c>
      <c r="J26" s="2">
        <f t="shared" ref="J26:J29" si="150">1*((14/10)^2)*PI()/4+H26*((12/10)^2)*PI()/4</f>
        <v>3.8013271108436495</v>
      </c>
      <c r="K26" s="2">
        <f t="shared" ref="K26:K29" si="151">2*((14/10)^2)*PI()/4+H26*((12/10)^2)*PI()/4</f>
        <v>5.3407075111026483</v>
      </c>
      <c r="L26" s="2">
        <f t="shared" ref="L26:L29" si="152">3*((14/10)^2)*PI()/4+H26*((12/10)^2)*PI()/4</f>
        <v>6.8800879113616471</v>
      </c>
      <c r="M26" s="2">
        <f t="shared" ref="M26:M29" si="153">4*((14/10)^2)*PI()/4+H26*((12/10)^2)*PI()/4</f>
        <v>8.4194683116206441</v>
      </c>
      <c r="N26" s="2">
        <f t="shared" ref="N26:N29" si="154">5*((16/10)^2)*PI()/4+H26*((12/10)^2)*PI()/4</f>
        <v>12.31504320207199</v>
      </c>
      <c r="P26">
        <f t="shared" ref="P26:P29" si="155">1*((16/10)^2)*PI()/4+H26*((12/10)^2)*PI()/4</f>
        <v>4.2725660088821193</v>
      </c>
      <c r="Q26">
        <f t="shared" ref="Q26:Q29" si="156">2*((16/10)^2)*PI()/4+H26*((12/10)^2)*PI()/4</f>
        <v>6.2831853071795862</v>
      </c>
      <c r="R26">
        <f t="shared" ref="R26:R29" si="157">3*((16/10)^2)*PI()/4+H26*((12/10)^2)*PI()/4</f>
        <v>8.2938046054770549</v>
      </c>
      <c r="S26">
        <f t="shared" ref="S26:S29" si="158">4*((16/10)^2)*PI()/4+H26*((12/10)^2)*PI()/4</f>
        <v>10.304423903774522</v>
      </c>
      <c r="T26">
        <f t="shared" ref="T26:T29" si="159">5*((16/10)^2)*PI()/4+H26*((12/10)^2)*PI()/4</f>
        <v>12.31504320207199</v>
      </c>
      <c r="V26">
        <f t="shared" ref="V26:V29" si="160">1*((18/10)^2)*PI()/4+H26*((12/10)^2)*PI()/4</f>
        <v>4.8066367599923838</v>
      </c>
      <c r="W26">
        <f t="shared" ref="W26:W29" si="161">2*((18/10)^2)*PI()/4+H26*((12/10)^2)*PI()/4</f>
        <v>7.351326809400117</v>
      </c>
      <c r="X26" s="3">
        <f t="shared" ref="X26:X29" si="162">3*((18/10)^2)*PI()/4+H26*((12/10)^2)*PI()/4</f>
        <v>9.8960168588078492</v>
      </c>
      <c r="Y26" s="3">
        <f t="shared" ref="Y26:Y29" si="163">4*((18/10)^2)*PI()/4+H26*((12/10)^2)*PI()/4</f>
        <v>12.440706908215581</v>
      </c>
      <c r="Z26">
        <f t="shared" ref="Z26:Z29" si="164">5*((18/10)^2)*PI()/4+H26*((12/10)^2)*PI()/4</f>
        <v>14.985396957623315</v>
      </c>
      <c r="AE26">
        <v>2</v>
      </c>
      <c r="AF26" s="7"/>
      <c r="AG26" s="2">
        <f t="shared" si="100"/>
        <v>1.124647825811147</v>
      </c>
      <c r="AH26" s="2" t="str">
        <f t="shared" si="101"/>
        <v/>
      </c>
      <c r="AI26" s="2" t="str">
        <f t="shared" si="102"/>
        <v/>
      </c>
      <c r="AJ26" s="2" t="str">
        <f t="shared" si="103"/>
        <v/>
      </c>
      <c r="AK26" s="2" t="str">
        <f t="shared" si="104"/>
        <v/>
      </c>
      <c r="AL26" s="2" t="str">
        <f t="shared" si="105"/>
        <v/>
      </c>
      <c r="AM26" s="2">
        <f t="shared" si="106"/>
        <v>1.5958867238496168</v>
      </c>
      <c r="AN26" s="2" t="str">
        <f t="shared" si="107"/>
        <v/>
      </c>
      <c r="AO26" s="2" t="str">
        <f t="shared" si="108"/>
        <v/>
      </c>
      <c r="AP26" s="2" t="str">
        <f t="shared" si="109"/>
        <v/>
      </c>
      <c r="AQ26" s="2" t="str">
        <f t="shared" si="110"/>
        <v/>
      </c>
      <c r="AR26" s="2" t="str">
        <f t="shared" si="111"/>
        <v/>
      </c>
      <c r="AS26" s="2" t="str">
        <f t="shared" si="112"/>
        <v/>
      </c>
      <c r="AT26" s="2" t="str">
        <f t="shared" si="113"/>
        <v/>
      </c>
      <c r="AU26" s="2" t="str">
        <f t="shared" si="114"/>
        <v/>
      </c>
      <c r="AV26" s="2" t="str">
        <f t="shared" si="115"/>
        <v/>
      </c>
      <c r="AW26" s="2" t="str">
        <f t="shared" si="116"/>
        <v/>
      </c>
      <c r="BB26">
        <v>2</v>
      </c>
      <c r="BC26" s="5" t="s">
        <v>21</v>
      </c>
      <c r="BD26" s="2">
        <f t="shared" ref="BD26:BD28" si="165">IF(AG26="","",$C$14+AG26)</f>
        <v>3.8013271108436495</v>
      </c>
      <c r="BE26" s="2" t="str">
        <f t="shared" ref="BE26:BE29" si="166">IF(AH26="","",$C$14+AH26)</f>
        <v/>
      </c>
      <c r="BF26" s="2" t="str">
        <f t="shared" ref="BF26:BF29" si="167">IF(AI26="","",$C$14+AI26)</f>
        <v/>
      </c>
      <c r="BG26" s="2" t="str">
        <f t="shared" ref="BG26:BG29" si="168">IF(AJ26="","",$C$14+AJ26)</f>
        <v/>
      </c>
      <c r="BH26" s="2" t="str">
        <f t="shared" ref="BH26:BH29" si="169">IF(AK26="","",$C$14+AK26)</f>
        <v/>
      </c>
      <c r="BI26" s="2" t="str">
        <f t="shared" ref="BI26:BI29" si="170">IF(AL26="","",$C$14+AL26)</f>
        <v/>
      </c>
      <c r="BJ26" s="2">
        <f t="shared" ref="BJ26:BJ29" si="171">IF(AM26="","",$C$14+AM26)</f>
        <v>4.2725660088821193</v>
      </c>
      <c r="BK26" s="2" t="str">
        <f t="shared" ref="BK26:BK29" si="172">IF(AN26="","",$C$14+AN26)</f>
        <v/>
      </c>
      <c r="BL26" s="2" t="str">
        <f t="shared" ref="BL26:BL29" si="173">IF(AO26="","",$C$14+AO26)</f>
        <v/>
      </c>
      <c r="BM26" s="2" t="str">
        <f t="shared" ref="BM26:BM29" si="174">IF(AP26="","",$C$14+AP26)</f>
        <v/>
      </c>
      <c r="BN26" s="2" t="str">
        <f t="shared" ref="BN26:BN29" si="175">IF(AQ26="","",$C$14+AQ26)</f>
        <v/>
      </c>
      <c r="BO26" s="2" t="str">
        <f t="shared" ref="BO26:BO29" si="176">IF(AR26="","",$C$14+AR26)</f>
        <v/>
      </c>
      <c r="BP26" s="2" t="str">
        <f t="shared" ref="BP26:BP29" si="177">IF(AS26="","",$C$14+AS26)</f>
        <v/>
      </c>
      <c r="BQ26" s="2" t="str">
        <f t="shared" ref="BQ26:BQ29" si="178">IF(AT26="","",$C$14+AT26)</f>
        <v/>
      </c>
      <c r="BR26" s="2" t="str">
        <f t="shared" ref="BR26:BR29" si="179">IF(AU26="","",$C$14+AU26)</f>
        <v/>
      </c>
      <c r="BS26" s="2" t="str">
        <f t="shared" ref="BS26:BS29" si="180">IF(AV26="","",$C$14+AV26)</f>
        <v/>
      </c>
      <c r="BT26" s="2" t="str">
        <f t="shared" ref="BT26:BT29" si="181">IF(AW26="","",$C$14+AW26)</f>
        <v/>
      </c>
    </row>
    <row r="27" spans="2:84 16384:16384" x14ac:dyDescent="0.25">
      <c r="H27">
        <v>3</v>
      </c>
      <c r="I27" s="5" t="s">
        <v>21</v>
      </c>
      <c r="J27" s="2">
        <f t="shared" si="150"/>
        <v>4.9323004661359757</v>
      </c>
      <c r="K27" s="2">
        <f t="shared" si="151"/>
        <v>6.4716808663949736</v>
      </c>
      <c r="L27" s="2">
        <f t="shared" si="152"/>
        <v>8.0110612666539716</v>
      </c>
      <c r="M27" s="2">
        <f t="shared" si="153"/>
        <v>9.5504416669129704</v>
      </c>
      <c r="N27" s="2">
        <f t="shared" si="154"/>
        <v>13.446016557364317</v>
      </c>
      <c r="P27">
        <f t="shared" si="155"/>
        <v>5.4035393641744447</v>
      </c>
      <c r="Q27">
        <f t="shared" si="156"/>
        <v>7.4141586624719125</v>
      </c>
      <c r="R27">
        <f t="shared" si="157"/>
        <v>9.4247779607693811</v>
      </c>
      <c r="S27">
        <f t="shared" si="158"/>
        <v>11.435397259066848</v>
      </c>
      <c r="T27">
        <f t="shared" si="159"/>
        <v>13.446016557364317</v>
      </c>
      <c r="V27">
        <f t="shared" si="160"/>
        <v>5.9376101152847092</v>
      </c>
      <c r="W27">
        <f t="shared" si="161"/>
        <v>8.4823001646924432</v>
      </c>
      <c r="X27" s="3">
        <f t="shared" si="162"/>
        <v>11.026990214100174</v>
      </c>
      <c r="Y27" s="3">
        <f t="shared" si="163"/>
        <v>13.571680263507908</v>
      </c>
      <c r="Z27">
        <f t="shared" si="164"/>
        <v>16.116370312915642</v>
      </c>
      <c r="AE27">
        <v>3</v>
      </c>
      <c r="AF27" s="8" t="s">
        <v>21</v>
      </c>
      <c r="AG27" s="2" t="str">
        <f t="shared" si="100"/>
        <v/>
      </c>
      <c r="AH27" s="2" t="str">
        <f t="shared" si="101"/>
        <v/>
      </c>
      <c r="AI27" s="2" t="str">
        <f t="shared" si="102"/>
        <v/>
      </c>
      <c r="AJ27" s="2" t="str">
        <f t="shared" si="103"/>
        <v/>
      </c>
      <c r="AK27" s="2" t="str">
        <f t="shared" si="104"/>
        <v/>
      </c>
      <c r="AL27" s="2" t="str">
        <f t="shared" si="105"/>
        <v/>
      </c>
      <c r="AM27" s="2" t="str">
        <f t="shared" si="106"/>
        <v/>
      </c>
      <c r="AN27" s="2" t="str">
        <f t="shared" si="107"/>
        <v/>
      </c>
      <c r="AO27" s="2" t="str">
        <f t="shared" si="108"/>
        <v/>
      </c>
      <c r="AP27" s="2" t="str">
        <f t="shared" si="109"/>
        <v/>
      </c>
      <c r="AQ27" s="2" t="str">
        <f t="shared" si="110"/>
        <v/>
      </c>
      <c r="AR27" s="2" t="str">
        <f t="shared" si="111"/>
        <v/>
      </c>
      <c r="AS27" s="2" t="str">
        <f t="shared" si="112"/>
        <v/>
      </c>
      <c r="AT27" s="2" t="str">
        <f t="shared" si="113"/>
        <v/>
      </c>
      <c r="AU27" s="2" t="str">
        <f t="shared" si="114"/>
        <v/>
      </c>
      <c r="AV27" s="2" t="str">
        <f t="shared" si="115"/>
        <v/>
      </c>
      <c r="AW27" s="2" t="str">
        <f t="shared" si="116"/>
        <v/>
      </c>
      <c r="BB27">
        <v>3</v>
      </c>
      <c r="BC27" s="5" t="s">
        <v>21</v>
      </c>
      <c r="BD27" s="2" t="str">
        <f t="shared" si="165"/>
        <v/>
      </c>
      <c r="BE27" s="2" t="str">
        <f t="shared" si="166"/>
        <v/>
      </c>
      <c r="BF27" s="2" t="str">
        <f t="shared" si="167"/>
        <v/>
      </c>
      <c r="BG27" s="2" t="str">
        <f t="shared" si="168"/>
        <v/>
      </c>
      <c r="BH27" s="2" t="str">
        <f t="shared" si="169"/>
        <v/>
      </c>
      <c r="BI27" s="2" t="str">
        <f t="shared" si="170"/>
        <v/>
      </c>
      <c r="BJ27" s="2" t="str">
        <f t="shared" si="171"/>
        <v/>
      </c>
      <c r="BK27" s="2" t="str">
        <f t="shared" si="172"/>
        <v/>
      </c>
      <c r="BL27" s="2" t="str">
        <f t="shared" si="173"/>
        <v/>
      </c>
      <c r="BM27" s="2" t="str">
        <f t="shared" si="174"/>
        <v/>
      </c>
      <c r="BN27" s="2" t="str">
        <f t="shared" si="175"/>
        <v/>
      </c>
      <c r="BO27" s="2" t="str">
        <f t="shared" si="176"/>
        <v/>
      </c>
      <c r="BP27" s="2" t="str">
        <f t="shared" si="177"/>
        <v/>
      </c>
      <c r="BQ27" s="2" t="str">
        <f t="shared" si="178"/>
        <v/>
      </c>
      <c r="BR27" s="2" t="str">
        <f t="shared" si="179"/>
        <v/>
      </c>
      <c r="BS27" s="2" t="str">
        <f t="shared" si="180"/>
        <v/>
      </c>
      <c r="BT27" s="2" t="str">
        <f t="shared" si="181"/>
        <v/>
      </c>
    </row>
    <row r="28" spans="2:84 16384:16384" x14ac:dyDescent="0.25">
      <c r="H28">
        <v>4</v>
      </c>
      <c r="I28" s="5" t="s">
        <v>21</v>
      </c>
      <c r="J28" s="2">
        <f t="shared" si="150"/>
        <v>6.0632738214283002</v>
      </c>
      <c r="K28" s="2">
        <f t="shared" si="151"/>
        <v>7.602654221687299</v>
      </c>
      <c r="L28" s="2">
        <f t="shared" si="152"/>
        <v>9.1420346219462978</v>
      </c>
      <c r="M28" s="2">
        <f t="shared" si="153"/>
        <v>10.681415022205297</v>
      </c>
      <c r="N28" s="2">
        <f t="shared" si="154"/>
        <v>14.576989912656643</v>
      </c>
      <c r="P28">
        <f>1*((16/10)^2)*PI()/4+H28*((12/10)^2)*PI()/4</f>
        <v>6.53451271946677</v>
      </c>
      <c r="Q28">
        <f>2*((16/10)^2)*PI()/4+H28*((12/10)^2)*PI()/4</f>
        <v>8.5451320177642387</v>
      </c>
      <c r="R28">
        <f>3*((16/10)^2)*PI()/4+H28*((12/10)^2)*PI()/4</f>
        <v>10.555751316061706</v>
      </c>
      <c r="S28">
        <f>4*((16/10)^2)*PI()/4+H28*((12/10)^2)*PI()/4</f>
        <v>12.566370614359172</v>
      </c>
      <c r="T28">
        <f>5*((16/10)^2)*PI()/4+H28*((12/10)^2)*PI()/4</f>
        <v>14.576989912656643</v>
      </c>
      <c r="V28">
        <f>1*((18/10)^2)*PI()/4+H28*((12/10)^2)*PI()/4</f>
        <v>7.0685834705770354</v>
      </c>
      <c r="W28">
        <f>2*((18/10)^2)*PI()/4+H28*((12/10)^2)*PI()/4</f>
        <v>9.6132735199847676</v>
      </c>
      <c r="X28" s="3">
        <f>3*((18/10)^2)*PI()/4+H28*((12/10)^2)*PI()/4</f>
        <v>12.1579635693925</v>
      </c>
      <c r="Y28" s="3">
        <f>4*((18/10)^2)*PI()/4+H28*((12/10)^2)*PI()/4</f>
        <v>14.702653618800234</v>
      </c>
      <c r="Z28">
        <f>5*((18/10)^2)*PI()/4+H28*((12/10)^2)*PI()/4</f>
        <v>17.247343668207968</v>
      </c>
      <c r="AE28">
        <v>4</v>
      </c>
      <c r="AF28" s="7"/>
      <c r="AG28" s="2" t="str">
        <f>IF(AND(J28-$C$14&gt;=0,J28-$C$14&lt;$F$5),J28-$C$14,"")</f>
        <v/>
      </c>
      <c r="AH28" s="2" t="str">
        <f>IF(AND(K28-$C$14&gt;=0,K28-$C$14&lt;$F$5),K28-$C$14,"")</f>
        <v/>
      </c>
      <c r="AI28" s="2" t="str">
        <f>IF(AND(L28-$C$14&gt;=0,L28-$C$14&lt;$F$5),L28-$C$14,"")</f>
        <v/>
      </c>
      <c r="AJ28" s="2" t="str">
        <f>IF(AND(M28-$C$14&gt;=0,M28-$C$14&lt;$F$5),M28-$C$14,"")</f>
        <v/>
      </c>
      <c r="AK28" s="2" t="str">
        <f>IF(AND(N28-$C$14&gt;=0,N28-$C$14&lt;$F$5),N28-$C$14,"")</f>
        <v/>
      </c>
      <c r="AL28" s="2" t="str">
        <f>IF(AND(O28-$C$14&gt;=0,O28-$C$14&lt;$F$5),O28-$C$14,"")</f>
        <v/>
      </c>
      <c r="AM28" s="2" t="str">
        <f t="shared" si="106"/>
        <v/>
      </c>
      <c r="AN28" s="2" t="str">
        <f t="shared" si="107"/>
        <v/>
      </c>
      <c r="AO28" s="2" t="str">
        <f t="shared" si="108"/>
        <v/>
      </c>
      <c r="AP28" s="2" t="str">
        <f t="shared" si="109"/>
        <v/>
      </c>
      <c r="AQ28" s="2" t="str">
        <f t="shared" si="110"/>
        <v/>
      </c>
      <c r="AR28" s="2" t="str">
        <f t="shared" si="111"/>
        <v/>
      </c>
      <c r="AS28" s="2" t="str">
        <f t="shared" si="112"/>
        <v/>
      </c>
      <c r="AT28" s="2" t="str">
        <f t="shared" si="113"/>
        <v/>
      </c>
      <c r="AU28" s="2" t="str">
        <f t="shared" si="114"/>
        <v/>
      </c>
      <c r="AV28" s="2" t="str">
        <f t="shared" si="115"/>
        <v/>
      </c>
      <c r="AW28" s="2" t="str">
        <f t="shared" si="116"/>
        <v/>
      </c>
      <c r="BB28">
        <v>4</v>
      </c>
      <c r="BC28" s="5" t="s">
        <v>21</v>
      </c>
      <c r="BD28" s="2" t="str">
        <f t="shared" si="165"/>
        <v/>
      </c>
      <c r="BE28" s="2" t="str">
        <f t="shared" si="166"/>
        <v/>
      </c>
      <c r="BF28" s="2" t="str">
        <f t="shared" si="167"/>
        <v/>
      </c>
      <c r="BG28" s="2" t="str">
        <f t="shared" si="168"/>
        <v/>
      </c>
      <c r="BH28" s="2" t="str">
        <f t="shared" si="169"/>
        <v/>
      </c>
      <c r="BI28" s="2" t="str">
        <f t="shared" si="170"/>
        <v/>
      </c>
      <c r="BJ28" s="2" t="str">
        <f t="shared" si="171"/>
        <v/>
      </c>
      <c r="BK28" s="2" t="str">
        <f t="shared" si="172"/>
        <v/>
      </c>
      <c r="BL28" s="2" t="str">
        <f t="shared" si="173"/>
        <v/>
      </c>
      <c r="BM28" s="2" t="str">
        <f t="shared" si="174"/>
        <v/>
      </c>
      <c r="BN28" s="2" t="str">
        <f t="shared" si="175"/>
        <v/>
      </c>
      <c r="BO28" s="2" t="str">
        <f t="shared" si="176"/>
        <v/>
      </c>
      <c r="BP28" s="2" t="str">
        <f t="shared" si="177"/>
        <v/>
      </c>
      <c r="BQ28" s="2" t="str">
        <f t="shared" si="178"/>
        <v/>
      </c>
      <c r="BR28" s="2" t="str">
        <f t="shared" si="179"/>
        <v/>
      </c>
      <c r="BS28" s="2" t="str">
        <f t="shared" si="180"/>
        <v/>
      </c>
      <c r="BT28" s="2" t="str">
        <f t="shared" si="181"/>
        <v/>
      </c>
    </row>
    <row r="29" spans="2:84 16384:16384" ht="15.75" thickBot="1" x14ac:dyDescent="0.3">
      <c r="H29">
        <v>5</v>
      </c>
      <c r="I29" s="5" t="s">
        <v>21</v>
      </c>
      <c r="J29" s="2">
        <f t="shared" si="150"/>
        <v>7.1942471767206246</v>
      </c>
      <c r="K29" s="2">
        <f t="shared" si="151"/>
        <v>8.7336275769796234</v>
      </c>
      <c r="L29" s="2">
        <f t="shared" si="152"/>
        <v>10.273007977238622</v>
      </c>
      <c r="M29" s="2">
        <f t="shared" si="153"/>
        <v>11.812388377497619</v>
      </c>
      <c r="N29" s="2">
        <f t="shared" si="154"/>
        <v>15.707963267948966</v>
      </c>
      <c r="P29">
        <f t="shared" si="155"/>
        <v>7.6654860747590945</v>
      </c>
      <c r="Q29">
        <f t="shared" si="156"/>
        <v>9.6761053730565614</v>
      </c>
      <c r="R29">
        <f t="shared" si="157"/>
        <v>11.686724671354032</v>
      </c>
      <c r="S29">
        <f t="shared" si="158"/>
        <v>13.697343969651499</v>
      </c>
      <c r="T29">
        <f t="shared" si="159"/>
        <v>15.707963267948966</v>
      </c>
      <c r="V29">
        <f t="shared" si="160"/>
        <v>8.1995568258693599</v>
      </c>
      <c r="W29">
        <f t="shared" si="161"/>
        <v>10.744246875277092</v>
      </c>
      <c r="X29" s="3">
        <f t="shared" si="162"/>
        <v>13.288936924684824</v>
      </c>
      <c r="Y29" s="3">
        <f t="shared" si="163"/>
        <v>15.833626974092557</v>
      </c>
      <c r="Z29">
        <f t="shared" si="164"/>
        <v>18.378317023500291</v>
      </c>
      <c r="AE29">
        <v>5</v>
      </c>
      <c r="AF29" s="9"/>
      <c r="AG29" s="2" t="str">
        <f t="shared" si="100"/>
        <v/>
      </c>
      <c r="AH29" s="2" t="str">
        <f t="shared" si="101"/>
        <v/>
      </c>
      <c r="AI29" s="2" t="str">
        <f t="shared" si="102"/>
        <v/>
      </c>
      <c r="AJ29" s="2" t="str">
        <f t="shared" si="103"/>
        <v/>
      </c>
      <c r="AK29" s="2" t="str">
        <f t="shared" si="104"/>
        <v/>
      </c>
      <c r="AL29" s="2" t="str">
        <f t="shared" si="105"/>
        <v/>
      </c>
      <c r="AM29" s="2" t="str">
        <f t="shared" si="106"/>
        <v/>
      </c>
      <c r="AN29" s="2" t="str">
        <f t="shared" si="107"/>
        <v/>
      </c>
      <c r="AO29" s="2" t="str">
        <f t="shared" si="108"/>
        <v/>
      </c>
      <c r="AP29" s="2" t="str">
        <f t="shared" si="109"/>
        <v/>
      </c>
      <c r="AQ29" s="2" t="str">
        <f t="shared" si="110"/>
        <v/>
      </c>
      <c r="AR29" s="2" t="str">
        <f t="shared" si="111"/>
        <v/>
      </c>
      <c r="AS29" s="2" t="str">
        <f t="shared" si="112"/>
        <v/>
      </c>
      <c r="AT29" s="2" t="str">
        <f t="shared" si="113"/>
        <v/>
      </c>
      <c r="AU29" s="2" t="str">
        <f t="shared" si="114"/>
        <v/>
      </c>
      <c r="AV29" s="2" t="str">
        <f t="shared" si="115"/>
        <v/>
      </c>
      <c r="AW29" s="2" t="str">
        <f t="shared" si="116"/>
        <v/>
      </c>
      <c r="BB29">
        <v>5</v>
      </c>
      <c r="BC29" s="5" t="s">
        <v>21</v>
      </c>
      <c r="BD29" s="2" t="str">
        <f>IF(AG29="","",$C$14+AG29)</f>
        <v/>
      </c>
      <c r="BE29" s="2" t="str">
        <f t="shared" si="166"/>
        <v/>
      </c>
      <c r="BF29" s="2" t="str">
        <f t="shared" si="167"/>
        <v/>
      </c>
      <c r="BG29" s="2" t="str">
        <f t="shared" si="168"/>
        <v/>
      </c>
      <c r="BH29" s="2" t="str">
        <f t="shared" si="169"/>
        <v/>
      </c>
      <c r="BI29" s="2" t="str">
        <f t="shared" si="170"/>
        <v/>
      </c>
      <c r="BJ29" s="2" t="str">
        <f t="shared" si="171"/>
        <v/>
      </c>
      <c r="BK29" s="2" t="str">
        <f t="shared" si="172"/>
        <v/>
      </c>
      <c r="BL29" s="2" t="str">
        <f t="shared" si="173"/>
        <v/>
      </c>
      <c r="BM29" s="2" t="str">
        <f t="shared" si="174"/>
        <v/>
      </c>
      <c r="BN29" s="2" t="str">
        <f t="shared" si="175"/>
        <v/>
      </c>
      <c r="BO29" s="2" t="str">
        <f t="shared" si="176"/>
        <v/>
      </c>
      <c r="BP29" s="2" t="str">
        <f t="shared" si="177"/>
        <v/>
      </c>
      <c r="BQ29" s="2" t="str">
        <f t="shared" si="178"/>
        <v/>
      </c>
      <c r="BR29" s="2" t="str">
        <f t="shared" si="179"/>
        <v/>
      </c>
      <c r="BS29" s="2" t="str">
        <f t="shared" si="180"/>
        <v/>
      </c>
      <c r="BT29" s="2" t="str">
        <f t="shared" si="181"/>
        <v/>
      </c>
      <c r="CE29" t="e">
        <f>cel</f>
        <v>#NAME?</v>
      </c>
    </row>
    <row r="30" spans="2:84 16384:16384" ht="15.75" thickBot="1" x14ac:dyDescent="0.3">
      <c r="I30" s="4"/>
      <c r="J30" s="4"/>
      <c r="K30" s="4"/>
      <c r="L30" s="5" t="s">
        <v>23</v>
      </c>
      <c r="M30" s="4"/>
      <c r="N30" s="4"/>
      <c r="O30" s="4"/>
      <c r="P30" s="4"/>
      <c r="Q30" s="4"/>
      <c r="R30" s="5" t="s">
        <v>24</v>
      </c>
      <c r="S30" s="4"/>
      <c r="T30" s="4"/>
      <c r="U30" s="4"/>
      <c r="V30" s="4"/>
      <c r="W30" s="4"/>
      <c r="X30" s="5" t="s">
        <v>25</v>
      </c>
      <c r="Y30" s="4"/>
      <c r="Z30" s="4"/>
      <c r="AA30" s="4"/>
      <c r="AF30" s="4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 t="str">
        <f t="shared" si="116"/>
        <v/>
      </c>
      <c r="BC30" s="4"/>
      <c r="BD30" s="4"/>
      <c r="BE30" s="4"/>
      <c r="BF30" s="5" t="s">
        <v>23</v>
      </c>
      <c r="BG30" s="4"/>
      <c r="BH30" s="4"/>
      <c r="BI30" s="4"/>
      <c r="BJ30" s="4"/>
      <c r="BK30" s="4"/>
      <c r="BL30" s="5" t="s">
        <v>24</v>
      </c>
      <c r="BM30" s="4"/>
      <c r="BN30" s="4"/>
      <c r="BO30" s="4"/>
      <c r="BP30" s="4"/>
      <c r="BQ30" s="4"/>
      <c r="BR30" s="5" t="s">
        <v>25</v>
      </c>
      <c r="BS30" s="4"/>
      <c r="BT30" s="4"/>
      <c r="BU30" s="4"/>
    </row>
    <row r="31" spans="2:84 16384:16384" x14ac:dyDescent="0.25">
      <c r="H31">
        <v>1</v>
      </c>
      <c r="I31" s="5" t="s">
        <v>22</v>
      </c>
      <c r="J31" s="2">
        <f>1*((16/10)^2)*PI()/4+H31*((14/10)^2)*PI()/4</f>
        <v>3.5499996985564661</v>
      </c>
      <c r="K31" s="2">
        <f>2*((16/10)^2)*PI()/4+H31*((14/10)^2)*PI()/4</f>
        <v>5.5606189968539343</v>
      </c>
      <c r="L31" s="2">
        <f>3*((16/10)^2)*PI()/4+H31*((14/10)^2)*PI()/4</f>
        <v>7.571238295151403</v>
      </c>
      <c r="M31" s="2">
        <f>4*((16/10)^2)*PI()/4+H31*((14/10)^2)*PI()/4</f>
        <v>9.5818575934488699</v>
      </c>
      <c r="N31" s="2">
        <f>5*((16/10)^2)*PI()/4+H31*((14/10)^2)*PI()/4</f>
        <v>11.592476891746339</v>
      </c>
      <c r="P31" s="2">
        <f>1*((18/10)^2)*PI()/4+H31*((14/10)^2)*PI()/4</f>
        <v>4.0840704496667311</v>
      </c>
      <c r="Q31" s="2">
        <f>2*((18/10)^2)*PI()/4+H31*((14/10)^2)*PI()/4</f>
        <v>6.6287604990744633</v>
      </c>
      <c r="R31" s="2">
        <f>3*((18/10)^2)*PI()/4+H31*((14/10)^2)*PI()/4</f>
        <v>9.1734505484821955</v>
      </c>
      <c r="S31" s="2">
        <f>4*((18/10)^2)*PI()/4+H31*((14/10)^2)*PI()/4</f>
        <v>11.71814059788993</v>
      </c>
      <c r="T31">
        <f>5*((18/10)^2)*PI()/4+H31*((14/10)^2)*PI()/4</f>
        <v>14.262830647297664</v>
      </c>
      <c r="V31">
        <f>1*((18/10)^2)*PI()/4+H31*((14/10)^2)*PI()/4</f>
        <v>4.0840704496667311</v>
      </c>
      <c r="W31">
        <f>1*((20/10)^2)*PI()/4+H31*((14/10)^2)*PI()/4</f>
        <v>4.6809730538487919</v>
      </c>
      <c r="X31">
        <f>3*((20/10)^2)*PI()/4+H31*((14/10)^2)*PI()/4</f>
        <v>10.964158361028378</v>
      </c>
      <c r="Y31">
        <f>1*((20/10)^2)*PI()/4+H31*((14/10)^2)*PI()/4</f>
        <v>4.6809730538487919</v>
      </c>
      <c r="Z31">
        <f>5*((20/10)^2)*PI()/4+H31*((14/10)^2)*PI()/4</f>
        <v>17.247343668207964</v>
      </c>
      <c r="AE31">
        <v>1</v>
      </c>
      <c r="AF31" s="6"/>
      <c r="AG31" s="2">
        <f t="shared" si="100"/>
        <v>0.87332041352396361</v>
      </c>
      <c r="AH31" s="2" t="str">
        <f t="shared" si="101"/>
        <v/>
      </c>
      <c r="AI31" s="2" t="str">
        <f t="shared" si="102"/>
        <v/>
      </c>
      <c r="AJ31" s="2" t="str">
        <f t="shared" si="103"/>
        <v/>
      </c>
      <c r="AK31" s="2" t="str">
        <f t="shared" si="104"/>
        <v/>
      </c>
      <c r="AL31" s="2" t="str">
        <f t="shared" si="105"/>
        <v/>
      </c>
      <c r="AM31" s="2">
        <f t="shared" si="106"/>
        <v>1.4073911646342285</v>
      </c>
      <c r="AN31" s="2" t="str">
        <f t="shared" si="107"/>
        <v/>
      </c>
      <c r="AO31" s="2" t="str">
        <f t="shared" si="108"/>
        <v/>
      </c>
      <c r="AP31" s="2" t="str">
        <f t="shared" si="109"/>
        <v/>
      </c>
      <c r="AQ31" s="2" t="str">
        <f t="shared" si="110"/>
        <v/>
      </c>
      <c r="AR31" s="2" t="str">
        <f t="shared" si="111"/>
        <v/>
      </c>
      <c r="AS31" s="2">
        <f t="shared" si="112"/>
        <v>1.4073911646342285</v>
      </c>
      <c r="AT31" s="2" t="str">
        <f t="shared" si="113"/>
        <v/>
      </c>
      <c r="AU31" s="2" t="str">
        <f t="shared" si="114"/>
        <v/>
      </c>
      <c r="AV31" s="2" t="str">
        <f t="shared" si="115"/>
        <v/>
      </c>
      <c r="AW31" s="2" t="str">
        <f t="shared" si="116"/>
        <v/>
      </c>
      <c r="BA31" s="13"/>
      <c r="BB31">
        <v>1</v>
      </c>
      <c r="BC31" s="5" t="s">
        <v>22</v>
      </c>
      <c r="BD31" s="2">
        <f t="shared" ref="BD31" si="182">IF(AG31="","",$C$14+AG31)</f>
        <v>3.5499996985564661</v>
      </c>
      <c r="BE31" s="2" t="str">
        <f t="shared" ref="BE31" si="183">IF(AH31="","",$C$14+AH31)</f>
        <v/>
      </c>
      <c r="BF31" s="2" t="str">
        <f t="shared" ref="BF31" si="184">IF(AI31="","",$C$14+AI31)</f>
        <v/>
      </c>
      <c r="BG31" s="2" t="str">
        <f t="shared" ref="BG31" si="185">IF(AJ31="","",$C$14+AJ31)</f>
        <v/>
      </c>
      <c r="BH31" s="2" t="str">
        <f t="shared" ref="BH31" si="186">IF(AK31="","",$C$14+AK31)</f>
        <v/>
      </c>
      <c r="BI31" s="2" t="str">
        <f t="shared" ref="BI31" si="187">IF(AL31="","",$C$14+AL31)</f>
        <v/>
      </c>
      <c r="BJ31" s="2">
        <f t="shared" ref="BJ31" si="188">IF(AM31="","",$C$14+AM31)</f>
        <v>4.0840704496667311</v>
      </c>
      <c r="BK31" s="2" t="str">
        <f t="shared" ref="BK31" si="189">IF(AN31="","",$C$14+AN31)</f>
        <v/>
      </c>
      <c r="BL31" s="2" t="str">
        <f t="shared" ref="BL31" si="190">IF(AO31="","",$C$14+AO31)</f>
        <v/>
      </c>
      <c r="BM31" s="2" t="str">
        <f t="shared" ref="BM31" si="191">IF(AP31="","",$C$14+AP31)</f>
        <v/>
      </c>
      <c r="BN31" s="2" t="str">
        <f t="shared" ref="BN31" si="192">IF(AQ31="","",$C$14+AQ31)</f>
        <v/>
      </c>
      <c r="BO31" s="2" t="str">
        <f t="shared" ref="BO31" si="193">IF(AR31="","",$C$14+AR31)</f>
        <v/>
      </c>
      <c r="BP31" s="2">
        <f t="shared" ref="BP31" si="194">IF(AS31="","",$C$14+AS31)</f>
        <v>4.0840704496667311</v>
      </c>
      <c r="BQ31" s="2" t="str">
        <f t="shared" ref="BQ31" si="195">IF(AT31="","",$C$14+AT31)</f>
        <v/>
      </c>
      <c r="BR31" s="2" t="str">
        <f t="shared" ref="BR31" si="196">IF(AU31="","",$C$14+AU31)</f>
        <v/>
      </c>
      <c r="BS31" s="2" t="str">
        <f t="shared" ref="BS31" si="197">IF(AV31="","",$C$14+AV31)</f>
        <v/>
      </c>
      <c r="BT31" s="2" t="str">
        <f t="shared" ref="BT31" si="198">IF(AW31="","",$C$14+AW31)</f>
        <v/>
      </c>
    </row>
    <row r="32" spans="2:84 16384:16384" x14ac:dyDescent="0.25">
      <c r="H32">
        <v>2</v>
      </c>
      <c r="I32" s="5" t="s">
        <v>22</v>
      </c>
      <c r="J32" s="2">
        <f t="shared" ref="J32:J35" si="199">1*((16/10)^2)*PI()/4+H32*((14/10)^2)*PI()/4</f>
        <v>5.0893800988154645</v>
      </c>
      <c r="K32" s="2">
        <f t="shared" ref="K32:K35" si="200">2*((16/10)^2)*PI()/4+H32*((14/10)^2)*PI()/4</f>
        <v>7.0999993971129323</v>
      </c>
      <c r="L32" s="2">
        <f t="shared" ref="L32:L35" si="201">3*((16/10)^2)*PI()/4+H32*((14/10)^2)*PI()/4</f>
        <v>9.1106186954104018</v>
      </c>
      <c r="M32" s="2">
        <f t="shared" ref="M32:M35" si="202">4*((16/10)^2)*PI()/4+H32*((14/10)^2)*PI()/4</f>
        <v>11.121237993707869</v>
      </c>
      <c r="N32" s="2">
        <f t="shared" ref="N32:N35" si="203">5*((16/10)^2)*PI()/4+H32*((14/10)^2)*PI()/4</f>
        <v>13.131857292005336</v>
      </c>
      <c r="P32" s="2">
        <f t="shared" ref="P32:P35" si="204">1*((18/10)^2)*PI()/4+H32*((14/10)^2)*PI()/4</f>
        <v>5.6234508499257299</v>
      </c>
      <c r="Q32" s="2">
        <f t="shared" ref="Q32:Q35" si="205">2*((18/10)^2)*PI()/4+H32*((14/10)^2)*PI()/4</f>
        <v>8.1681408993334621</v>
      </c>
      <c r="R32" s="2">
        <f t="shared" ref="R32:R35" si="206">3*((18/10)^2)*PI()/4+H32*((14/10)^2)*PI()/4</f>
        <v>10.712830948741194</v>
      </c>
      <c r="S32" s="2">
        <f t="shared" ref="S32:S35" si="207">4*((18/10)^2)*PI()/4+H32*((14/10)^2)*PI()/4</f>
        <v>13.257520998148927</v>
      </c>
      <c r="T32">
        <f t="shared" ref="T32:T35" si="208">5*((18/10)^2)*PI()/4+H32*((14/10)^2)*PI()/4</f>
        <v>15.802211047556661</v>
      </c>
      <c r="V32">
        <f t="shared" ref="V32:V35" si="209">1*((18/10)^2)*PI()/4+H32*((14/10)^2)*PI()/4</f>
        <v>5.6234508499257299</v>
      </c>
      <c r="W32">
        <f t="shared" ref="W32:W35" si="210">1*((20/10)^2)*PI()/4+H32*((14/10)^2)*PI()/4</f>
        <v>6.2203534541077898</v>
      </c>
      <c r="X32">
        <f t="shared" ref="X32:X35" si="211">3*((20/10)^2)*PI()/4+H32*((14/10)^2)*PI()/4</f>
        <v>12.503538761287377</v>
      </c>
      <c r="Y32">
        <f t="shared" ref="Y32:Y35" si="212">1*((20/10)^2)*PI()/4+H32*((14/10)^2)*PI()/4</f>
        <v>6.2203534541077898</v>
      </c>
      <c r="Z32">
        <f t="shared" ref="Z32:Z35" si="213">5*((20/10)^2)*PI()/4+H32*((14/10)^2)*PI()/4</f>
        <v>18.786724068466963</v>
      </c>
      <c r="AE32">
        <v>2</v>
      </c>
      <c r="AF32" s="7"/>
      <c r="AG32" s="2" t="str">
        <f t="shared" si="100"/>
        <v/>
      </c>
      <c r="AH32" s="2" t="str">
        <f t="shared" si="101"/>
        <v/>
      </c>
      <c r="AI32" s="2" t="str">
        <f t="shared" si="102"/>
        <v/>
      </c>
      <c r="AJ32" s="2" t="str">
        <f t="shared" si="103"/>
        <v/>
      </c>
      <c r="AK32" s="2" t="str">
        <f t="shared" si="104"/>
        <v/>
      </c>
      <c r="AL32" s="2" t="str">
        <f t="shared" si="105"/>
        <v/>
      </c>
      <c r="AM32" s="2" t="str">
        <f t="shared" si="106"/>
        <v/>
      </c>
      <c r="AN32" s="2" t="str">
        <f t="shared" si="107"/>
        <v/>
      </c>
      <c r="AO32" s="2" t="str">
        <f t="shared" si="108"/>
        <v/>
      </c>
      <c r="AP32" s="2" t="str">
        <f t="shared" si="109"/>
        <v/>
      </c>
      <c r="AQ32" s="2" t="str">
        <f t="shared" si="110"/>
        <v/>
      </c>
      <c r="AR32" s="2" t="str">
        <f t="shared" si="111"/>
        <v/>
      </c>
      <c r="AS32" s="2" t="str">
        <f t="shared" si="112"/>
        <v/>
      </c>
      <c r="AT32" s="2" t="str">
        <f t="shared" si="113"/>
        <v/>
      </c>
      <c r="AU32" s="2" t="str">
        <f t="shared" si="114"/>
        <v/>
      </c>
      <c r="AV32" s="2" t="str">
        <f t="shared" si="115"/>
        <v/>
      </c>
      <c r="AW32" s="2" t="str">
        <f t="shared" si="116"/>
        <v/>
      </c>
      <c r="BB32">
        <v>2</v>
      </c>
      <c r="BC32" s="5" t="s">
        <v>22</v>
      </c>
      <c r="BD32" s="2" t="str">
        <f t="shared" ref="BD32:BD35" si="214">IF(AG32="","",$C$14+AG32)</f>
        <v/>
      </c>
      <c r="BE32" s="2" t="str">
        <f t="shared" ref="BE32:BE35" si="215">IF(AH32="","",$C$14+AH32)</f>
        <v/>
      </c>
      <c r="BF32" s="2" t="str">
        <f t="shared" ref="BD32:BF37" si="216">IF(AI32="","",$C$14+AI32)</f>
        <v/>
      </c>
      <c r="BG32" s="2" t="str">
        <f t="shared" ref="BG32:BG35" si="217">IF(AJ32="","",$C$14+AJ32)</f>
        <v/>
      </c>
      <c r="BH32" s="2" t="str">
        <f t="shared" ref="BH32:BH35" si="218">IF(AK32="","",$C$14+AK32)</f>
        <v/>
      </c>
      <c r="BI32" s="2" t="str">
        <f t="shared" ref="BI32:BI35" si="219">IF(AL32="","",$C$14+AL32)</f>
        <v/>
      </c>
      <c r="BJ32" s="2" t="str">
        <f t="shared" ref="BJ32:BJ35" si="220">IF(AM32="","",$C$14+AM32)</f>
        <v/>
      </c>
      <c r="BK32" s="2" t="str">
        <f t="shared" ref="BK32:BK35" si="221">IF(AN32="","",$C$14+AN32)</f>
        <v/>
      </c>
      <c r="BL32" s="2" t="str">
        <f t="shared" ref="BL32:BL35" si="222">IF(AO32="","",$C$14+AO32)</f>
        <v/>
      </c>
      <c r="BM32" s="2" t="str">
        <f t="shared" ref="BM32:BM35" si="223">IF(AP32="","",$C$14+AP32)</f>
        <v/>
      </c>
      <c r="BN32" s="2" t="str">
        <f t="shared" ref="BN32:BN35" si="224">IF(AQ32="","",$C$14+AQ32)</f>
        <v/>
      </c>
      <c r="BO32" s="2" t="str">
        <f t="shared" ref="BO32:BO35" si="225">IF(AR32="","",$C$14+AR32)</f>
        <v/>
      </c>
      <c r="BP32" s="2" t="str">
        <f t="shared" ref="BP32:BP35" si="226">IF(AS32="","",$C$14+AS32)</f>
        <v/>
      </c>
      <c r="BQ32" s="2" t="str">
        <f t="shared" ref="BQ32:BQ35" si="227">IF(AT32="","",$C$14+AT32)</f>
        <v/>
      </c>
      <c r="BR32" s="2" t="str">
        <f t="shared" ref="BR32:BR35" si="228">IF(AU32="","",$C$14+AU32)</f>
        <v/>
      </c>
      <c r="BS32" s="2" t="str">
        <f t="shared" ref="BS32:BS35" si="229">IF(AV32="","",$C$14+AV32)</f>
        <v/>
      </c>
      <c r="BT32" s="2" t="str">
        <f t="shared" ref="BT32:BT35" si="230">IF(AW32="","",$C$14+AW32)</f>
        <v/>
      </c>
    </row>
    <row r="33" spans="8:72" x14ac:dyDescent="0.25">
      <c r="H33">
        <v>3</v>
      </c>
      <c r="I33" s="5" t="s">
        <v>22</v>
      </c>
      <c r="J33" s="2">
        <f t="shared" si="199"/>
        <v>6.6287604990744633</v>
      </c>
      <c r="K33" s="2">
        <f t="shared" si="200"/>
        <v>8.6393797973719302</v>
      </c>
      <c r="L33" s="2">
        <f t="shared" si="201"/>
        <v>10.649999095669401</v>
      </c>
      <c r="M33" s="2">
        <f t="shared" si="202"/>
        <v>12.660618393966868</v>
      </c>
      <c r="N33" s="2">
        <f t="shared" si="203"/>
        <v>14.671237692264334</v>
      </c>
      <c r="P33" s="2">
        <f t="shared" si="204"/>
        <v>7.1628312501847287</v>
      </c>
      <c r="Q33" s="2">
        <f t="shared" si="205"/>
        <v>9.7075212995924609</v>
      </c>
      <c r="R33" s="2">
        <f t="shared" si="206"/>
        <v>12.252211349000193</v>
      </c>
      <c r="S33" s="2">
        <f t="shared" si="207"/>
        <v>14.796901398407925</v>
      </c>
      <c r="T33">
        <f t="shared" si="208"/>
        <v>17.341591447815659</v>
      </c>
      <c r="V33">
        <f t="shared" si="209"/>
        <v>7.1628312501847287</v>
      </c>
      <c r="W33">
        <f t="shared" si="210"/>
        <v>7.7597338543667886</v>
      </c>
      <c r="X33">
        <f t="shared" si="211"/>
        <v>14.042919161546376</v>
      </c>
      <c r="Y33">
        <f t="shared" si="212"/>
        <v>7.7597338543667886</v>
      </c>
      <c r="Z33">
        <f t="shared" si="213"/>
        <v>20.326104468725962</v>
      </c>
      <c r="AE33">
        <v>3</v>
      </c>
      <c r="AF33" s="8" t="s">
        <v>22</v>
      </c>
      <c r="AG33" s="2" t="str">
        <f t="shared" si="100"/>
        <v/>
      </c>
      <c r="AH33" s="2" t="str">
        <f t="shared" si="101"/>
        <v/>
      </c>
      <c r="AI33" s="2" t="str">
        <f t="shared" si="102"/>
        <v/>
      </c>
      <c r="AJ33" s="2" t="str">
        <f t="shared" si="103"/>
        <v/>
      </c>
      <c r="AK33" s="2" t="str">
        <f t="shared" si="104"/>
        <v/>
      </c>
      <c r="AL33" s="2" t="str">
        <f t="shared" si="105"/>
        <v/>
      </c>
      <c r="AM33" s="2" t="str">
        <f t="shared" si="106"/>
        <v/>
      </c>
      <c r="AN33" s="2" t="str">
        <f t="shared" si="107"/>
        <v/>
      </c>
      <c r="AO33" s="2" t="str">
        <f t="shared" si="108"/>
        <v/>
      </c>
      <c r="AP33" s="2" t="str">
        <f t="shared" si="109"/>
        <v/>
      </c>
      <c r="AQ33" s="2" t="str">
        <f t="shared" si="110"/>
        <v/>
      </c>
      <c r="AR33" s="2" t="str">
        <f t="shared" si="111"/>
        <v/>
      </c>
      <c r="AS33" s="2" t="str">
        <f t="shared" si="112"/>
        <v/>
      </c>
      <c r="AT33" s="2" t="str">
        <f t="shared" si="113"/>
        <v/>
      </c>
      <c r="AU33" s="2" t="str">
        <f t="shared" si="114"/>
        <v/>
      </c>
      <c r="AV33" s="2" t="str">
        <f t="shared" si="115"/>
        <v/>
      </c>
      <c r="AW33" s="2" t="str">
        <f t="shared" si="116"/>
        <v/>
      </c>
      <c r="BB33">
        <v>3</v>
      </c>
      <c r="BC33" s="5" t="s">
        <v>22</v>
      </c>
      <c r="BD33" s="2" t="str">
        <f t="shared" si="214"/>
        <v/>
      </c>
      <c r="BE33" s="2" t="str">
        <f t="shared" si="215"/>
        <v/>
      </c>
      <c r="BF33" s="2" t="str">
        <f t="shared" si="216"/>
        <v/>
      </c>
      <c r="BG33" s="2" t="str">
        <f t="shared" si="217"/>
        <v/>
      </c>
      <c r="BH33" s="2" t="str">
        <f t="shared" si="218"/>
        <v/>
      </c>
      <c r="BI33" s="2" t="str">
        <f t="shared" si="219"/>
        <v/>
      </c>
      <c r="BJ33" s="2" t="str">
        <f t="shared" si="220"/>
        <v/>
      </c>
      <c r="BK33" s="2" t="str">
        <f t="shared" si="221"/>
        <v/>
      </c>
      <c r="BL33" s="2" t="str">
        <f t="shared" si="222"/>
        <v/>
      </c>
      <c r="BM33" s="2" t="str">
        <f t="shared" si="223"/>
        <v/>
      </c>
      <c r="BN33" s="2" t="str">
        <f t="shared" si="224"/>
        <v/>
      </c>
      <c r="BO33" s="2" t="str">
        <f t="shared" si="225"/>
        <v/>
      </c>
      <c r="BP33" s="2" t="str">
        <f t="shared" si="226"/>
        <v/>
      </c>
      <c r="BQ33" s="2" t="str">
        <f t="shared" si="227"/>
        <v/>
      </c>
      <c r="BR33" s="2" t="str">
        <f t="shared" si="228"/>
        <v/>
      </c>
      <c r="BS33" s="2" t="str">
        <f t="shared" si="229"/>
        <v/>
      </c>
      <c r="BT33" s="2" t="str">
        <f t="shared" si="230"/>
        <v/>
      </c>
    </row>
    <row r="34" spans="8:72" x14ac:dyDescent="0.25">
      <c r="H34">
        <v>4</v>
      </c>
      <c r="I34" s="5" t="s">
        <v>22</v>
      </c>
      <c r="J34" s="2">
        <f t="shared" si="199"/>
        <v>8.1681408993334621</v>
      </c>
      <c r="K34" s="2">
        <f t="shared" si="200"/>
        <v>10.178760197630929</v>
      </c>
      <c r="L34" s="2">
        <f t="shared" si="201"/>
        <v>12.189379495928398</v>
      </c>
      <c r="M34" s="2">
        <f t="shared" si="202"/>
        <v>14.199998794225865</v>
      </c>
      <c r="N34" s="2">
        <f t="shared" si="203"/>
        <v>16.210618092523333</v>
      </c>
      <c r="P34" s="2">
        <f t="shared" si="204"/>
        <v>8.7022116504437257</v>
      </c>
      <c r="Q34" s="2">
        <f t="shared" si="205"/>
        <v>11.24690169985146</v>
      </c>
      <c r="R34" s="2">
        <f t="shared" si="206"/>
        <v>13.79159174925919</v>
      </c>
      <c r="S34" s="2">
        <f t="shared" si="207"/>
        <v>16.336281798666924</v>
      </c>
      <c r="T34">
        <f t="shared" si="208"/>
        <v>18.880971848074658</v>
      </c>
      <c r="V34">
        <f t="shared" si="209"/>
        <v>8.7022116504437257</v>
      </c>
      <c r="W34">
        <f t="shared" si="210"/>
        <v>9.2991142546257866</v>
      </c>
      <c r="X34">
        <f t="shared" si="211"/>
        <v>15.582299561805373</v>
      </c>
      <c r="Y34">
        <f t="shared" si="212"/>
        <v>9.2991142546257866</v>
      </c>
      <c r="Z34">
        <f t="shared" si="213"/>
        <v>21.865484868984957</v>
      </c>
      <c r="AE34">
        <v>4</v>
      </c>
      <c r="AF34" s="7"/>
      <c r="AG34" s="2" t="str">
        <f t="shared" si="100"/>
        <v/>
      </c>
      <c r="AH34" s="2" t="str">
        <f t="shared" si="101"/>
        <v/>
      </c>
      <c r="AI34" s="2" t="str">
        <f t="shared" si="102"/>
        <v/>
      </c>
      <c r="AJ34" s="2" t="str">
        <f t="shared" si="103"/>
        <v/>
      </c>
      <c r="AK34" s="2" t="str">
        <f t="shared" si="104"/>
        <v/>
      </c>
      <c r="AL34" s="2" t="str">
        <f t="shared" si="105"/>
        <v/>
      </c>
      <c r="AM34" s="2" t="str">
        <f t="shared" si="106"/>
        <v/>
      </c>
      <c r="AN34" s="2" t="str">
        <f t="shared" si="107"/>
        <v/>
      </c>
      <c r="AO34" s="2" t="str">
        <f t="shared" si="108"/>
        <v/>
      </c>
      <c r="AP34" s="2" t="str">
        <f t="shared" si="109"/>
        <v/>
      </c>
      <c r="AQ34" s="2" t="str">
        <f t="shared" si="110"/>
        <v/>
      </c>
      <c r="AR34" s="2" t="str">
        <f t="shared" si="111"/>
        <v/>
      </c>
      <c r="AS34" s="2" t="str">
        <f t="shared" si="112"/>
        <v/>
      </c>
      <c r="AT34" s="2" t="str">
        <f t="shared" si="113"/>
        <v/>
      </c>
      <c r="AU34" s="2" t="str">
        <f t="shared" si="114"/>
        <v/>
      </c>
      <c r="AV34" s="2" t="str">
        <f t="shared" si="115"/>
        <v/>
      </c>
      <c r="AW34" s="2" t="str">
        <f t="shared" si="116"/>
        <v/>
      </c>
      <c r="BB34">
        <v>4</v>
      </c>
      <c r="BC34" s="5" t="s">
        <v>22</v>
      </c>
      <c r="BD34" s="2" t="str">
        <f t="shared" si="214"/>
        <v/>
      </c>
      <c r="BE34" s="2" t="str">
        <f t="shared" si="215"/>
        <v/>
      </c>
      <c r="BF34" s="2" t="str">
        <f t="shared" si="216"/>
        <v/>
      </c>
      <c r="BG34" s="2" t="str">
        <f t="shared" si="217"/>
        <v/>
      </c>
      <c r="BH34" s="2" t="str">
        <f t="shared" si="218"/>
        <v/>
      </c>
      <c r="BI34" s="2" t="str">
        <f t="shared" si="219"/>
        <v/>
      </c>
      <c r="BJ34" s="2" t="str">
        <f t="shared" si="220"/>
        <v/>
      </c>
      <c r="BK34" s="2" t="str">
        <f t="shared" si="221"/>
        <v/>
      </c>
      <c r="BL34" s="2" t="str">
        <f t="shared" si="222"/>
        <v/>
      </c>
      <c r="BM34" s="2" t="str">
        <f t="shared" si="223"/>
        <v/>
      </c>
      <c r="BN34" s="2" t="str">
        <f t="shared" si="224"/>
        <v/>
      </c>
      <c r="BO34" s="2" t="str">
        <f t="shared" si="225"/>
        <v/>
      </c>
      <c r="BP34" s="2" t="str">
        <f t="shared" si="226"/>
        <v/>
      </c>
      <c r="BQ34" s="2" t="str">
        <f t="shared" si="227"/>
        <v/>
      </c>
      <c r="BR34" s="2" t="str">
        <f t="shared" si="228"/>
        <v/>
      </c>
      <c r="BS34" s="2" t="str">
        <f t="shared" si="229"/>
        <v/>
      </c>
      <c r="BT34" s="2" t="str">
        <f t="shared" si="230"/>
        <v/>
      </c>
    </row>
    <row r="35" spans="8:72" ht="15.75" thickBot="1" x14ac:dyDescent="0.3">
      <c r="H35">
        <v>5</v>
      </c>
      <c r="I35" s="5" t="s">
        <v>22</v>
      </c>
      <c r="J35" s="2">
        <f t="shared" si="199"/>
        <v>9.7075212995924609</v>
      </c>
      <c r="K35" s="2">
        <f t="shared" si="200"/>
        <v>11.718140597889928</v>
      </c>
      <c r="L35" s="2">
        <f t="shared" si="201"/>
        <v>13.728759896187396</v>
      </c>
      <c r="M35" s="2">
        <f t="shared" si="202"/>
        <v>15.739379194484863</v>
      </c>
      <c r="N35" s="2">
        <f t="shared" si="203"/>
        <v>17.749998492782332</v>
      </c>
      <c r="P35" s="2">
        <f t="shared" si="204"/>
        <v>10.241592050702724</v>
      </c>
      <c r="Q35" s="2">
        <f t="shared" si="205"/>
        <v>12.786282100110459</v>
      </c>
      <c r="R35" s="2">
        <f t="shared" si="206"/>
        <v>15.330972149518189</v>
      </c>
      <c r="S35" s="2">
        <f t="shared" si="207"/>
        <v>17.875662198925923</v>
      </c>
      <c r="T35">
        <f t="shared" si="208"/>
        <v>20.420352248333657</v>
      </c>
      <c r="V35">
        <f t="shared" si="209"/>
        <v>10.241592050702724</v>
      </c>
      <c r="W35">
        <f t="shared" si="210"/>
        <v>10.838494654884785</v>
      </c>
      <c r="X35">
        <f t="shared" si="211"/>
        <v>17.12167996206437</v>
      </c>
      <c r="Y35">
        <f t="shared" si="212"/>
        <v>10.838494654884785</v>
      </c>
      <c r="Z35">
        <f t="shared" si="213"/>
        <v>23.404865269243956</v>
      </c>
      <c r="AE35">
        <v>5</v>
      </c>
      <c r="AF35" s="9"/>
      <c r="AG35" s="2" t="str">
        <f t="shared" si="100"/>
        <v/>
      </c>
      <c r="AH35" s="2" t="str">
        <f t="shared" si="101"/>
        <v/>
      </c>
      <c r="AI35" s="2" t="str">
        <f t="shared" si="102"/>
        <v/>
      </c>
      <c r="AJ35" s="2" t="str">
        <f t="shared" si="103"/>
        <v/>
      </c>
      <c r="AK35" s="2" t="str">
        <f t="shared" si="104"/>
        <v/>
      </c>
      <c r="AL35" s="2" t="str">
        <f t="shared" si="105"/>
        <v/>
      </c>
      <c r="AM35" s="2" t="str">
        <f t="shared" si="106"/>
        <v/>
      </c>
      <c r="AN35" s="2" t="str">
        <f t="shared" si="107"/>
        <v/>
      </c>
      <c r="AO35" s="2" t="str">
        <f t="shared" si="108"/>
        <v/>
      </c>
      <c r="AP35" s="2" t="str">
        <f t="shared" si="109"/>
        <v/>
      </c>
      <c r="AQ35" s="2" t="str">
        <f t="shared" si="110"/>
        <v/>
      </c>
      <c r="AR35" s="2" t="str">
        <f t="shared" si="111"/>
        <v/>
      </c>
      <c r="AS35" s="2" t="str">
        <f t="shared" si="112"/>
        <v/>
      </c>
      <c r="AT35" s="2" t="str">
        <f t="shared" si="113"/>
        <v/>
      </c>
      <c r="AU35" s="2" t="str">
        <f t="shared" si="114"/>
        <v/>
      </c>
      <c r="AV35" s="2" t="str">
        <f t="shared" si="115"/>
        <v/>
      </c>
      <c r="AW35" s="2" t="str">
        <f t="shared" si="116"/>
        <v/>
      </c>
      <c r="BB35">
        <v>5</v>
      </c>
      <c r="BC35" s="5" t="s">
        <v>22</v>
      </c>
      <c r="BD35" s="2" t="str">
        <f t="shared" si="214"/>
        <v/>
      </c>
      <c r="BE35" s="2" t="str">
        <f t="shared" si="215"/>
        <v/>
      </c>
      <c r="BF35" s="2" t="str">
        <f t="shared" si="216"/>
        <v/>
      </c>
      <c r="BG35" s="2" t="str">
        <f t="shared" si="217"/>
        <v/>
      </c>
      <c r="BH35" s="2" t="str">
        <f t="shared" si="218"/>
        <v/>
      </c>
      <c r="BI35" s="2" t="str">
        <f t="shared" si="219"/>
        <v/>
      </c>
      <c r="BJ35" s="2" t="str">
        <f t="shared" si="220"/>
        <v/>
      </c>
      <c r="BK35" s="2" t="str">
        <f t="shared" si="221"/>
        <v/>
      </c>
      <c r="BL35" s="2" t="str">
        <f t="shared" si="222"/>
        <v/>
      </c>
      <c r="BM35" s="2" t="str">
        <f t="shared" si="223"/>
        <v/>
      </c>
      <c r="BN35" s="2" t="str">
        <f t="shared" si="224"/>
        <v/>
      </c>
      <c r="BO35" s="2" t="str">
        <f t="shared" si="225"/>
        <v/>
      </c>
      <c r="BP35" s="2" t="str">
        <f t="shared" si="226"/>
        <v/>
      </c>
      <c r="BQ35" s="2" t="str">
        <f t="shared" si="227"/>
        <v/>
      </c>
      <c r="BR35" s="2" t="str">
        <f t="shared" si="228"/>
        <v/>
      </c>
      <c r="BS35" s="2" t="str">
        <f t="shared" si="229"/>
        <v/>
      </c>
      <c r="BT35" s="2" t="str">
        <f t="shared" si="230"/>
        <v/>
      </c>
    </row>
    <row r="36" spans="8:72" ht="15.75" thickBot="1" x14ac:dyDescent="0.3">
      <c r="I36" s="4"/>
      <c r="J36" s="4"/>
      <c r="K36" s="4"/>
      <c r="L36" s="5" t="s">
        <v>24</v>
      </c>
      <c r="M36" s="4"/>
      <c r="N36" s="4"/>
      <c r="O36" s="4"/>
      <c r="P36" s="4"/>
      <c r="Q36" s="4"/>
      <c r="R36" s="5" t="s">
        <v>25</v>
      </c>
      <c r="S36" s="4"/>
      <c r="T36" s="4"/>
      <c r="U36" s="4"/>
      <c r="V36" s="4"/>
      <c r="W36" s="4"/>
      <c r="X36" s="5" t="s">
        <v>27</v>
      </c>
      <c r="Y36" s="4"/>
      <c r="Z36" s="4"/>
      <c r="AF36" s="4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str">
        <f t="shared" si="115"/>
        <v/>
      </c>
      <c r="AW36" s="2" t="str">
        <f t="shared" si="116"/>
        <v/>
      </c>
      <c r="BC36" s="4"/>
      <c r="BD36" s="4"/>
      <c r="BE36" s="4"/>
      <c r="BF36" s="5" t="s">
        <v>24</v>
      </c>
      <c r="BG36" s="4"/>
      <c r="BH36" s="4"/>
      <c r="BI36" s="4"/>
      <c r="BJ36" s="4"/>
      <c r="BK36" s="4"/>
      <c r="BL36" s="5" t="s">
        <v>25</v>
      </c>
      <c r="BM36" s="4"/>
      <c r="BN36" s="4"/>
      <c r="BO36" s="4"/>
      <c r="BP36" s="4"/>
      <c r="BQ36" s="4"/>
      <c r="BR36" s="5" t="s">
        <v>27</v>
      </c>
      <c r="BS36" s="4"/>
      <c r="BT36" s="4"/>
    </row>
    <row r="37" spans="8:72" x14ac:dyDescent="0.25">
      <c r="H37">
        <v>1</v>
      </c>
      <c r="I37" s="5" t="s">
        <v>23</v>
      </c>
      <c r="J37" s="2">
        <f>1*((18/10)^2)*PI()/4+H37*((16/10)^2)*PI()/4</f>
        <v>4.5553093477052009</v>
      </c>
      <c r="K37" s="2">
        <f>2*((18/10)^2)*PI()/4+H37*((16/10)^2)*PI()/4</f>
        <v>7.0999993971129332</v>
      </c>
      <c r="L37" s="2">
        <f>3*((18/10)^2)*PI()/4+H37*((16/10)^2)*PI()/4</f>
        <v>9.6446894465206654</v>
      </c>
      <c r="M37" s="2">
        <f>4*((18/10)^2)*PI()/4+H37*((16/10)^2)*PI()/4</f>
        <v>12.189379495928399</v>
      </c>
      <c r="N37" s="2">
        <f>5*((18/10)^2)*PI()/4+H37*((16/10)^2)*PI()/4</f>
        <v>14.734069545336133</v>
      </c>
      <c r="P37">
        <f>1*((20/10)^2)*PI()/4+H37*((16/10)^2)*PI()/4</f>
        <v>5.1522119518872609</v>
      </c>
      <c r="Q37">
        <f>2*((20/10)^2)*PI()/4+H37*((16/10)^2)*PI()/4</f>
        <v>8.2938046054770531</v>
      </c>
      <c r="R37">
        <f>3*((20/10)^2)*PI()/4+H37*((16/10)^2)*PI()/4</f>
        <v>11.435397259066846</v>
      </c>
      <c r="S37">
        <f>4*((20/10)^2)*PI()/4+H37*((16/10)^2)*PI()/4</f>
        <v>14.576989912656639</v>
      </c>
      <c r="T37">
        <f>5*((20/10)^2)*PI()/4+H37*((16/10)^2)*PI()/4</f>
        <v>17.718582566246432</v>
      </c>
      <c r="V37">
        <f>1*((20/10)^2)*PI()/4+H37*((16/10)^2)*PI()/4</f>
        <v>5.1522119518872609</v>
      </c>
      <c r="W37">
        <f>2*((22/10)^2)*PI()/4+H37*((16/10)^2)*PI()/4</f>
        <v>9.6132735199847694</v>
      </c>
      <c r="X37">
        <f>3*((22/10)^2)*PI()/4+H37*((16/10)^2)*PI()/4</f>
        <v>13.414600630828421</v>
      </c>
      <c r="Y37">
        <f>4*((22/10)^2)*PI()/4+H37*((16/10)^2)*PI()/4</f>
        <v>17.215927741672068</v>
      </c>
      <c r="Z37">
        <f>5*((22/10)^2)*PI()/4+H37*((16/10)^2)*PI()/4</f>
        <v>21.017254852515716</v>
      </c>
      <c r="AE37">
        <v>1</v>
      </c>
      <c r="AF37" s="6"/>
      <c r="AG37" s="2">
        <f t="shared" si="100"/>
        <v>1.8786300626726984</v>
      </c>
      <c r="AH37" s="2" t="str">
        <f t="shared" si="101"/>
        <v/>
      </c>
      <c r="AI37" s="2" t="str">
        <f t="shared" si="102"/>
        <v/>
      </c>
      <c r="AJ37" s="2" t="str">
        <f t="shared" si="103"/>
        <v/>
      </c>
      <c r="AK37" s="2" t="str">
        <f t="shared" si="104"/>
        <v/>
      </c>
      <c r="AL37" s="2" t="str">
        <f t="shared" si="105"/>
        <v/>
      </c>
      <c r="AM37" s="2" t="str">
        <f t="shared" si="106"/>
        <v/>
      </c>
      <c r="AN37" s="2" t="str">
        <f t="shared" si="107"/>
        <v/>
      </c>
      <c r="AO37" s="2" t="str">
        <f t="shared" si="108"/>
        <v/>
      </c>
      <c r="AP37" s="2" t="str">
        <f t="shared" si="109"/>
        <v/>
      </c>
      <c r="AQ37" s="2" t="str">
        <f t="shared" si="110"/>
        <v/>
      </c>
      <c r="AR37" s="2" t="str">
        <f t="shared" si="111"/>
        <v/>
      </c>
      <c r="AS37" s="2" t="str">
        <f t="shared" si="112"/>
        <v/>
      </c>
      <c r="AT37" s="2" t="str">
        <f t="shared" si="113"/>
        <v/>
      </c>
      <c r="AU37" s="2" t="str">
        <f t="shared" si="114"/>
        <v/>
      </c>
      <c r="AV37" s="2" t="str">
        <f t="shared" si="115"/>
        <v/>
      </c>
      <c r="AW37" s="2" t="str">
        <f t="shared" si="116"/>
        <v/>
      </c>
      <c r="BB37">
        <v>1</v>
      </c>
      <c r="BC37" s="5" t="s">
        <v>23</v>
      </c>
      <c r="BD37" s="2">
        <f t="shared" si="216"/>
        <v>4.5553093477052009</v>
      </c>
      <c r="BE37" s="2" t="str">
        <f t="shared" ref="BE37" si="231">IF(AH37="","",$C$14+AH37)</f>
        <v/>
      </c>
      <c r="BF37" s="2" t="str">
        <f t="shared" ref="BF37" si="232">IF(AI37="","",$C$14+AI37)</f>
        <v/>
      </c>
      <c r="BG37" s="2" t="str">
        <f t="shared" ref="BG37" si="233">IF(AJ37="","",$C$14+AJ37)</f>
        <v/>
      </c>
      <c r="BH37" s="2" t="str">
        <f t="shared" ref="BH37" si="234">IF(AK37="","",$C$14+AK37)</f>
        <v/>
      </c>
      <c r="BI37" s="2" t="str">
        <f t="shared" ref="BI37" si="235">IF(AL37="","",$C$14+AL37)</f>
        <v/>
      </c>
      <c r="BJ37" s="2" t="str">
        <f t="shared" ref="BJ37" si="236">IF(AM37="","",$C$14+AM37)</f>
        <v/>
      </c>
      <c r="BK37" s="2" t="str">
        <f t="shared" ref="BK37" si="237">IF(AN37="","",$C$14+AN37)</f>
        <v/>
      </c>
      <c r="BL37" s="2" t="str">
        <f t="shared" ref="BL37" si="238">IF(AO37="","",$C$14+AO37)</f>
        <v/>
      </c>
      <c r="BM37" s="2" t="str">
        <f t="shared" ref="BM37" si="239">IF(AP37="","",$C$14+AP37)</f>
        <v/>
      </c>
      <c r="BN37" s="2" t="str">
        <f t="shared" ref="BN37" si="240">IF(AQ37="","",$C$14+AQ37)</f>
        <v/>
      </c>
      <c r="BO37" s="2" t="str">
        <f t="shared" ref="BO37" si="241">IF(AR37="","",$C$14+AR37)</f>
        <v/>
      </c>
      <c r="BP37" s="2" t="str">
        <f t="shared" ref="BP37" si="242">IF(AS37="","",$C$14+AS37)</f>
        <v/>
      </c>
      <c r="BQ37" s="2" t="str">
        <f t="shared" ref="BQ37" si="243">IF(AT37="","",$C$14+AT37)</f>
        <v/>
      </c>
      <c r="BR37" s="2" t="str">
        <f t="shared" ref="BR37" si="244">IF(AU37="","",$C$14+AU37)</f>
        <v/>
      </c>
      <c r="BS37" s="2" t="str">
        <f t="shared" ref="BS37" si="245">IF(AV37="","",$C$14+AV37)</f>
        <v/>
      </c>
      <c r="BT37" s="2" t="str">
        <f t="shared" ref="BT37" si="246">IF(AW37="","",$C$14+AW37)</f>
        <v/>
      </c>
    </row>
    <row r="38" spans="8:72" x14ac:dyDescent="0.25">
      <c r="H38">
        <v>2</v>
      </c>
      <c r="I38" s="5" t="s">
        <v>23</v>
      </c>
      <c r="J38" s="2">
        <f t="shared" ref="J38:J41" si="247">1*((18/10)^2)*PI()/4+H38*((16/10)^2)*PI()/4</f>
        <v>6.5659286460026678</v>
      </c>
      <c r="K38" s="2">
        <f t="shared" ref="K38:K41" si="248">2*((18/10)^2)*PI()/4+H38*((16/10)^2)*PI()/4</f>
        <v>9.1106186954104018</v>
      </c>
      <c r="L38" s="2">
        <f t="shared" ref="L38:L41" si="249">3*((18/10)^2)*PI()/4+H38*((16/10)^2)*PI()/4</f>
        <v>11.655308744818132</v>
      </c>
      <c r="M38" s="2">
        <f t="shared" ref="M38:M41" si="250">4*((18/10)^2)*PI()/4+H38*((16/10)^2)*PI()/4</f>
        <v>14.199998794225866</v>
      </c>
      <c r="N38" s="2">
        <f t="shared" ref="N38:N41" si="251">5*((18/10)^2)*PI()/4+H38*((16/10)^2)*PI()/4</f>
        <v>16.7446888436336</v>
      </c>
      <c r="P38">
        <f t="shared" ref="P38:P41" si="252">1*((20/10)^2)*PI()/4+H38*((16/10)^2)*PI()/4</f>
        <v>7.1628312501847287</v>
      </c>
      <c r="Q38">
        <f t="shared" ref="Q38:Q41" si="253">2*((20/10)^2)*PI()/4+H38*((16/10)^2)*PI()/4</f>
        <v>10.304423903774522</v>
      </c>
      <c r="R38">
        <f t="shared" ref="R38:R41" si="254">3*((20/10)^2)*PI()/4+H38*((16/10)^2)*PI()/4</f>
        <v>13.446016557364315</v>
      </c>
      <c r="S38">
        <f t="shared" ref="S38:S41" si="255">4*((20/10)^2)*PI()/4+H38*((16/10)^2)*PI()/4</f>
        <v>16.587609210954106</v>
      </c>
      <c r="T38">
        <f t="shared" ref="T38:T41" si="256">5*((20/10)^2)*PI()/4+H38*((16/10)^2)*PI()/4</f>
        <v>19.729201864543903</v>
      </c>
      <c r="V38">
        <f t="shared" ref="V38:V41" si="257">1*((20/10)^2)*PI()/4+H38*((16/10)^2)*PI()/4</f>
        <v>7.1628312501847287</v>
      </c>
      <c r="W38">
        <f t="shared" ref="W38:W41" si="258">2*((22/10)^2)*PI()/4+H38*((16/10)^2)*PI()/4</f>
        <v>11.623892818282236</v>
      </c>
      <c r="X38">
        <f t="shared" ref="X38:X41" si="259">3*((22/10)^2)*PI()/4+H38*((16/10)^2)*PI()/4</f>
        <v>15.425219929125888</v>
      </c>
      <c r="Y38">
        <f t="shared" ref="Y38:Y41" si="260">4*((22/10)^2)*PI()/4+H38*((16/10)^2)*PI()/4</f>
        <v>19.226547039969539</v>
      </c>
      <c r="Z38">
        <f t="shared" ref="Z38:Z41" si="261">5*((22/10)^2)*PI()/4+H38*((16/10)^2)*PI()/4</f>
        <v>23.027874150813183</v>
      </c>
      <c r="AE38">
        <v>2</v>
      </c>
      <c r="AF38" s="7"/>
      <c r="AG38" s="2" t="str">
        <f t="shared" si="100"/>
        <v/>
      </c>
      <c r="AH38" s="2" t="str">
        <f t="shared" si="101"/>
        <v/>
      </c>
      <c r="AI38" s="2" t="str">
        <f t="shared" si="102"/>
        <v/>
      </c>
      <c r="AJ38" s="2" t="str">
        <f t="shared" si="103"/>
        <v/>
      </c>
      <c r="AK38" s="2" t="str">
        <f t="shared" si="104"/>
        <v/>
      </c>
      <c r="AL38" s="2" t="str">
        <f t="shared" si="105"/>
        <v/>
      </c>
      <c r="AM38" s="2" t="str">
        <f t="shared" si="106"/>
        <v/>
      </c>
      <c r="AN38" s="2" t="str">
        <f t="shared" si="107"/>
        <v/>
      </c>
      <c r="AO38" s="2" t="str">
        <f t="shared" si="108"/>
        <v/>
      </c>
      <c r="AP38" s="2" t="str">
        <f t="shared" si="109"/>
        <v/>
      </c>
      <c r="AQ38" s="2" t="str">
        <f t="shared" si="110"/>
        <v/>
      </c>
      <c r="AR38" s="2" t="str">
        <f t="shared" si="111"/>
        <v/>
      </c>
      <c r="AS38" s="2" t="str">
        <f t="shared" si="112"/>
        <v/>
      </c>
      <c r="AT38" s="2" t="str">
        <f t="shared" si="113"/>
        <v/>
      </c>
      <c r="AU38" s="2" t="str">
        <f t="shared" si="114"/>
        <v/>
      </c>
      <c r="AV38" s="2" t="str">
        <f t="shared" si="115"/>
        <v/>
      </c>
      <c r="AW38" s="2" t="str">
        <f t="shared" si="116"/>
        <v/>
      </c>
      <c r="BB38">
        <v>2</v>
      </c>
      <c r="BC38" s="5" t="s">
        <v>23</v>
      </c>
      <c r="BD38" s="2" t="str">
        <f t="shared" ref="BD38:BD43" si="262">IF(AG38="","",$C$14+AG38)</f>
        <v/>
      </c>
      <c r="BE38" s="2" t="str">
        <f t="shared" ref="BE38:BE41" si="263">IF(AH38="","",$C$14+AH38)</f>
        <v/>
      </c>
      <c r="BF38" s="2" t="str">
        <f t="shared" ref="BF38:BF41" si="264">IF(AI38="","",$C$14+AI38)</f>
        <v/>
      </c>
      <c r="BG38" s="2" t="str">
        <f t="shared" ref="BG38:BG41" si="265">IF(AJ38="","",$C$14+AJ38)</f>
        <v/>
      </c>
      <c r="BH38" s="2" t="str">
        <f t="shared" ref="BH38:BH41" si="266">IF(AK38="","",$C$14+AK38)</f>
        <v/>
      </c>
      <c r="BI38" s="2" t="str">
        <f t="shared" ref="BI38:BI41" si="267">IF(AL38="","",$C$14+AL38)</f>
        <v/>
      </c>
      <c r="BJ38" s="2" t="str">
        <f t="shared" ref="BJ38:BJ41" si="268">IF(AM38="","",$C$14+AM38)</f>
        <v/>
      </c>
      <c r="BK38" s="2" t="str">
        <f t="shared" ref="BK38:BK41" si="269">IF(AN38="","",$C$14+AN38)</f>
        <v/>
      </c>
      <c r="BL38" s="2" t="str">
        <f t="shared" ref="BL38:BL41" si="270">IF(AO38="","",$C$14+AO38)</f>
        <v/>
      </c>
      <c r="BM38" s="2" t="str">
        <f t="shared" ref="BM38:BM41" si="271">IF(AP38="","",$C$14+AP38)</f>
        <v/>
      </c>
      <c r="BN38" s="2" t="str">
        <f t="shared" ref="BN38:BN41" si="272">IF(AQ38="","",$C$14+AQ38)</f>
        <v/>
      </c>
      <c r="BO38" s="2" t="str">
        <f t="shared" ref="BO38:BO41" si="273">IF(AR38="","",$C$14+AR38)</f>
        <v/>
      </c>
      <c r="BP38" s="2" t="str">
        <f t="shared" ref="BP38:BP41" si="274">IF(AS38="","",$C$14+AS38)</f>
        <v/>
      </c>
      <c r="BQ38" s="2" t="str">
        <f t="shared" ref="BQ38:BQ41" si="275">IF(AT38="","",$C$14+AT38)</f>
        <v/>
      </c>
      <c r="BR38" s="2" t="str">
        <f t="shared" ref="BR38:BR41" si="276">IF(AU38="","",$C$14+AU38)</f>
        <v/>
      </c>
      <c r="BS38" s="2" t="str">
        <f t="shared" ref="BS38:BS41" si="277">IF(AV38="","",$C$14+AV38)</f>
        <v/>
      </c>
      <c r="BT38" s="2" t="str">
        <f t="shared" ref="BT38:BT41" si="278">IF(AW38="","",$C$14+AW38)</f>
        <v/>
      </c>
    </row>
    <row r="39" spans="8:72" x14ac:dyDescent="0.25">
      <c r="H39">
        <v>3</v>
      </c>
      <c r="I39" s="5" t="s">
        <v>23</v>
      </c>
      <c r="J39" s="2">
        <f t="shared" si="247"/>
        <v>8.5765479443001365</v>
      </c>
      <c r="K39" s="2">
        <f t="shared" si="248"/>
        <v>11.121237993707869</v>
      </c>
      <c r="L39" s="2">
        <f t="shared" si="249"/>
        <v>13.665928043115603</v>
      </c>
      <c r="M39" s="2">
        <f t="shared" si="250"/>
        <v>16.210618092523333</v>
      </c>
      <c r="N39" s="2">
        <f t="shared" si="251"/>
        <v>18.755308141931067</v>
      </c>
      <c r="P39">
        <f t="shared" si="252"/>
        <v>9.1734505484821973</v>
      </c>
      <c r="Q39">
        <f t="shared" si="253"/>
        <v>12.31504320207199</v>
      </c>
      <c r="R39">
        <f t="shared" si="254"/>
        <v>15.456635855661784</v>
      </c>
      <c r="S39">
        <f t="shared" si="255"/>
        <v>18.598228509251577</v>
      </c>
      <c r="T39">
        <f t="shared" si="256"/>
        <v>21.73982116284137</v>
      </c>
      <c r="V39">
        <f t="shared" si="257"/>
        <v>9.1734505484821973</v>
      </c>
      <c r="W39">
        <f t="shared" si="258"/>
        <v>13.634512116579705</v>
      </c>
      <c r="X39">
        <f t="shared" si="259"/>
        <v>17.435839227423358</v>
      </c>
      <c r="Y39">
        <f t="shared" si="260"/>
        <v>21.237166338267006</v>
      </c>
      <c r="Z39">
        <f t="shared" si="261"/>
        <v>25.038493449110653</v>
      </c>
      <c r="AE39">
        <v>3</v>
      </c>
      <c r="AF39" s="8" t="s">
        <v>23</v>
      </c>
      <c r="AG39" s="2" t="str">
        <f t="shared" si="100"/>
        <v/>
      </c>
      <c r="AH39" s="2" t="str">
        <f t="shared" si="101"/>
        <v/>
      </c>
      <c r="AI39" s="2" t="str">
        <f t="shared" si="102"/>
        <v/>
      </c>
      <c r="AJ39" s="2" t="str">
        <f t="shared" si="103"/>
        <v/>
      </c>
      <c r="AK39" s="2" t="str">
        <f t="shared" si="104"/>
        <v/>
      </c>
      <c r="AL39" s="2" t="str">
        <f t="shared" si="105"/>
        <v/>
      </c>
      <c r="AM39" s="2" t="str">
        <f t="shared" si="106"/>
        <v/>
      </c>
      <c r="AN39" s="2" t="str">
        <f t="shared" si="107"/>
        <v/>
      </c>
      <c r="AO39" s="2" t="str">
        <f t="shared" si="108"/>
        <v/>
      </c>
      <c r="AP39" s="2" t="str">
        <f t="shared" si="109"/>
        <v/>
      </c>
      <c r="AQ39" s="2" t="str">
        <f t="shared" si="110"/>
        <v/>
      </c>
      <c r="AR39" s="2" t="str">
        <f t="shared" si="111"/>
        <v/>
      </c>
      <c r="AS39" s="2" t="str">
        <f t="shared" si="112"/>
        <v/>
      </c>
      <c r="AT39" s="2" t="str">
        <f t="shared" si="113"/>
        <v/>
      </c>
      <c r="AU39" s="2" t="str">
        <f t="shared" si="114"/>
        <v/>
      </c>
      <c r="AV39" s="2" t="str">
        <f t="shared" si="115"/>
        <v/>
      </c>
      <c r="AW39" s="2" t="str">
        <f t="shared" si="116"/>
        <v/>
      </c>
      <c r="BB39">
        <v>3</v>
      </c>
      <c r="BC39" s="5" t="s">
        <v>23</v>
      </c>
      <c r="BD39" s="2" t="str">
        <f t="shared" si="262"/>
        <v/>
      </c>
      <c r="BE39" s="2" t="str">
        <f t="shared" si="263"/>
        <v/>
      </c>
      <c r="BF39" s="2" t="str">
        <f t="shared" si="264"/>
        <v/>
      </c>
      <c r="BG39" s="2" t="str">
        <f t="shared" si="265"/>
        <v/>
      </c>
      <c r="BH39" s="2" t="str">
        <f t="shared" si="266"/>
        <v/>
      </c>
      <c r="BI39" s="2" t="str">
        <f t="shared" si="267"/>
        <v/>
      </c>
      <c r="BJ39" s="2" t="str">
        <f t="shared" si="268"/>
        <v/>
      </c>
      <c r="BK39" s="2" t="str">
        <f t="shared" si="269"/>
        <v/>
      </c>
      <c r="BL39" s="2" t="str">
        <f t="shared" si="270"/>
        <v/>
      </c>
      <c r="BM39" s="2" t="str">
        <f t="shared" si="271"/>
        <v/>
      </c>
      <c r="BN39" s="2" t="str">
        <f t="shared" si="272"/>
        <v/>
      </c>
      <c r="BO39" s="2" t="str">
        <f t="shared" si="273"/>
        <v/>
      </c>
      <c r="BP39" s="2" t="str">
        <f t="shared" si="274"/>
        <v/>
      </c>
      <c r="BQ39" s="2" t="str">
        <f t="shared" si="275"/>
        <v/>
      </c>
      <c r="BR39" s="2" t="str">
        <f t="shared" si="276"/>
        <v/>
      </c>
      <c r="BS39" s="2" t="str">
        <f t="shared" si="277"/>
        <v/>
      </c>
      <c r="BT39" s="2" t="str">
        <f t="shared" si="278"/>
        <v/>
      </c>
    </row>
    <row r="40" spans="8:72" x14ac:dyDescent="0.25">
      <c r="H40">
        <v>4</v>
      </c>
      <c r="I40" s="5" t="s">
        <v>23</v>
      </c>
      <c r="J40" s="2">
        <f t="shared" si="247"/>
        <v>10.587167242597603</v>
      </c>
      <c r="K40" s="2">
        <f t="shared" si="248"/>
        <v>13.131857292005336</v>
      </c>
      <c r="L40" s="2">
        <f t="shared" si="249"/>
        <v>15.67654734141307</v>
      </c>
      <c r="M40" s="2">
        <f t="shared" si="250"/>
        <v>18.221237390820804</v>
      </c>
      <c r="N40" s="2">
        <f t="shared" si="251"/>
        <v>20.765927440228538</v>
      </c>
      <c r="P40">
        <f t="shared" si="252"/>
        <v>11.184069846779664</v>
      </c>
      <c r="Q40">
        <f t="shared" si="253"/>
        <v>14.325662500369457</v>
      </c>
      <c r="R40">
        <f t="shared" si="254"/>
        <v>17.46725515395925</v>
      </c>
      <c r="S40">
        <f t="shared" si="255"/>
        <v>20.608847807549044</v>
      </c>
      <c r="T40">
        <f t="shared" si="256"/>
        <v>23.750440461138837</v>
      </c>
      <c r="V40">
        <f t="shared" si="257"/>
        <v>11.184069846779664</v>
      </c>
      <c r="W40">
        <f t="shared" si="258"/>
        <v>15.645131414877172</v>
      </c>
      <c r="X40">
        <f t="shared" si="259"/>
        <v>19.446458525720821</v>
      </c>
      <c r="Y40">
        <f t="shared" si="260"/>
        <v>23.247785636564473</v>
      </c>
      <c r="Z40">
        <f t="shared" si="261"/>
        <v>27.04911274740812</v>
      </c>
      <c r="AE40">
        <v>4</v>
      </c>
      <c r="AF40" s="7"/>
      <c r="AG40" s="2" t="str">
        <f t="shared" si="100"/>
        <v/>
      </c>
      <c r="AH40" s="2" t="str">
        <f t="shared" si="101"/>
        <v/>
      </c>
      <c r="AI40" s="2" t="str">
        <f t="shared" si="102"/>
        <v/>
      </c>
      <c r="AJ40" s="2" t="str">
        <f t="shared" si="103"/>
        <v/>
      </c>
      <c r="AK40" s="2" t="str">
        <f t="shared" si="104"/>
        <v/>
      </c>
      <c r="AL40" s="2" t="str">
        <f t="shared" si="105"/>
        <v/>
      </c>
      <c r="AM40" s="2" t="str">
        <f t="shared" si="106"/>
        <v/>
      </c>
      <c r="AN40" s="2" t="str">
        <f t="shared" si="107"/>
        <v/>
      </c>
      <c r="AO40" s="2" t="str">
        <f t="shared" si="108"/>
        <v/>
      </c>
      <c r="AP40" s="2" t="str">
        <f t="shared" si="109"/>
        <v/>
      </c>
      <c r="AQ40" s="2" t="str">
        <f t="shared" si="110"/>
        <v/>
      </c>
      <c r="AR40" s="2" t="str">
        <f t="shared" si="111"/>
        <v/>
      </c>
      <c r="AS40" s="2" t="str">
        <f t="shared" si="112"/>
        <v/>
      </c>
      <c r="AT40" s="2" t="str">
        <f t="shared" si="113"/>
        <v/>
      </c>
      <c r="AU40" s="2" t="str">
        <f t="shared" si="114"/>
        <v/>
      </c>
      <c r="AV40" s="2" t="str">
        <f t="shared" si="115"/>
        <v/>
      </c>
      <c r="AW40" s="2" t="str">
        <f t="shared" si="116"/>
        <v/>
      </c>
      <c r="BB40">
        <v>4</v>
      </c>
      <c r="BC40" s="5" t="s">
        <v>23</v>
      </c>
      <c r="BD40" s="2" t="str">
        <f t="shared" si="262"/>
        <v/>
      </c>
      <c r="BE40" s="2" t="str">
        <f t="shared" si="263"/>
        <v/>
      </c>
      <c r="BF40" s="2" t="str">
        <f t="shared" si="264"/>
        <v/>
      </c>
      <c r="BG40" s="2" t="str">
        <f t="shared" si="265"/>
        <v/>
      </c>
      <c r="BH40" s="2" t="str">
        <f t="shared" si="266"/>
        <v/>
      </c>
      <c r="BI40" s="2" t="str">
        <f t="shared" si="267"/>
        <v/>
      </c>
      <c r="BJ40" s="2" t="str">
        <f t="shared" si="268"/>
        <v/>
      </c>
      <c r="BK40" s="2" t="str">
        <f t="shared" si="269"/>
        <v/>
      </c>
      <c r="BL40" s="2" t="str">
        <f t="shared" si="270"/>
        <v/>
      </c>
      <c r="BM40" s="2" t="str">
        <f t="shared" si="271"/>
        <v/>
      </c>
      <c r="BN40" s="2" t="str">
        <f t="shared" si="272"/>
        <v/>
      </c>
      <c r="BO40" s="2" t="str">
        <f t="shared" si="273"/>
        <v/>
      </c>
      <c r="BP40" s="2" t="str">
        <f t="shared" si="274"/>
        <v/>
      </c>
      <c r="BQ40" s="2" t="str">
        <f t="shared" si="275"/>
        <v/>
      </c>
      <c r="BR40" s="2" t="str">
        <f t="shared" si="276"/>
        <v/>
      </c>
      <c r="BS40" s="2" t="str">
        <f t="shared" si="277"/>
        <v/>
      </c>
      <c r="BT40" s="2" t="str">
        <f t="shared" si="278"/>
        <v/>
      </c>
    </row>
    <row r="41" spans="8:72" ht="15.75" thickBot="1" x14ac:dyDescent="0.3">
      <c r="H41">
        <v>5</v>
      </c>
      <c r="I41" s="5" t="s">
        <v>23</v>
      </c>
      <c r="J41" s="2">
        <f t="shared" si="247"/>
        <v>12.597786540895072</v>
      </c>
      <c r="K41" s="2">
        <f t="shared" si="248"/>
        <v>15.142476590302806</v>
      </c>
      <c r="L41" s="2">
        <f t="shared" si="249"/>
        <v>17.687166639710536</v>
      </c>
      <c r="M41" s="2">
        <f t="shared" si="250"/>
        <v>20.231856689118271</v>
      </c>
      <c r="N41" s="2">
        <f t="shared" si="251"/>
        <v>22.776546738526005</v>
      </c>
      <c r="P41">
        <f t="shared" si="252"/>
        <v>13.194689145077133</v>
      </c>
      <c r="Q41">
        <f t="shared" si="253"/>
        <v>16.336281798666924</v>
      </c>
      <c r="R41">
        <f t="shared" si="254"/>
        <v>19.477874452256721</v>
      </c>
      <c r="S41">
        <f t="shared" si="255"/>
        <v>22.61946710584651</v>
      </c>
      <c r="T41">
        <f t="shared" si="256"/>
        <v>25.761059759436307</v>
      </c>
      <c r="V41">
        <f t="shared" si="257"/>
        <v>13.194689145077133</v>
      </c>
      <c r="W41">
        <f t="shared" si="258"/>
        <v>17.655750713174641</v>
      </c>
      <c r="X41">
        <f t="shared" si="259"/>
        <v>21.457077824018292</v>
      </c>
      <c r="Y41">
        <f t="shared" si="260"/>
        <v>25.258404934861943</v>
      </c>
      <c r="Z41">
        <f t="shared" si="261"/>
        <v>29.059732045705587</v>
      </c>
      <c r="AE41">
        <v>5</v>
      </c>
      <c r="AF41" s="9"/>
      <c r="AG41" s="2" t="str">
        <f t="shared" si="100"/>
        <v/>
      </c>
      <c r="AH41" s="2" t="str">
        <f t="shared" si="101"/>
        <v/>
      </c>
      <c r="AI41" s="2" t="str">
        <f t="shared" si="102"/>
        <v/>
      </c>
      <c r="AJ41" s="2" t="str">
        <f t="shared" si="103"/>
        <v/>
      </c>
      <c r="AK41" s="2" t="str">
        <f t="shared" si="104"/>
        <v/>
      </c>
      <c r="AL41" s="2" t="str">
        <f t="shared" si="105"/>
        <v/>
      </c>
      <c r="AM41" s="2" t="str">
        <f t="shared" si="106"/>
        <v/>
      </c>
      <c r="AN41" s="2" t="str">
        <f t="shared" si="107"/>
        <v/>
      </c>
      <c r="AO41" s="2" t="str">
        <f t="shared" si="108"/>
        <v/>
      </c>
      <c r="AP41" s="2" t="str">
        <f t="shared" si="109"/>
        <v/>
      </c>
      <c r="AQ41" s="2" t="str">
        <f t="shared" si="110"/>
        <v/>
      </c>
      <c r="AR41" s="2" t="str">
        <f t="shared" si="111"/>
        <v/>
      </c>
      <c r="AS41" s="2" t="str">
        <f t="shared" si="112"/>
        <v/>
      </c>
      <c r="AT41" s="2" t="str">
        <f t="shared" si="113"/>
        <v/>
      </c>
      <c r="AU41" s="2" t="str">
        <f t="shared" si="114"/>
        <v/>
      </c>
      <c r="AV41" s="2" t="str">
        <f t="shared" si="115"/>
        <v/>
      </c>
      <c r="AW41" s="2" t="str">
        <f t="shared" si="116"/>
        <v/>
      </c>
      <c r="BB41">
        <v>5</v>
      </c>
      <c r="BC41" s="5" t="s">
        <v>23</v>
      </c>
      <c r="BD41" s="2" t="str">
        <f t="shared" si="262"/>
        <v/>
      </c>
      <c r="BE41" s="2" t="str">
        <f t="shared" si="263"/>
        <v/>
      </c>
      <c r="BF41" s="2" t="str">
        <f t="shared" si="264"/>
        <v/>
      </c>
      <c r="BG41" s="2" t="str">
        <f t="shared" si="265"/>
        <v/>
      </c>
      <c r="BH41" s="2" t="str">
        <f t="shared" si="266"/>
        <v/>
      </c>
      <c r="BI41" s="2" t="str">
        <f t="shared" si="267"/>
        <v/>
      </c>
      <c r="BJ41" s="2" t="str">
        <f t="shared" si="268"/>
        <v/>
      </c>
      <c r="BK41" s="2" t="str">
        <f t="shared" si="269"/>
        <v/>
      </c>
      <c r="BL41" s="2" t="str">
        <f t="shared" si="270"/>
        <v/>
      </c>
      <c r="BM41" s="2" t="str">
        <f t="shared" si="271"/>
        <v/>
      </c>
      <c r="BN41" s="2" t="str">
        <f t="shared" si="272"/>
        <v/>
      </c>
      <c r="BO41" s="2" t="str">
        <f t="shared" si="273"/>
        <v/>
      </c>
      <c r="BP41" s="2" t="str">
        <f t="shared" si="274"/>
        <v/>
      </c>
      <c r="BQ41" s="2" t="str">
        <f t="shared" si="275"/>
        <v/>
      </c>
      <c r="BR41" s="2" t="str">
        <f t="shared" si="276"/>
        <v/>
      </c>
      <c r="BS41" s="2" t="str">
        <f t="shared" si="277"/>
        <v/>
      </c>
      <c r="BT41" s="2" t="str">
        <f t="shared" si="278"/>
        <v/>
      </c>
    </row>
    <row r="42" spans="8:72" ht="15.75" thickBot="1" x14ac:dyDescent="0.3">
      <c r="I42" s="4"/>
      <c r="J42" s="4"/>
      <c r="K42" s="4"/>
      <c r="L42" s="5" t="s">
        <v>25</v>
      </c>
      <c r="M42" s="4"/>
      <c r="N42" s="4"/>
      <c r="O42" s="4"/>
      <c r="P42" s="4"/>
      <c r="Q42" s="4"/>
      <c r="R42" s="5" t="s">
        <v>27</v>
      </c>
      <c r="S42" s="4"/>
      <c r="T42" s="4"/>
      <c r="U42" s="4"/>
      <c r="V42" s="4"/>
      <c r="W42" s="4"/>
      <c r="X42" s="5" t="s">
        <v>26</v>
      </c>
      <c r="Y42" s="4"/>
      <c r="Z42" s="4"/>
      <c r="AF42" s="4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str">
        <f t="shared" si="115"/>
        <v/>
      </c>
      <c r="AW42" s="2" t="str">
        <f t="shared" si="116"/>
        <v/>
      </c>
      <c r="BC42" s="4"/>
      <c r="BD42" s="4"/>
      <c r="BE42" s="4"/>
      <c r="BF42" s="5" t="s">
        <v>25</v>
      </c>
      <c r="BG42" s="4"/>
      <c r="BH42" s="4"/>
      <c r="BI42" s="4"/>
      <c r="BJ42" s="4"/>
      <c r="BK42" s="4"/>
      <c r="BL42" s="5" t="s">
        <v>27</v>
      </c>
      <c r="BM42" s="4"/>
      <c r="BN42" s="4"/>
      <c r="BO42" s="4"/>
      <c r="BP42" s="4"/>
      <c r="BQ42" s="4"/>
      <c r="BR42" s="5" t="s">
        <v>26</v>
      </c>
      <c r="BS42" s="4"/>
      <c r="BT42" s="4"/>
    </row>
    <row r="43" spans="8:72" x14ac:dyDescent="0.25">
      <c r="H43">
        <v>1</v>
      </c>
      <c r="I43" s="5" t="s">
        <v>24</v>
      </c>
      <c r="J43" s="2">
        <f>1*((20/10)^2)*PI()/4+H43*((18/10)^2)*PI()/4</f>
        <v>5.6862827029975254</v>
      </c>
      <c r="K43">
        <f>2*((20/10)^2)*PI()/4+H43*((18/10)^2)*PI()/4</f>
        <v>8.8278753565873185</v>
      </c>
      <c r="L43">
        <f>3*((20/10)^2)*PI()/4+H43*((18/10)^2)*PI()/4</f>
        <v>11.969468010177112</v>
      </c>
      <c r="M43">
        <f>4*((20/10)^2)*PI()/4+H43*((18/10)^2)*PI()/4</f>
        <v>15.111060663766905</v>
      </c>
      <c r="N43">
        <f>5*((20/10)^2)*PI()/4+H43*((18/10)^2)*PI()/4</f>
        <v>18.2526533173567</v>
      </c>
      <c r="P43" s="2">
        <f>1*((22/10)^2)*PI()/4+H43*((18/10)^2)*PI()/4</f>
        <v>6.3460171602513835</v>
      </c>
      <c r="Q43">
        <f>2*((22/10)^2)*PI()/4+H43*((18/10)^2)*PI()/4</f>
        <v>10.147344271095033</v>
      </c>
      <c r="R43">
        <f>3*((22/10)^2)*PI()/4+H43*((18/10)^2)*PI()/4</f>
        <v>13.948671381938684</v>
      </c>
      <c r="S43">
        <f>4*((22/10)^2)*PI()/4+H43*((18/10)^2)*PI()/4</f>
        <v>17.749998492782336</v>
      </c>
      <c r="T43">
        <f>5*((22/10)^2)*PI()/4+H43*((18/10)^2)*PI()/4</f>
        <v>21.551325603625983</v>
      </c>
      <c r="V43" s="2">
        <f>1*((25/10)^2)*PI()/4+H43*((18/10)^2)*PI()/4</f>
        <v>7.4534285706417851</v>
      </c>
      <c r="W43">
        <f>2*((25/10)^2)*PI()/4+H43*((18/10)^2)*PI()/4</f>
        <v>12.362167091875836</v>
      </c>
      <c r="X43">
        <f>3*((25/10)^2)*PI()/4+H43*((18/10)^2)*PI()/4</f>
        <v>17.270905613109889</v>
      </c>
      <c r="Y43">
        <f>4*((25/10)^2)*PI()/4+H43*((18/10)^2)*PI()/4</f>
        <v>22.179644134343942</v>
      </c>
      <c r="Z43">
        <f>5*((25/10)^2)*PI()/4+H43*((18/10)^2)*PI()/4</f>
        <v>27.088382655577991</v>
      </c>
      <c r="AE43">
        <v>1</v>
      </c>
      <c r="AF43" s="6"/>
      <c r="AG43" s="2" t="str">
        <f t="shared" si="100"/>
        <v/>
      </c>
      <c r="AH43" s="2" t="str">
        <f t="shared" si="101"/>
        <v/>
      </c>
      <c r="AI43" s="2" t="str">
        <f t="shared" si="102"/>
        <v/>
      </c>
      <c r="AJ43" s="2" t="str">
        <f t="shared" si="103"/>
        <v/>
      </c>
      <c r="AK43" s="2" t="str">
        <f t="shared" si="104"/>
        <v/>
      </c>
      <c r="AL43" s="2" t="str">
        <f t="shared" si="105"/>
        <v/>
      </c>
      <c r="AM43" s="2" t="str">
        <f t="shared" si="106"/>
        <v/>
      </c>
      <c r="AN43" s="2" t="str">
        <f t="shared" si="107"/>
        <v/>
      </c>
      <c r="AO43" s="2" t="str">
        <f t="shared" si="108"/>
        <v/>
      </c>
      <c r="AP43" s="2" t="str">
        <f t="shared" si="109"/>
        <v/>
      </c>
      <c r="AQ43" s="2" t="str">
        <f t="shared" si="110"/>
        <v/>
      </c>
      <c r="AR43" s="2" t="str">
        <f t="shared" si="111"/>
        <v/>
      </c>
      <c r="AS43" s="2" t="str">
        <f t="shared" si="112"/>
        <v/>
      </c>
      <c r="AT43" s="2" t="str">
        <f t="shared" si="113"/>
        <v/>
      </c>
      <c r="AU43" s="2" t="str">
        <f t="shared" si="114"/>
        <v/>
      </c>
      <c r="AV43" s="2" t="str">
        <f t="shared" si="115"/>
        <v/>
      </c>
      <c r="AW43" s="2" t="str">
        <f t="shared" si="116"/>
        <v/>
      </c>
      <c r="BB43">
        <v>1</v>
      </c>
      <c r="BC43" s="5" t="s">
        <v>24</v>
      </c>
      <c r="BD43" s="2" t="str">
        <f t="shared" si="262"/>
        <v/>
      </c>
      <c r="BE43" s="2" t="str">
        <f t="shared" ref="BE43" si="279">IF(AH43="","",$C$14+AH43)</f>
        <v/>
      </c>
      <c r="BF43" s="2" t="str">
        <f t="shared" ref="BF43" si="280">IF(AI43="","",$C$14+AI43)</f>
        <v/>
      </c>
      <c r="BG43" s="2" t="str">
        <f t="shared" ref="BG43" si="281">IF(AJ43="","",$C$14+AJ43)</f>
        <v/>
      </c>
      <c r="BH43" s="2" t="str">
        <f t="shared" ref="BH43" si="282">IF(AK43="","",$C$14+AK43)</f>
        <v/>
      </c>
      <c r="BI43" s="2" t="str">
        <f t="shared" ref="BI43" si="283">IF(AL43="","",$C$14+AL43)</f>
        <v/>
      </c>
      <c r="BJ43" s="2" t="str">
        <f t="shared" ref="BJ43" si="284">IF(AM43="","",$C$14+AM43)</f>
        <v/>
      </c>
      <c r="BK43" s="2" t="str">
        <f t="shared" ref="BK43" si="285">IF(AN43="","",$C$14+AN43)</f>
        <v/>
      </c>
      <c r="BL43" s="2" t="str">
        <f t="shared" ref="BL43" si="286">IF(AO43="","",$C$14+AO43)</f>
        <v/>
      </c>
      <c r="BM43" s="2" t="str">
        <f t="shared" ref="BM43" si="287">IF(AP43="","",$C$14+AP43)</f>
        <v/>
      </c>
      <c r="BN43" s="2" t="str">
        <f t="shared" ref="BN43" si="288">IF(AQ43="","",$C$14+AQ43)</f>
        <v/>
      </c>
      <c r="BO43" s="2" t="str">
        <f t="shared" ref="BO43" si="289">IF(AR43="","",$C$14+AR43)</f>
        <v/>
      </c>
      <c r="BP43" s="2" t="str">
        <f t="shared" ref="BP43" si="290">IF(AS43="","",$C$14+AS43)</f>
        <v/>
      </c>
      <c r="BQ43" s="2" t="str">
        <f t="shared" ref="BQ43" si="291">IF(AT43="","",$C$14+AT43)</f>
        <v/>
      </c>
      <c r="BR43" s="2" t="str">
        <f t="shared" ref="BR43" si="292">IF(AU43="","",$C$14+AU43)</f>
        <v/>
      </c>
      <c r="BS43" s="2" t="str">
        <f t="shared" ref="BS43" si="293">IF(AV43="","",$C$14+AV43)</f>
        <v/>
      </c>
      <c r="BT43" s="2" t="str">
        <f t="shared" ref="BT43" si="294">IF(AW43="","",$C$14+AW43)</f>
        <v/>
      </c>
    </row>
    <row r="44" spans="8:72" x14ac:dyDescent="0.25">
      <c r="H44">
        <v>2</v>
      </c>
      <c r="I44" s="5" t="s">
        <v>24</v>
      </c>
      <c r="J44" s="2">
        <f t="shared" ref="J44:J47" si="295">1*((20/10)^2)*PI()/4+H44*((18/10)^2)*PI()/4</f>
        <v>8.2309727524052576</v>
      </c>
      <c r="K44">
        <f t="shared" ref="K44:K47" si="296">2*((20/10)^2)*PI()/4+H44*((18/10)^2)*PI()/4</f>
        <v>11.372565405995051</v>
      </c>
      <c r="L44">
        <f t="shared" ref="L44:L47" si="297">3*((20/10)^2)*PI()/4+H44*((18/10)^2)*PI()/4</f>
        <v>14.514158059584844</v>
      </c>
      <c r="M44">
        <f t="shared" ref="M44:M47" si="298">4*((20/10)^2)*PI()/4+H44*((18/10)^2)*PI()/4</f>
        <v>17.655750713174637</v>
      </c>
      <c r="N44">
        <f t="shared" ref="N44:N47" si="299">5*((20/10)^2)*PI()/4+H44*((18/10)^2)*PI()/4</f>
        <v>20.79734336676443</v>
      </c>
      <c r="P44" s="2">
        <f t="shared" ref="P44:P47" si="300">1*((22/10)^2)*PI()/4+H44*((18/10)^2)*PI()/4</f>
        <v>8.8907072096591158</v>
      </c>
      <c r="Q44">
        <f t="shared" ref="Q44:Q47" si="301">2*((22/10)^2)*PI()/4+H44*((18/10)^2)*PI()/4</f>
        <v>12.692034320502767</v>
      </c>
      <c r="R44">
        <f t="shared" ref="R44:R47" si="302">3*((22/10)^2)*PI()/4+H44*((18/10)^2)*PI()/4</f>
        <v>16.493361431346418</v>
      </c>
      <c r="S44">
        <f t="shared" ref="S44:S47" si="303">4*((22/10)^2)*PI()/4+H44*((18/10)^2)*PI()/4</f>
        <v>20.294688542190066</v>
      </c>
      <c r="T44">
        <f t="shared" ref="T44:T47" si="304">5*((22/10)^2)*PI()/4+H44*((18/10)^2)*PI()/4</f>
        <v>24.096015653033714</v>
      </c>
      <c r="V44" s="2">
        <f t="shared" ref="V44:V47" si="305">1*((25/10)^2)*PI()/4+H44*((18/10)^2)*PI()/4</f>
        <v>9.9981186200495173</v>
      </c>
      <c r="W44">
        <f t="shared" ref="W44:W47" si="306">2*((25/10)^2)*PI()/4+H44*((18/10)^2)*PI()/4</f>
        <v>14.90685714128357</v>
      </c>
      <c r="X44">
        <f t="shared" ref="X44:X47" si="307">3*((25/10)^2)*PI()/4+H44*((18/10)^2)*PI()/4</f>
        <v>19.81559566251762</v>
      </c>
      <c r="Y44">
        <f t="shared" ref="Y44:Y47" si="308">4*((25/10)^2)*PI()/4+H44*((18/10)^2)*PI()/4</f>
        <v>24.724334183751672</v>
      </c>
      <c r="Z44">
        <f t="shared" ref="Z44:Z47" si="309">5*((25/10)^2)*PI()/4+H44*((18/10)^2)*PI()/4</f>
        <v>29.633072704985722</v>
      </c>
      <c r="AE44">
        <v>2</v>
      </c>
      <c r="AF44" s="7"/>
      <c r="AG44" s="2" t="str">
        <f t="shared" si="100"/>
        <v/>
      </c>
      <c r="AH44" s="2" t="str">
        <f t="shared" si="101"/>
        <v/>
      </c>
      <c r="AI44" s="2" t="str">
        <f t="shared" si="102"/>
        <v/>
      </c>
      <c r="AJ44" s="2" t="str">
        <f t="shared" si="103"/>
        <v/>
      </c>
      <c r="AK44" s="2" t="str">
        <f t="shared" si="104"/>
        <v/>
      </c>
      <c r="AL44" s="2" t="str">
        <f t="shared" si="105"/>
        <v/>
      </c>
      <c r="AM44" s="2" t="str">
        <f t="shared" si="106"/>
        <v/>
      </c>
      <c r="AN44" s="2" t="str">
        <f t="shared" si="107"/>
        <v/>
      </c>
      <c r="AO44" s="2" t="str">
        <f t="shared" si="108"/>
        <v/>
      </c>
      <c r="AP44" s="2" t="str">
        <f t="shared" si="109"/>
        <v/>
      </c>
      <c r="AQ44" s="2" t="str">
        <f t="shared" si="110"/>
        <v/>
      </c>
      <c r="AR44" s="2" t="str">
        <f t="shared" si="111"/>
        <v/>
      </c>
      <c r="AS44" s="2" t="str">
        <f t="shared" si="112"/>
        <v/>
      </c>
      <c r="AT44" s="2" t="str">
        <f t="shared" si="113"/>
        <v/>
      </c>
      <c r="AU44" s="2" t="str">
        <f t="shared" si="114"/>
        <v/>
      </c>
      <c r="AV44" s="2" t="str">
        <f t="shared" si="115"/>
        <v/>
      </c>
      <c r="AW44" s="2" t="str">
        <f t="shared" si="116"/>
        <v/>
      </c>
      <c r="BB44">
        <v>2</v>
      </c>
      <c r="BC44" s="5" t="s">
        <v>24</v>
      </c>
      <c r="BD44" s="2" t="str">
        <f t="shared" ref="BD44:BD47" si="310">IF(AG44="","",$C$14+AG44)</f>
        <v/>
      </c>
      <c r="BE44" s="2" t="str">
        <f t="shared" ref="BE44:BE47" si="311">IF(AH44="","",$C$14+AH44)</f>
        <v/>
      </c>
      <c r="BF44" s="2" t="str">
        <f t="shared" ref="BF44:BF47" si="312">IF(AI44="","",$C$14+AI44)</f>
        <v/>
      </c>
      <c r="BG44" s="2" t="str">
        <f t="shared" ref="BG44:BG47" si="313">IF(AJ44="","",$C$14+AJ44)</f>
        <v/>
      </c>
      <c r="BH44" s="2" t="str">
        <f t="shared" ref="BH44:BH47" si="314">IF(AK44="","",$C$14+AK44)</f>
        <v/>
      </c>
      <c r="BI44" s="2" t="str">
        <f t="shared" ref="BI44:BI47" si="315">IF(AL44="","",$C$14+AL44)</f>
        <v/>
      </c>
      <c r="BJ44" s="2" t="str">
        <f t="shared" ref="BJ44:BJ47" si="316">IF(AM44="","",$C$14+AM44)</f>
        <v/>
      </c>
      <c r="BK44" s="2" t="str">
        <f t="shared" ref="BK44:BK47" si="317">IF(AN44="","",$C$14+AN44)</f>
        <v/>
      </c>
      <c r="BL44" s="2" t="str">
        <f t="shared" ref="BL44:BL47" si="318">IF(AO44="","",$C$14+AO44)</f>
        <v/>
      </c>
      <c r="BM44" s="2" t="str">
        <f t="shared" ref="BM44:BM47" si="319">IF(AP44="","",$C$14+AP44)</f>
        <v/>
      </c>
      <c r="BN44" s="2" t="str">
        <f t="shared" ref="BN44:BN47" si="320">IF(AQ44="","",$C$14+AQ44)</f>
        <v/>
      </c>
      <c r="BO44" s="2" t="str">
        <f t="shared" ref="BO44:BO47" si="321">IF(AR44="","",$C$14+AR44)</f>
        <v/>
      </c>
      <c r="BP44" s="2" t="str">
        <f t="shared" ref="BP44:BP47" si="322">IF(AS44="","",$C$14+AS44)</f>
        <v/>
      </c>
      <c r="BQ44" s="2" t="str">
        <f t="shared" ref="BQ44:BQ47" si="323">IF(AT44="","",$C$14+AT44)</f>
        <v/>
      </c>
      <c r="BR44" s="2" t="str">
        <f t="shared" ref="BR44:BR47" si="324">IF(AU44="","",$C$14+AU44)</f>
        <v/>
      </c>
      <c r="BS44" s="2" t="str">
        <f t="shared" ref="BS44:BS47" si="325">IF(AV44="","",$C$14+AV44)</f>
        <v/>
      </c>
      <c r="BT44" s="2" t="str">
        <f t="shared" ref="BT44:BT47" si="326">IF(AW44="","",$C$14+AW44)</f>
        <v/>
      </c>
    </row>
    <row r="45" spans="8:72" x14ac:dyDescent="0.25">
      <c r="H45">
        <v>3</v>
      </c>
      <c r="I45" s="5" t="s">
        <v>24</v>
      </c>
      <c r="J45" s="2">
        <f t="shared" si="295"/>
        <v>10.775662801812992</v>
      </c>
      <c r="K45">
        <f t="shared" si="296"/>
        <v>13.917255455402785</v>
      </c>
      <c r="L45">
        <f t="shared" si="297"/>
        <v>17.058848108992578</v>
      </c>
      <c r="M45">
        <f t="shared" si="298"/>
        <v>20.200440762582371</v>
      </c>
      <c r="N45">
        <f t="shared" si="299"/>
        <v>23.342033416172164</v>
      </c>
      <c r="P45" s="2">
        <f t="shared" si="300"/>
        <v>11.435397259066848</v>
      </c>
      <c r="Q45">
        <f t="shared" si="301"/>
        <v>15.236724369910498</v>
      </c>
      <c r="R45">
        <f t="shared" si="302"/>
        <v>19.038051480754149</v>
      </c>
      <c r="S45">
        <f t="shared" si="303"/>
        <v>22.8393785915978</v>
      </c>
      <c r="T45">
        <f t="shared" si="304"/>
        <v>26.640705702441448</v>
      </c>
      <c r="V45" s="2">
        <f t="shared" si="305"/>
        <v>12.54280866945725</v>
      </c>
      <c r="W45">
        <f t="shared" si="306"/>
        <v>17.451547190691301</v>
      </c>
      <c r="X45">
        <f t="shared" si="307"/>
        <v>22.360285711925354</v>
      </c>
      <c r="Y45">
        <f t="shared" si="308"/>
        <v>27.269024233159406</v>
      </c>
      <c r="Z45">
        <f t="shared" si="309"/>
        <v>32.177762754393456</v>
      </c>
      <c r="AE45">
        <v>3</v>
      </c>
      <c r="AF45" s="8" t="s">
        <v>24</v>
      </c>
      <c r="AG45" s="2" t="str">
        <f t="shared" si="100"/>
        <v/>
      </c>
      <c r="AH45" s="2" t="str">
        <f t="shared" si="101"/>
        <v/>
      </c>
      <c r="AI45" s="2" t="str">
        <f t="shared" si="102"/>
        <v/>
      </c>
      <c r="AJ45" s="2" t="str">
        <f t="shared" si="103"/>
        <v/>
      </c>
      <c r="AK45" s="2" t="str">
        <f t="shared" si="104"/>
        <v/>
      </c>
      <c r="AL45" s="2" t="str">
        <f t="shared" si="105"/>
        <v/>
      </c>
      <c r="AM45" s="2" t="str">
        <f t="shared" si="106"/>
        <v/>
      </c>
      <c r="AN45" s="2" t="str">
        <f t="shared" si="107"/>
        <v/>
      </c>
      <c r="AO45" s="2" t="str">
        <f t="shared" si="108"/>
        <v/>
      </c>
      <c r="AP45" s="2" t="str">
        <f t="shared" si="109"/>
        <v/>
      </c>
      <c r="AQ45" s="2" t="str">
        <f t="shared" si="110"/>
        <v/>
      </c>
      <c r="AR45" s="2" t="str">
        <f t="shared" si="111"/>
        <v/>
      </c>
      <c r="AS45" s="2" t="str">
        <f t="shared" si="112"/>
        <v/>
      </c>
      <c r="AT45" s="2" t="str">
        <f t="shared" si="113"/>
        <v/>
      </c>
      <c r="AU45" s="2" t="str">
        <f t="shared" si="114"/>
        <v/>
      </c>
      <c r="AV45" s="2" t="str">
        <f t="shared" si="115"/>
        <v/>
      </c>
      <c r="AW45" s="2" t="str">
        <f t="shared" si="116"/>
        <v/>
      </c>
      <c r="BB45">
        <v>3</v>
      </c>
      <c r="BC45" s="5" t="s">
        <v>24</v>
      </c>
      <c r="BD45" s="2" t="str">
        <f t="shared" si="310"/>
        <v/>
      </c>
      <c r="BE45" s="2" t="str">
        <f t="shared" si="311"/>
        <v/>
      </c>
      <c r="BF45" s="2" t="str">
        <f t="shared" si="312"/>
        <v/>
      </c>
      <c r="BG45" s="2" t="str">
        <f t="shared" si="313"/>
        <v/>
      </c>
      <c r="BH45" s="2" t="str">
        <f t="shared" si="314"/>
        <v/>
      </c>
      <c r="BI45" s="2" t="str">
        <f t="shared" si="315"/>
        <v/>
      </c>
      <c r="BJ45" s="2" t="str">
        <f t="shared" si="316"/>
        <v/>
      </c>
      <c r="BK45" s="2" t="str">
        <f t="shared" si="317"/>
        <v/>
      </c>
      <c r="BL45" s="2" t="str">
        <f t="shared" si="318"/>
        <v/>
      </c>
      <c r="BM45" s="2" t="str">
        <f t="shared" si="319"/>
        <v/>
      </c>
      <c r="BN45" s="2" t="str">
        <f t="shared" si="320"/>
        <v/>
      </c>
      <c r="BO45" s="2" t="str">
        <f t="shared" si="321"/>
        <v/>
      </c>
      <c r="BP45" s="2" t="str">
        <f t="shared" si="322"/>
        <v/>
      </c>
      <c r="BQ45" s="2" t="str">
        <f t="shared" si="323"/>
        <v/>
      </c>
      <c r="BR45" s="2" t="str">
        <f t="shared" si="324"/>
        <v/>
      </c>
      <c r="BS45" s="2" t="str">
        <f t="shared" si="325"/>
        <v/>
      </c>
      <c r="BT45" s="2" t="str">
        <f t="shared" si="326"/>
        <v/>
      </c>
    </row>
    <row r="46" spans="8:72" x14ac:dyDescent="0.25">
      <c r="H46">
        <v>4</v>
      </c>
      <c r="I46" s="5" t="s">
        <v>24</v>
      </c>
      <c r="J46" s="2">
        <f t="shared" si="295"/>
        <v>13.320352851220724</v>
      </c>
      <c r="K46">
        <f t="shared" si="296"/>
        <v>16.461945504810515</v>
      </c>
      <c r="L46">
        <f t="shared" si="297"/>
        <v>19.603538158400312</v>
      </c>
      <c r="M46">
        <f t="shared" si="298"/>
        <v>22.745130811990101</v>
      </c>
      <c r="N46">
        <f t="shared" si="299"/>
        <v>25.886723465579898</v>
      </c>
      <c r="P46" s="2">
        <f t="shared" si="300"/>
        <v>13.98008730847458</v>
      </c>
      <c r="Q46">
        <f t="shared" si="301"/>
        <v>17.781414419318232</v>
      </c>
      <c r="R46">
        <f t="shared" si="302"/>
        <v>21.582741530161883</v>
      </c>
      <c r="S46">
        <f t="shared" si="303"/>
        <v>25.384068641005534</v>
      </c>
      <c r="T46">
        <f t="shared" si="304"/>
        <v>29.185395751849178</v>
      </c>
      <c r="V46" s="2">
        <f t="shared" si="305"/>
        <v>15.087498718864982</v>
      </c>
      <c r="W46">
        <f t="shared" si="306"/>
        <v>19.996237240099035</v>
      </c>
      <c r="X46">
        <f t="shared" si="307"/>
        <v>24.904975761333084</v>
      </c>
      <c r="Y46">
        <f t="shared" si="308"/>
        <v>29.81371428256714</v>
      </c>
      <c r="Z46">
        <f t="shared" si="309"/>
        <v>34.72245280380119</v>
      </c>
      <c r="AE46">
        <v>4</v>
      </c>
      <c r="AF46" s="7"/>
      <c r="AG46" s="2" t="str">
        <f t="shared" si="100"/>
        <v/>
      </c>
      <c r="AH46" s="2" t="str">
        <f t="shared" si="101"/>
        <v/>
      </c>
      <c r="AI46" s="2" t="str">
        <f t="shared" si="102"/>
        <v/>
      </c>
      <c r="AJ46" s="2" t="str">
        <f t="shared" si="103"/>
        <v/>
      </c>
      <c r="AK46" s="2" t="str">
        <f t="shared" si="104"/>
        <v/>
      </c>
      <c r="AL46" s="2" t="str">
        <f t="shared" si="105"/>
        <v/>
      </c>
      <c r="AM46" s="2" t="str">
        <f t="shared" si="106"/>
        <v/>
      </c>
      <c r="AN46" s="2" t="str">
        <f t="shared" si="107"/>
        <v/>
      </c>
      <c r="AO46" s="2" t="str">
        <f t="shared" si="108"/>
        <v/>
      </c>
      <c r="AP46" s="2" t="str">
        <f t="shared" si="109"/>
        <v/>
      </c>
      <c r="AQ46" s="2" t="str">
        <f t="shared" si="110"/>
        <v/>
      </c>
      <c r="AR46" s="2" t="str">
        <f t="shared" si="111"/>
        <v/>
      </c>
      <c r="AS46" s="2" t="str">
        <f t="shared" si="112"/>
        <v/>
      </c>
      <c r="AT46" s="2" t="str">
        <f t="shared" si="113"/>
        <v/>
      </c>
      <c r="AU46" s="2" t="str">
        <f t="shared" si="114"/>
        <v/>
      </c>
      <c r="AV46" s="2" t="str">
        <f t="shared" si="115"/>
        <v/>
      </c>
      <c r="AW46" s="2" t="str">
        <f t="shared" si="116"/>
        <v/>
      </c>
      <c r="BB46">
        <v>4</v>
      </c>
      <c r="BC46" s="5" t="s">
        <v>24</v>
      </c>
      <c r="BD46" s="2" t="str">
        <f t="shared" si="310"/>
        <v/>
      </c>
      <c r="BE46" s="2" t="str">
        <f t="shared" si="311"/>
        <v/>
      </c>
      <c r="BF46" s="2" t="str">
        <f t="shared" si="312"/>
        <v/>
      </c>
      <c r="BG46" s="2" t="str">
        <f t="shared" si="313"/>
        <v/>
      </c>
      <c r="BH46" s="2" t="str">
        <f t="shared" si="314"/>
        <v/>
      </c>
      <c r="BI46" s="2" t="str">
        <f t="shared" si="315"/>
        <v/>
      </c>
      <c r="BJ46" s="2" t="str">
        <f t="shared" si="316"/>
        <v/>
      </c>
      <c r="BK46" s="2" t="str">
        <f t="shared" si="317"/>
        <v/>
      </c>
      <c r="BL46" s="2" t="str">
        <f t="shared" si="318"/>
        <v/>
      </c>
      <c r="BM46" s="2" t="str">
        <f t="shared" si="319"/>
        <v/>
      </c>
      <c r="BN46" s="2" t="str">
        <f t="shared" si="320"/>
        <v/>
      </c>
      <c r="BO46" s="2" t="str">
        <f t="shared" si="321"/>
        <v/>
      </c>
      <c r="BP46" s="2" t="str">
        <f t="shared" si="322"/>
        <v/>
      </c>
      <c r="BQ46" s="2" t="str">
        <f t="shared" si="323"/>
        <v/>
      </c>
      <c r="BR46" s="2" t="str">
        <f t="shared" si="324"/>
        <v/>
      </c>
      <c r="BS46" s="2" t="str">
        <f t="shared" si="325"/>
        <v/>
      </c>
      <c r="BT46" s="2" t="str">
        <f t="shared" si="326"/>
        <v/>
      </c>
    </row>
    <row r="47" spans="8:72" ht="15.75" thickBot="1" x14ac:dyDescent="0.3">
      <c r="H47">
        <v>5</v>
      </c>
      <c r="I47" s="5" t="s">
        <v>24</v>
      </c>
      <c r="J47" s="2">
        <f t="shared" si="295"/>
        <v>15.865042900628458</v>
      </c>
      <c r="K47">
        <f t="shared" si="296"/>
        <v>19.006635554218249</v>
      </c>
      <c r="L47">
        <f t="shared" si="297"/>
        <v>22.148228207808046</v>
      </c>
      <c r="M47">
        <f t="shared" si="298"/>
        <v>25.289820861397835</v>
      </c>
      <c r="N47">
        <f t="shared" si="299"/>
        <v>28.431413514987632</v>
      </c>
      <c r="P47" s="2">
        <f t="shared" si="300"/>
        <v>16.524777357882314</v>
      </c>
      <c r="Q47">
        <f t="shared" si="301"/>
        <v>20.326104468725966</v>
      </c>
      <c r="R47">
        <f t="shared" si="302"/>
        <v>24.127431579569617</v>
      </c>
      <c r="S47">
        <f t="shared" si="303"/>
        <v>27.928758690413268</v>
      </c>
      <c r="T47">
        <f t="shared" si="304"/>
        <v>31.730085801256912</v>
      </c>
      <c r="V47" s="2">
        <f t="shared" si="305"/>
        <v>17.632188768272716</v>
      </c>
      <c r="W47">
        <f t="shared" si="306"/>
        <v>22.540927289506769</v>
      </c>
      <c r="X47">
        <f t="shared" si="307"/>
        <v>27.449665810740818</v>
      </c>
      <c r="Y47">
        <f t="shared" si="308"/>
        <v>32.358404331974874</v>
      </c>
      <c r="Z47">
        <f t="shared" si="309"/>
        <v>37.267142853208924</v>
      </c>
      <c r="AE47">
        <v>5</v>
      </c>
      <c r="AF47" s="9"/>
      <c r="AG47" s="2" t="str">
        <f t="shared" si="100"/>
        <v/>
      </c>
      <c r="AH47" s="2" t="str">
        <f t="shared" si="101"/>
        <v/>
      </c>
      <c r="AI47" s="2" t="str">
        <f t="shared" si="102"/>
        <v/>
      </c>
      <c r="AJ47" s="2" t="str">
        <f t="shared" si="103"/>
        <v/>
      </c>
      <c r="AK47" s="2" t="str">
        <f t="shared" si="104"/>
        <v/>
      </c>
      <c r="AL47" s="2" t="str">
        <f t="shared" si="105"/>
        <v/>
      </c>
      <c r="AM47" s="2" t="str">
        <f t="shared" si="106"/>
        <v/>
      </c>
      <c r="AN47" s="2" t="str">
        <f t="shared" si="107"/>
        <v/>
      </c>
      <c r="AO47" s="2" t="str">
        <f t="shared" si="108"/>
        <v/>
      </c>
      <c r="AP47" s="2" t="str">
        <f t="shared" si="109"/>
        <v/>
      </c>
      <c r="AQ47" s="2" t="str">
        <f t="shared" si="110"/>
        <v/>
      </c>
      <c r="AR47" s="2" t="str">
        <f t="shared" si="111"/>
        <v/>
      </c>
      <c r="AS47" s="2" t="str">
        <f t="shared" si="112"/>
        <v/>
      </c>
      <c r="AT47" s="2" t="str">
        <f t="shared" si="113"/>
        <v/>
      </c>
      <c r="AU47" s="2" t="str">
        <f t="shared" si="114"/>
        <v/>
      </c>
      <c r="AV47" s="2" t="str">
        <f t="shared" si="115"/>
        <v/>
      </c>
      <c r="AW47" s="2" t="str">
        <f t="shared" si="116"/>
        <v/>
      </c>
      <c r="BB47">
        <v>5</v>
      </c>
      <c r="BC47" s="5" t="s">
        <v>24</v>
      </c>
      <c r="BD47" s="2" t="str">
        <f t="shared" si="310"/>
        <v/>
      </c>
      <c r="BE47" s="2" t="str">
        <f t="shared" si="311"/>
        <v/>
      </c>
      <c r="BF47" s="2" t="str">
        <f t="shared" si="312"/>
        <v/>
      </c>
      <c r="BG47" s="2" t="str">
        <f t="shared" si="313"/>
        <v/>
      </c>
      <c r="BH47" s="2" t="str">
        <f t="shared" si="314"/>
        <v/>
      </c>
      <c r="BI47" s="2" t="str">
        <f t="shared" si="315"/>
        <v/>
      </c>
      <c r="BJ47" s="2" t="str">
        <f t="shared" si="316"/>
        <v/>
      </c>
      <c r="BK47" s="2" t="str">
        <f t="shared" si="317"/>
        <v/>
      </c>
      <c r="BL47" s="2" t="str">
        <f t="shared" si="318"/>
        <v/>
      </c>
      <c r="BM47" s="2" t="str">
        <f t="shared" si="319"/>
        <v/>
      </c>
      <c r="BN47" s="2" t="str">
        <f t="shared" si="320"/>
        <v/>
      </c>
      <c r="BO47" s="2" t="str">
        <f t="shared" si="321"/>
        <v/>
      </c>
      <c r="BP47" s="2" t="str">
        <f t="shared" si="322"/>
        <v/>
      </c>
      <c r="BQ47" s="2" t="str">
        <f t="shared" si="323"/>
        <v/>
      </c>
      <c r="BR47" s="2" t="str">
        <f t="shared" si="324"/>
        <v/>
      </c>
      <c r="BS47" s="2" t="str">
        <f t="shared" si="325"/>
        <v/>
      </c>
      <c r="BT47" s="2" t="str">
        <f t="shared" si="326"/>
        <v/>
      </c>
    </row>
    <row r="48" spans="8:72" ht="15.75" thickBot="1" x14ac:dyDescent="0.3">
      <c r="I48" s="4"/>
      <c r="J48" s="4"/>
      <c r="K48" s="4"/>
      <c r="L48" s="5" t="s">
        <v>27</v>
      </c>
      <c r="M48" s="4"/>
      <c r="N48" s="4"/>
      <c r="O48" s="4"/>
      <c r="P48" s="4"/>
      <c r="Q48" s="4"/>
      <c r="R48" s="5" t="s">
        <v>26</v>
      </c>
      <c r="S48" s="4"/>
      <c r="T48" s="4"/>
      <c r="U48" s="4"/>
      <c r="V48" s="4"/>
      <c r="W48" s="4"/>
      <c r="X48" s="5" t="s">
        <v>28</v>
      </c>
      <c r="Y48" s="4"/>
      <c r="Z48" s="4"/>
      <c r="AF48" s="4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tr">
        <f t="shared" si="115"/>
        <v/>
      </c>
      <c r="AW48" s="2" t="str">
        <f t="shared" si="116"/>
        <v/>
      </c>
      <c r="BC48" s="4"/>
      <c r="BD48" s="4"/>
      <c r="BE48" s="4"/>
      <c r="BF48" s="5" t="s">
        <v>27</v>
      </c>
      <c r="BG48" s="4"/>
      <c r="BH48" s="4"/>
      <c r="BI48" s="4"/>
      <c r="BJ48" s="4"/>
      <c r="BK48" s="4"/>
      <c r="BL48" s="5" t="s">
        <v>26</v>
      </c>
      <c r="BM48" s="4"/>
      <c r="BN48" s="4"/>
      <c r="BO48" s="4"/>
      <c r="BP48" s="4"/>
      <c r="BQ48" s="4"/>
      <c r="BR48" s="5" t="s">
        <v>28</v>
      </c>
      <c r="BS48" s="4"/>
      <c r="BT48" s="4"/>
    </row>
    <row r="49" spans="8:72 16384:16384" x14ac:dyDescent="0.25">
      <c r="H49">
        <v>1</v>
      </c>
      <c r="I49" s="5" t="s">
        <v>25</v>
      </c>
      <c r="J49" s="2">
        <f>1*((22/10)^2)*PI()/4+H49*((20/10)^2)*PI()/4</f>
        <v>6.9429197644334435</v>
      </c>
      <c r="K49">
        <f>2*((22/10)^2)*PI()/4+H49*((20/10)^2)*PI()/4</f>
        <v>10.744246875277094</v>
      </c>
      <c r="L49">
        <f>3*((22/10)^2)*PI()/4+H49*((20/10)^2)*PI()/4</f>
        <v>14.545573986120745</v>
      </c>
      <c r="M49">
        <f>4*((22/10)^2)*PI()/4+H49*((20/10)^2)*PI()/4</f>
        <v>18.346901096964395</v>
      </c>
      <c r="N49">
        <f>5*((22/10)^2)*PI()/4+H49*((20/10)^2)*PI()/4</f>
        <v>22.148228207808042</v>
      </c>
      <c r="P49" s="2">
        <f>1*((25/10)^2)*PI()/4+H49*((20/10)^2)*PI()/4</f>
        <v>8.050331174823846</v>
      </c>
      <c r="Q49" s="2">
        <f>2*((25/10)^2)*PI()/4+H49*((20/10)^2)*PI()/4</f>
        <v>12.959069696057897</v>
      </c>
      <c r="R49" s="2">
        <f>3*((25/10)^2)*PI()/4+H49*((20/10)^2)*PI()/4</f>
        <v>17.867808217291948</v>
      </c>
      <c r="S49">
        <f>4*((25/10)^2)*PI()/4+H49*((20/10)^2)*PI()/4</f>
        <v>22.776546738526001</v>
      </c>
      <c r="T49">
        <f>5*((25/10)^2)*PI()/4+H49*((20/10)^2)*PI()/4</f>
        <v>27.68528525976005</v>
      </c>
      <c r="V49" s="2">
        <f>1*((28/10)^2)*PI()/4+H49*((20/10)^2)*PI()/4</f>
        <v>9.2991142546257866</v>
      </c>
      <c r="W49">
        <f>2*((28/10)^2)*PI()/4+H49*((20/10)^2)*PI()/4</f>
        <v>15.45663585566178</v>
      </c>
      <c r="X49">
        <f>3*((28/10)^2)*PI()/4+H49*((20/10)^2)*PI()/4</f>
        <v>21.614157456697775</v>
      </c>
      <c r="Y49">
        <f>4*((28/10)^2)*PI()/4+H49*((20/10)^2)*PI()/4</f>
        <v>27.771679057733767</v>
      </c>
      <c r="Z49">
        <f>5*((28/10)^2)*PI()/4+H49*((20/10)^2)*PI()/4</f>
        <v>33.929200658769759</v>
      </c>
      <c r="AE49">
        <v>1</v>
      </c>
      <c r="AF49" s="6"/>
      <c r="AG49" s="2" t="str">
        <f t="shared" si="100"/>
        <v/>
      </c>
      <c r="AH49" s="2" t="str">
        <f t="shared" si="101"/>
        <v/>
      </c>
      <c r="AI49" s="2" t="str">
        <f t="shared" si="102"/>
        <v/>
      </c>
      <c r="AJ49" s="2" t="str">
        <f t="shared" si="103"/>
        <v/>
      </c>
      <c r="AK49" s="2" t="str">
        <f t="shared" si="104"/>
        <v/>
      </c>
      <c r="AL49" s="2" t="str">
        <f t="shared" si="105"/>
        <v/>
      </c>
      <c r="AM49" s="2" t="str">
        <f t="shared" si="106"/>
        <v/>
      </c>
      <c r="AN49" s="2" t="str">
        <f t="shared" si="107"/>
        <v/>
      </c>
      <c r="AO49" s="2" t="str">
        <f t="shared" si="108"/>
        <v/>
      </c>
      <c r="AP49" s="2" t="str">
        <f t="shared" si="109"/>
        <v/>
      </c>
      <c r="AQ49" s="2" t="str">
        <f t="shared" si="110"/>
        <v/>
      </c>
      <c r="AR49" s="2" t="str">
        <f t="shared" si="111"/>
        <v/>
      </c>
      <c r="AS49" s="2" t="str">
        <f t="shared" si="112"/>
        <v/>
      </c>
      <c r="AT49" s="2" t="str">
        <f t="shared" si="113"/>
        <v/>
      </c>
      <c r="AU49" s="2" t="str">
        <f t="shared" si="114"/>
        <v/>
      </c>
      <c r="AV49" s="2" t="str">
        <f t="shared" si="115"/>
        <v/>
      </c>
      <c r="AW49" s="2" t="str">
        <f t="shared" si="116"/>
        <v/>
      </c>
      <c r="BB49">
        <v>1</v>
      </c>
      <c r="BC49" s="5" t="s">
        <v>25</v>
      </c>
      <c r="BD49" s="2" t="str">
        <f t="shared" ref="BD49" si="327">IF(AG49="","",$C$14+AG49)</f>
        <v/>
      </c>
      <c r="BE49" s="2" t="str">
        <f t="shared" ref="BE49" si="328">IF(AH49="","",$C$14+AH49)</f>
        <v/>
      </c>
      <c r="BF49" s="2" t="str">
        <f t="shared" ref="BF49" si="329">IF(AI49="","",$C$14+AI49)</f>
        <v/>
      </c>
      <c r="BG49" s="2" t="str">
        <f t="shared" ref="BG49" si="330">IF(AJ49="","",$C$14+AJ49)</f>
        <v/>
      </c>
      <c r="BH49" s="2" t="str">
        <f t="shared" ref="BH49" si="331">IF(AK49="","",$C$14+AK49)</f>
        <v/>
      </c>
      <c r="BI49" s="2" t="str">
        <f t="shared" ref="BI49" si="332">IF(AL49="","",$C$14+AL49)</f>
        <v/>
      </c>
      <c r="BJ49" s="2" t="str">
        <f t="shared" ref="BJ49" si="333">IF(AM49="","",$C$14+AM49)</f>
        <v/>
      </c>
      <c r="BK49" s="2" t="str">
        <f t="shared" ref="BK49" si="334">IF(AN49="","",$C$14+AN49)</f>
        <v/>
      </c>
      <c r="BL49" s="2" t="str">
        <f t="shared" ref="BL49" si="335">IF(AO49="","",$C$14+AO49)</f>
        <v/>
      </c>
      <c r="BM49" s="2" t="str">
        <f t="shared" ref="BM49" si="336">IF(AP49="","",$C$14+AP49)</f>
        <v/>
      </c>
      <c r="BN49" s="2" t="str">
        <f t="shared" ref="BN49" si="337">IF(AQ49="","",$C$14+AQ49)</f>
        <v/>
      </c>
      <c r="BO49" s="2" t="str">
        <f t="shared" ref="BO49" si="338">IF(AR49="","",$C$14+AR49)</f>
        <v/>
      </c>
      <c r="BP49" s="2" t="str">
        <f t="shared" ref="BP49" si="339">IF(AS49="","",$C$14+AS49)</f>
        <v/>
      </c>
      <c r="BQ49" s="2" t="str">
        <f t="shared" ref="BQ49" si="340">IF(AT49="","",$C$14+AT49)</f>
        <v/>
      </c>
      <c r="BR49" s="2" t="str">
        <f t="shared" ref="BR49" si="341">IF(AU49="","",$C$14+AU49)</f>
        <v/>
      </c>
      <c r="BS49" s="2" t="str">
        <f t="shared" ref="BS49" si="342">IF(AV49="","",$C$14+AV49)</f>
        <v/>
      </c>
      <c r="BT49" s="2" t="str">
        <f t="shared" ref="BT49" si="343">IF(AW49="","",$C$14+AW49)</f>
        <v/>
      </c>
      <c r="XFD49">
        <f>1*((25/10)^2)*PI()/4+H49*((20/10)^2)*PI()/4</f>
        <v>8.050331174823846</v>
      </c>
    </row>
    <row r="50" spans="8:72 16384:16384" x14ac:dyDescent="0.25">
      <c r="H50">
        <v>2</v>
      </c>
      <c r="I50" s="5" t="s">
        <v>25</v>
      </c>
      <c r="J50" s="2">
        <f t="shared" ref="J50:J53" si="344">1*((22/10)^2)*PI()/4+H50*((20/10)^2)*PI()/4</f>
        <v>10.084512418023238</v>
      </c>
      <c r="K50">
        <f t="shared" ref="K50:K53" si="345">2*((22/10)^2)*PI()/4+H50*((20/10)^2)*PI()/4</f>
        <v>13.885839528866887</v>
      </c>
      <c r="L50">
        <f t="shared" ref="L50:L53" si="346">3*((22/10)^2)*PI()/4+H50*((20/10)^2)*PI()/4</f>
        <v>17.68716663971054</v>
      </c>
      <c r="M50">
        <f t="shared" ref="M50:M53" si="347">4*((22/10)^2)*PI()/4+H50*((20/10)^2)*PI()/4</f>
        <v>21.488493750554188</v>
      </c>
      <c r="N50">
        <f t="shared" ref="N50:N53" si="348">5*((22/10)^2)*PI()/4+H50*((20/10)^2)*PI()/4</f>
        <v>25.289820861397835</v>
      </c>
      <c r="P50" s="2">
        <f t="shared" ref="P50:P53" si="349">1*((25/10)^2)*PI()/4+H50*((20/10)^2)*PI()/4</f>
        <v>11.191923828413639</v>
      </c>
      <c r="Q50" s="2">
        <f t="shared" ref="Q50:Q53" si="350">2*((25/10)^2)*PI()/4+H50*((20/10)^2)*PI()/4</f>
        <v>16.100662349647692</v>
      </c>
      <c r="R50" s="2">
        <f t="shared" ref="R50:R53" si="351">3*((25/10)^2)*PI()/4+H50*((20/10)^2)*PI()/4</f>
        <v>21.009400870881741</v>
      </c>
      <c r="S50">
        <f t="shared" ref="S50:S53" si="352">4*((25/10)^2)*PI()/4+H50*((20/10)^2)*PI()/4</f>
        <v>25.918139392115794</v>
      </c>
      <c r="T50">
        <f t="shared" ref="T50:T53" si="353">5*((25/10)^2)*PI()/4+H50*((20/10)^2)*PI()/4</f>
        <v>30.826877913349843</v>
      </c>
      <c r="V50" s="2">
        <f t="shared" ref="V50:V53" si="354">1*((28/10)^2)*PI()/4+H50*((20/10)^2)*PI()/4</f>
        <v>12.44070690821558</v>
      </c>
      <c r="W50">
        <f t="shared" ref="W50:W53" si="355">2*((28/10)^2)*PI()/4+H50*((20/10)^2)*PI()/4</f>
        <v>18.598228509251573</v>
      </c>
      <c r="X50">
        <f t="shared" ref="X50:X53" si="356">3*((28/10)^2)*PI()/4+H50*((20/10)^2)*PI()/4</f>
        <v>24.755750110287568</v>
      </c>
      <c r="Y50">
        <f t="shared" ref="Y50:Y53" si="357">4*((28/10)^2)*PI()/4+H50*((20/10)^2)*PI()/4</f>
        <v>30.91327171132356</v>
      </c>
      <c r="Z50">
        <f t="shared" ref="Z50:Z53" si="358">5*((28/10)^2)*PI()/4+H50*((20/10)^2)*PI()/4</f>
        <v>37.070793312359555</v>
      </c>
      <c r="AE50">
        <v>2</v>
      </c>
      <c r="AF50" s="7"/>
      <c r="AG50" s="2" t="str">
        <f t="shared" si="100"/>
        <v/>
      </c>
      <c r="AH50" s="2" t="str">
        <f t="shared" si="101"/>
        <v/>
      </c>
      <c r="AI50" s="2" t="str">
        <f t="shared" si="102"/>
        <v/>
      </c>
      <c r="AJ50" s="2" t="str">
        <f t="shared" si="103"/>
        <v/>
      </c>
      <c r="AK50" s="2" t="str">
        <f t="shared" si="104"/>
        <v/>
      </c>
      <c r="AL50" s="2" t="str">
        <f t="shared" si="105"/>
        <v/>
      </c>
      <c r="AM50" s="2" t="str">
        <f t="shared" si="106"/>
        <v/>
      </c>
      <c r="AN50" s="2" t="str">
        <f t="shared" si="107"/>
        <v/>
      </c>
      <c r="AO50" s="2" t="str">
        <f t="shared" si="108"/>
        <v/>
      </c>
      <c r="AP50" s="2" t="str">
        <f t="shared" si="109"/>
        <v/>
      </c>
      <c r="AQ50" s="2" t="str">
        <f t="shared" si="110"/>
        <v/>
      </c>
      <c r="AR50" s="2" t="str">
        <f t="shared" si="111"/>
        <v/>
      </c>
      <c r="AS50" s="2" t="str">
        <f t="shared" si="112"/>
        <v/>
      </c>
      <c r="AT50" s="2" t="str">
        <f t="shared" si="113"/>
        <v/>
      </c>
      <c r="AU50" s="2" t="str">
        <f t="shared" si="114"/>
        <v/>
      </c>
      <c r="AV50" s="2" t="str">
        <f t="shared" si="115"/>
        <v/>
      </c>
      <c r="AW50" s="2" t="str">
        <f t="shared" si="116"/>
        <v/>
      </c>
      <c r="BB50">
        <v>2</v>
      </c>
      <c r="BC50" s="5" t="s">
        <v>25</v>
      </c>
      <c r="BD50" s="2" t="str">
        <f t="shared" ref="BD50:BD55" si="359">IF(AG50="","",$C$14+AG50)</f>
        <v/>
      </c>
      <c r="BE50" s="2" t="str">
        <f t="shared" ref="BE50:BE53" si="360">IF(AH50="","",$C$14+AH50)</f>
        <v/>
      </c>
      <c r="BF50" s="2" t="str">
        <f t="shared" ref="BF50:BF53" si="361">IF(AI50="","",$C$14+AI50)</f>
        <v/>
      </c>
      <c r="BG50" s="2" t="str">
        <f t="shared" ref="BG50:BG53" si="362">IF(AJ50="","",$C$14+AJ50)</f>
        <v/>
      </c>
      <c r="BH50" s="2" t="str">
        <f t="shared" ref="BH50:BH53" si="363">IF(AK50="","",$C$14+AK50)</f>
        <v/>
      </c>
      <c r="BI50" s="2" t="str">
        <f t="shared" ref="BI50:BI53" si="364">IF(AL50="","",$C$14+AL50)</f>
        <v/>
      </c>
      <c r="BJ50" s="2" t="str">
        <f t="shared" ref="BJ50:BJ53" si="365">IF(AM50="","",$C$14+AM50)</f>
        <v/>
      </c>
      <c r="BK50" s="2" t="str">
        <f t="shared" ref="BK50:BK53" si="366">IF(AN50="","",$C$14+AN50)</f>
        <v/>
      </c>
      <c r="BL50" s="2" t="str">
        <f t="shared" ref="BL50:BL53" si="367">IF(AO50="","",$C$14+AO50)</f>
        <v/>
      </c>
      <c r="BM50" s="2" t="str">
        <f t="shared" ref="BM50:BM53" si="368">IF(AP50="","",$C$14+AP50)</f>
        <v/>
      </c>
      <c r="BN50" s="2" t="str">
        <f t="shared" ref="BN50:BN53" si="369">IF(AQ50="","",$C$14+AQ50)</f>
        <v/>
      </c>
      <c r="BO50" s="2" t="str">
        <f t="shared" ref="BO50:BO53" si="370">IF(AR50="","",$C$14+AR50)</f>
        <v/>
      </c>
      <c r="BP50" s="2" t="str">
        <f t="shared" ref="BP50:BP53" si="371">IF(AS50="","",$C$14+AS50)</f>
        <v/>
      </c>
      <c r="BQ50" s="2" t="str">
        <f t="shared" ref="BQ50:BQ53" si="372">IF(AT50="","",$C$14+AT50)</f>
        <v/>
      </c>
      <c r="BR50" s="2" t="str">
        <f t="shared" ref="BR50:BR52" si="373">IF(AU50="","",$C$14+AU50)</f>
        <v/>
      </c>
      <c r="BS50" s="2" t="str">
        <f t="shared" ref="BS50:BS52" si="374">IF(AV50="","",$C$14+AV50)</f>
        <v/>
      </c>
      <c r="BT50" s="2" t="str">
        <f t="shared" ref="BT50:BT52" si="375">IF(AW50="","",$C$14+AW50)</f>
        <v/>
      </c>
    </row>
    <row r="51" spans="8:72 16384:16384" x14ac:dyDescent="0.25">
      <c r="H51">
        <v>3</v>
      </c>
      <c r="I51" s="5" t="s">
        <v>25</v>
      </c>
      <c r="J51" s="2">
        <f t="shared" si="344"/>
        <v>13.226105071613031</v>
      </c>
      <c r="K51">
        <f t="shared" si="345"/>
        <v>17.027432182456678</v>
      </c>
      <c r="L51">
        <f t="shared" si="346"/>
        <v>20.82875929330033</v>
      </c>
      <c r="M51">
        <f t="shared" si="347"/>
        <v>24.630086404143981</v>
      </c>
      <c r="N51">
        <f t="shared" si="348"/>
        <v>28.431413514987629</v>
      </c>
      <c r="P51" s="2">
        <f t="shared" si="349"/>
        <v>14.333516482003432</v>
      </c>
      <c r="Q51" s="2">
        <f t="shared" si="350"/>
        <v>19.242255003237482</v>
      </c>
      <c r="R51" s="2">
        <f t="shared" si="351"/>
        <v>24.150993524471534</v>
      </c>
      <c r="S51">
        <f t="shared" si="352"/>
        <v>29.059732045705587</v>
      </c>
      <c r="T51">
        <f t="shared" si="353"/>
        <v>33.968470566939637</v>
      </c>
      <c r="V51" s="2">
        <f t="shared" si="354"/>
        <v>15.582299561805373</v>
      </c>
      <c r="W51">
        <f t="shared" si="355"/>
        <v>21.739821162841366</v>
      </c>
      <c r="X51">
        <f t="shared" si="356"/>
        <v>27.897342763877361</v>
      </c>
      <c r="Y51">
        <f t="shared" si="357"/>
        <v>34.054864364913357</v>
      </c>
      <c r="Z51">
        <f t="shared" si="358"/>
        <v>40.212385965949352</v>
      </c>
      <c r="AE51">
        <v>3</v>
      </c>
      <c r="AF51" s="8" t="s">
        <v>25</v>
      </c>
      <c r="AG51" s="2" t="str">
        <f t="shared" si="100"/>
        <v/>
      </c>
      <c r="AH51" s="2" t="str">
        <f t="shared" si="101"/>
        <v/>
      </c>
      <c r="AI51" s="2" t="str">
        <f t="shared" si="102"/>
        <v/>
      </c>
      <c r="AJ51" s="2" t="str">
        <f t="shared" si="103"/>
        <v/>
      </c>
      <c r="AK51" s="2" t="str">
        <f t="shared" si="104"/>
        <v/>
      </c>
      <c r="AL51" s="2" t="str">
        <f t="shared" si="105"/>
        <v/>
      </c>
      <c r="AM51" s="2" t="str">
        <f t="shared" si="106"/>
        <v/>
      </c>
      <c r="AN51" s="2" t="str">
        <f t="shared" si="107"/>
        <v/>
      </c>
      <c r="AO51" s="2" t="str">
        <f t="shared" si="108"/>
        <v/>
      </c>
      <c r="AP51" s="2" t="str">
        <f t="shared" si="109"/>
        <v/>
      </c>
      <c r="AQ51" s="2" t="str">
        <f t="shared" si="110"/>
        <v/>
      </c>
      <c r="AR51" s="2" t="str">
        <f t="shared" si="111"/>
        <v/>
      </c>
      <c r="AS51" s="2" t="str">
        <f t="shared" si="112"/>
        <v/>
      </c>
      <c r="AT51" s="2" t="str">
        <f t="shared" si="113"/>
        <v/>
      </c>
      <c r="AU51" s="2" t="str">
        <f t="shared" si="114"/>
        <v/>
      </c>
      <c r="AV51" s="2" t="str">
        <f t="shared" si="115"/>
        <v/>
      </c>
      <c r="AW51" s="2" t="str">
        <f t="shared" si="116"/>
        <v/>
      </c>
      <c r="BB51">
        <v>3</v>
      </c>
      <c r="BC51" s="5" t="s">
        <v>25</v>
      </c>
      <c r="BD51" s="2" t="str">
        <f t="shared" si="359"/>
        <v/>
      </c>
      <c r="BE51" s="2" t="str">
        <f t="shared" si="360"/>
        <v/>
      </c>
      <c r="BF51" s="2" t="str">
        <f t="shared" si="361"/>
        <v/>
      </c>
      <c r="BG51" s="2" t="str">
        <f t="shared" si="362"/>
        <v/>
      </c>
      <c r="BH51" s="2" t="str">
        <f t="shared" si="363"/>
        <v/>
      </c>
      <c r="BI51" s="2" t="str">
        <f t="shared" si="364"/>
        <v/>
      </c>
      <c r="BJ51" s="2" t="str">
        <f t="shared" si="365"/>
        <v/>
      </c>
      <c r="BK51" s="2" t="str">
        <f t="shared" si="366"/>
        <v/>
      </c>
      <c r="BL51" s="2" t="str">
        <f t="shared" si="367"/>
        <v/>
      </c>
      <c r="BM51" s="2" t="str">
        <f t="shared" si="368"/>
        <v/>
      </c>
      <c r="BN51" s="2" t="str">
        <f t="shared" si="369"/>
        <v/>
      </c>
      <c r="BO51" s="2" t="str">
        <f t="shared" si="370"/>
        <v/>
      </c>
      <c r="BP51" s="2" t="str">
        <f t="shared" si="371"/>
        <v/>
      </c>
      <c r="BQ51" s="2" t="str">
        <f t="shared" si="372"/>
        <v/>
      </c>
      <c r="BR51" s="2" t="str">
        <f t="shared" si="373"/>
        <v/>
      </c>
      <c r="BS51" s="2" t="str">
        <f t="shared" si="374"/>
        <v/>
      </c>
      <c r="BT51" s="2" t="str">
        <f t="shared" si="375"/>
        <v/>
      </c>
    </row>
    <row r="52" spans="8:72 16384:16384" x14ac:dyDescent="0.25">
      <c r="H52">
        <v>4</v>
      </c>
      <c r="I52" s="5" t="s">
        <v>25</v>
      </c>
      <c r="J52" s="2">
        <f t="shared" si="344"/>
        <v>16.367697725202824</v>
      </c>
      <c r="K52">
        <f t="shared" si="345"/>
        <v>20.169024836046475</v>
      </c>
      <c r="L52">
        <f t="shared" si="346"/>
        <v>23.970351946890126</v>
      </c>
      <c r="M52">
        <f t="shared" si="347"/>
        <v>27.771679057733774</v>
      </c>
      <c r="N52">
        <f t="shared" si="348"/>
        <v>31.573006168577422</v>
      </c>
      <c r="P52" s="2">
        <f t="shared" si="349"/>
        <v>17.475109135593225</v>
      </c>
      <c r="Q52" s="2">
        <f t="shared" si="350"/>
        <v>22.383847656827278</v>
      </c>
      <c r="R52" s="2">
        <f t="shared" si="351"/>
        <v>27.292586178061327</v>
      </c>
      <c r="S52">
        <f t="shared" si="352"/>
        <v>32.201324699295384</v>
      </c>
      <c r="T52">
        <f t="shared" si="353"/>
        <v>37.110063220529426</v>
      </c>
      <c r="V52" s="2">
        <f t="shared" si="354"/>
        <v>18.723892215395168</v>
      </c>
      <c r="W52">
        <f t="shared" si="355"/>
        <v>24.881413816431159</v>
      </c>
      <c r="X52">
        <f t="shared" si="356"/>
        <v>31.038935417467155</v>
      </c>
      <c r="Y52">
        <f t="shared" si="357"/>
        <v>37.196457018503146</v>
      </c>
      <c r="Z52">
        <f t="shared" si="358"/>
        <v>43.353978619539141</v>
      </c>
      <c r="AE52">
        <v>4</v>
      </c>
      <c r="AF52" s="7"/>
      <c r="AG52" s="2" t="str">
        <f t="shared" si="100"/>
        <v/>
      </c>
      <c r="AH52" s="2" t="str">
        <f t="shared" si="101"/>
        <v/>
      </c>
      <c r="AI52" s="2" t="str">
        <f t="shared" si="102"/>
        <v/>
      </c>
      <c r="AJ52" s="2" t="str">
        <f t="shared" si="103"/>
        <v/>
      </c>
      <c r="AK52" s="2" t="str">
        <f t="shared" si="104"/>
        <v/>
      </c>
      <c r="AL52" s="2" t="str">
        <f t="shared" si="105"/>
        <v/>
      </c>
      <c r="AM52" s="2" t="str">
        <f t="shared" si="106"/>
        <v/>
      </c>
      <c r="AN52" s="2" t="str">
        <f t="shared" si="107"/>
        <v/>
      </c>
      <c r="AO52" s="2" t="str">
        <f t="shared" si="108"/>
        <v/>
      </c>
      <c r="AP52" s="2" t="str">
        <f t="shared" si="109"/>
        <v/>
      </c>
      <c r="AQ52" s="2" t="str">
        <f t="shared" si="110"/>
        <v/>
      </c>
      <c r="AR52" s="2" t="str">
        <f t="shared" si="111"/>
        <v/>
      </c>
      <c r="AS52" s="2" t="str">
        <f t="shared" si="112"/>
        <v/>
      </c>
      <c r="AT52" s="2" t="str">
        <f t="shared" si="113"/>
        <v/>
      </c>
      <c r="AU52" s="2" t="str">
        <f t="shared" si="114"/>
        <v/>
      </c>
      <c r="AV52" s="2" t="str">
        <f t="shared" si="115"/>
        <v/>
      </c>
      <c r="AW52" s="2" t="str">
        <f t="shared" si="116"/>
        <v/>
      </c>
      <c r="BB52">
        <v>4</v>
      </c>
      <c r="BC52" s="5" t="s">
        <v>25</v>
      </c>
      <c r="BD52" s="2" t="str">
        <f t="shared" si="359"/>
        <v/>
      </c>
      <c r="BE52" s="2" t="str">
        <f t="shared" si="360"/>
        <v/>
      </c>
      <c r="BF52" s="2" t="str">
        <f t="shared" si="361"/>
        <v/>
      </c>
      <c r="BG52" s="2" t="str">
        <f t="shared" si="362"/>
        <v/>
      </c>
      <c r="BH52" s="2" t="str">
        <f t="shared" si="363"/>
        <v/>
      </c>
      <c r="BI52" s="2" t="str">
        <f t="shared" si="364"/>
        <v/>
      </c>
      <c r="BJ52" s="2" t="str">
        <f t="shared" si="365"/>
        <v/>
      </c>
      <c r="BK52" s="2" t="str">
        <f t="shared" si="366"/>
        <v/>
      </c>
      <c r="BL52" s="2" t="str">
        <f t="shared" si="367"/>
        <v/>
      </c>
      <c r="BM52" s="2" t="str">
        <f t="shared" si="368"/>
        <v/>
      </c>
      <c r="BN52" s="2" t="str">
        <f t="shared" si="369"/>
        <v/>
      </c>
      <c r="BO52" s="2" t="str">
        <f t="shared" si="370"/>
        <v/>
      </c>
      <c r="BP52" s="2" t="str">
        <f t="shared" si="371"/>
        <v/>
      </c>
      <c r="BQ52" s="2" t="str">
        <f t="shared" si="372"/>
        <v/>
      </c>
      <c r="BR52" s="2" t="str">
        <f t="shared" si="373"/>
        <v/>
      </c>
      <c r="BS52" s="2" t="str">
        <f t="shared" si="374"/>
        <v/>
      </c>
      <c r="BT52" s="2" t="str">
        <f t="shared" si="375"/>
        <v/>
      </c>
    </row>
    <row r="53" spans="8:72 16384:16384" ht="15.75" thickBot="1" x14ac:dyDescent="0.3">
      <c r="H53">
        <v>5</v>
      </c>
      <c r="I53" s="5" t="s">
        <v>25</v>
      </c>
      <c r="J53" s="2">
        <f t="shared" si="344"/>
        <v>19.509290378792617</v>
      </c>
      <c r="K53">
        <f t="shared" si="345"/>
        <v>23.310617489636265</v>
      </c>
      <c r="L53">
        <f t="shared" si="346"/>
        <v>27.111944600479916</v>
      </c>
      <c r="M53">
        <f t="shared" si="347"/>
        <v>30.913271711323567</v>
      </c>
      <c r="N53">
        <f t="shared" si="348"/>
        <v>34.714598822167218</v>
      </c>
      <c r="P53" s="2">
        <f t="shared" si="349"/>
        <v>20.616701789183018</v>
      </c>
      <c r="Q53" s="2">
        <f t="shared" si="350"/>
        <v>25.525440310417068</v>
      </c>
      <c r="R53" s="2">
        <f t="shared" si="351"/>
        <v>30.434178831651121</v>
      </c>
      <c r="S53">
        <f t="shared" si="352"/>
        <v>35.342917352885173</v>
      </c>
      <c r="T53">
        <f t="shared" si="353"/>
        <v>40.251655874119223</v>
      </c>
      <c r="V53" s="2">
        <f t="shared" si="354"/>
        <v>21.865484868984957</v>
      </c>
      <c r="W53">
        <f t="shared" si="355"/>
        <v>28.023006470020952</v>
      </c>
      <c r="X53">
        <f t="shared" si="356"/>
        <v>34.180528071056948</v>
      </c>
      <c r="Y53">
        <f t="shared" si="357"/>
        <v>40.338049672092936</v>
      </c>
      <c r="Z53">
        <f t="shared" si="358"/>
        <v>46.495571273128931</v>
      </c>
      <c r="AE53">
        <v>5</v>
      </c>
      <c r="AF53" s="9"/>
      <c r="AG53" s="2" t="str">
        <f t="shared" si="100"/>
        <v/>
      </c>
      <c r="AH53" s="2" t="str">
        <f t="shared" si="101"/>
        <v/>
      </c>
      <c r="AI53" s="2" t="str">
        <f t="shared" si="102"/>
        <v/>
      </c>
      <c r="AJ53" s="2" t="str">
        <f t="shared" si="103"/>
        <v/>
      </c>
      <c r="AK53" s="2" t="str">
        <f t="shared" si="104"/>
        <v/>
      </c>
      <c r="AL53" s="2" t="str">
        <f t="shared" si="105"/>
        <v/>
      </c>
      <c r="AM53" s="2" t="str">
        <f t="shared" si="106"/>
        <v/>
      </c>
      <c r="AN53" s="2" t="str">
        <f t="shared" si="107"/>
        <v/>
      </c>
      <c r="AO53" s="2" t="str">
        <f t="shared" si="108"/>
        <v/>
      </c>
      <c r="AP53" s="2" t="str">
        <f t="shared" si="109"/>
        <v/>
      </c>
      <c r="AQ53" s="2" t="str">
        <f t="shared" si="110"/>
        <v/>
      </c>
      <c r="AR53" s="2" t="str">
        <f t="shared" si="111"/>
        <v/>
      </c>
      <c r="AS53" s="2" t="str">
        <f t="shared" si="112"/>
        <v/>
      </c>
      <c r="AT53" s="2" t="str">
        <f t="shared" si="113"/>
        <v/>
      </c>
      <c r="AU53" s="2" t="str">
        <f t="shared" si="114"/>
        <v/>
      </c>
      <c r="AV53" s="2" t="str">
        <f t="shared" si="115"/>
        <v/>
      </c>
      <c r="AW53" s="2" t="str">
        <f t="shared" si="116"/>
        <v/>
      </c>
      <c r="BB53">
        <v>5</v>
      </c>
      <c r="BC53" s="5" t="s">
        <v>25</v>
      </c>
      <c r="BD53" s="2" t="str">
        <f t="shared" si="359"/>
        <v/>
      </c>
      <c r="BE53" s="2" t="str">
        <f t="shared" si="360"/>
        <v/>
      </c>
      <c r="BF53" s="2" t="str">
        <f t="shared" si="361"/>
        <v/>
      </c>
      <c r="BG53" s="2" t="str">
        <f t="shared" si="362"/>
        <v/>
      </c>
      <c r="BH53" s="2" t="str">
        <f t="shared" si="363"/>
        <v/>
      </c>
      <c r="BI53" s="2" t="str">
        <f t="shared" si="364"/>
        <v/>
      </c>
      <c r="BJ53" s="2" t="str">
        <f t="shared" si="365"/>
        <v/>
      </c>
      <c r="BK53" s="2" t="str">
        <f t="shared" si="366"/>
        <v/>
      </c>
      <c r="BL53" s="2" t="str">
        <f t="shared" si="367"/>
        <v/>
      </c>
      <c r="BM53" s="2" t="str">
        <f t="shared" si="368"/>
        <v/>
      </c>
      <c r="BN53" s="2" t="str">
        <f t="shared" si="369"/>
        <v/>
      </c>
      <c r="BO53" s="2" t="str">
        <f t="shared" si="370"/>
        <v/>
      </c>
      <c r="BP53" s="2" t="str">
        <f t="shared" si="371"/>
        <v/>
      </c>
      <c r="BQ53" s="2" t="str">
        <f t="shared" si="372"/>
        <v/>
      </c>
      <c r="BR53" s="2" t="str">
        <f t="shared" ref="BR53" si="376">IF(AU53="","",$C$14+AU53)</f>
        <v/>
      </c>
      <c r="BS53" s="2" t="str">
        <f t="shared" ref="BS53" si="377">IF(AV53="","",$C$14+AV53)</f>
        <v/>
      </c>
      <c r="BT53" s="2" t="str">
        <f t="shared" ref="BT53" si="378">IF(AW53="","",$C$14+AW53)</f>
        <v/>
      </c>
    </row>
    <row r="54" spans="8:72 16384:16384" ht="15.75" thickBot="1" x14ac:dyDescent="0.3">
      <c r="H54" s="4"/>
      <c r="I54" s="4"/>
      <c r="J54" s="4"/>
      <c r="K54" s="4"/>
      <c r="L54" s="5" t="s">
        <v>26</v>
      </c>
      <c r="M54" s="4"/>
      <c r="N54" s="4"/>
      <c r="O54" s="4"/>
      <c r="P54" s="4"/>
      <c r="Q54" s="4"/>
      <c r="R54" s="5" t="s">
        <v>28</v>
      </c>
      <c r="S54" s="4"/>
      <c r="T54" s="4"/>
      <c r="U54" s="4"/>
      <c r="V54" s="4"/>
      <c r="W54" s="4"/>
      <c r="X54" s="5" t="s">
        <v>29</v>
      </c>
      <c r="Y54" s="4"/>
      <c r="Z54" s="4"/>
      <c r="AE54" s="4"/>
      <c r="AF54" s="4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str">
        <f t="shared" si="115"/>
        <v/>
      </c>
      <c r="AW54" s="2" t="str">
        <f t="shared" si="116"/>
        <v/>
      </c>
      <c r="BB54" s="4"/>
      <c r="BC54" s="4"/>
      <c r="BD54" s="4"/>
      <c r="BE54" s="4"/>
      <c r="BF54" s="5" t="s">
        <v>26</v>
      </c>
      <c r="BG54" s="4"/>
      <c r="BH54" s="4"/>
      <c r="BI54" s="4"/>
      <c r="BJ54" s="4"/>
      <c r="BK54" s="4"/>
      <c r="BL54" s="5" t="s">
        <v>28</v>
      </c>
      <c r="BM54" s="4"/>
      <c r="BN54" s="4"/>
      <c r="BO54" s="4"/>
      <c r="BP54" s="4"/>
      <c r="BQ54" s="4"/>
      <c r="BR54" s="5" t="s">
        <v>29</v>
      </c>
      <c r="BS54" s="4"/>
      <c r="BT54" s="4"/>
    </row>
    <row r="55" spans="8:72 16384:16384" x14ac:dyDescent="0.25">
      <c r="H55">
        <v>1</v>
      </c>
      <c r="I55" s="5" t="s">
        <v>27</v>
      </c>
      <c r="J55" s="2">
        <f>1*((25/10)^2)*PI()/4+H55*((22/10)^2)*PI()/4</f>
        <v>8.7100656320777023</v>
      </c>
      <c r="K55">
        <f>2*((25/10)^2)*PI()/4+H55*((22/10)^2)*PI()/4</f>
        <v>13.618804153311753</v>
      </c>
      <c r="L55">
        <f>3*((25/10)^2)*PI()/4+H55*((22/10)^2)*PI()/4</f>
        <v>18.527542674545806</v>
      </c>
      <c r="M55">
        <f>4*((25/10)^2)*PI()/4+H55*((22/10)^2)*PI()/4</f>
        <v>23.436281195779859</v>
      </c>
      <c r="N55">
        <f>5*((25/10)^2)*PI()/4+H55*((22/10)^2)*PI()/4</f>
        <v>28.345019717013908</v>
      </c>
      <c r="P55" s="2">
        <f>1*((28/10)^2)*PI()/4+H55*((22/10)^2)*PI()/4</f>
        <v>9.9588487118796429</v>
      </c>
      <c r="Q55" s="2">
        <f>2*((28/10)^2)*PI()/4+H55*((22/10)^2)*PI()/4</f>
        <v>16.116370312915638</v>
      </c>
      <c r="R55" s="2">
        <f>3*((28/10)^2)*PI()/4+H55*((22/10)^2)*PI()/4</f>
        <v>22.273891913951633</v>
      </c>
      <c r="S55" s="2">
        <f>4*((28/10)^2)*PI()/4+H55*((22/10)^2)*PI()/4</f>
        <v>28.431413514987625</v>
      </c>
      <c r="T55">
        <f>5*((28/10)^2)*PI()/4+H55*((22/10)^2)*PI()/4</f>
        <v>34.58893511602362</v>
      </c>
      <c r="V55" s="2">
        <f>1*((32/10)^2)*PI()/4+H55*((22/10)^2)*PI()/4</f>
        <v>11.843804304033522</v>
      </c>
      <c r="W55" s="2">
        <f>2*((32/10)^2)*PI()/4+H55*((22/10)^2)*PI()/4</f>
        <v>19.886281497223393</v>
      </c>
      <c r="X55" s="2">
        <f>3*((32/10)^2)*PI()/4+H55*((22/10)^2)*PI()/4</f>
        <v>27.928758690413268</v>
      </c>
      <c r="Y55">
        <f>4*((32/10)^2)*PI()/4+H55*((22/10)^2)*PI()/4</f>
        <v>35.971235883603136</v>
      </c>
      <c r="Z55">
        <f>5*((32/10)^2)*PI()/4+H55*((22/10)^2)*PI()/4</f>
        <v>44.01371307679301</v>
      </c>
      <c r="AE55">
        <v>1</v>
      </c>
      <c r="AF55" s="6"/>
      <c r="AG55" s="2" t="str">
        <f t="shared" si="100"/>
        <v/>
      </c>
      <c r="AH55" s="2" t="str">
        <f t="shared" si="101"/>
        <v/>
      </c>
      <c r="AI55" s="2" t="str">
        <f t="shared" si="102"/>
        <v/>
      </c>
      <c r="AJ55" s="2" t="str">
        <f t="shared" si="103"/>
        <v/>
      </c>
      <c r="AK55" s="2" t="str">
        <f t="shared" si="104"/>
        <v/>
      </c>
      <c r="AL55" s="2" t="str">
        <f t="shared" si="105"/>
        <v/>
      </c>
      <c r="AM55" s="2" t="str">
        <f t="shared" si="106"/>
        <v/>
      </c>
      <c r="AN55" s="2" t="str">
        <f t="shared" si="107"/>
        <v/>
      </c>
      <c r="AO55" s="2" t="str">
        <f t="shared" si="108"/>
        <v/>
      </c>
      <c r="AP55" s="2" t="str">
        <f t="shared" si="109"/>
        <v/>
      </c>
      <c r="AQ55" s="2" t="str">
        <f t="shared" si="110"/>
        <v/>
      </c>
      <c r="AR55" s="2" t="str">
        <f t="shared" si="111"/>
        <v/>
      </c>
      <c r="AS55" s="2" t="str">
        <f t="shared" si="112"/>
        <v/>
      </c>
      <c r="AT55" s="2" t="str">
        <f t="shared" si="113"/>
        <v/>
      </c>
      <c r="AU55" s="2" t="str">
        <f t="shared" si="114"/>
        <v/>
      </c>
      <c r="AV55" s="2" t="str">
        <f t="shared" si="115"/>
        <v/>
      </c>
      <c r="AW55" s="2" t="str">
        <f t="shared" si="116"/>
        <v/>
      </c>
      <c r="BB55">
        <v>1</v>
      </c>
      <c r="BC55" s="5" t="s">
        <v>27</v>
      </c>
      <c r="BD55" s="2" t="str">
        <f t="shared" si="359"/>
        <v/>
      </c>
      <c r="BE55" s="2" t="str">
        <f t="shared" ref="BE55" si="379">IF(AH55="","",$C$14+AH55)</f>
        <v/>
      </c>
      <c r="BF55" s="2" t="str">
        <f t="shared" ref="BF55" si="380">IF(AI55="","",$C$14+AI55)</f>
        <v/>
      </c>
      <c r="BG55" s="2" t="str">
        <f t="shared" ref="BG55" si="381">IF(AJ55="","",$C$14+AJ55)</f>
        <v/>
      </c>
      <c r="BH55" s="2" t="str">
        <f t="shared" ref="BH55" si="382">IF(AK55="","",$C$14+AK55)</f>
        <v/>
      </c>
      <c r="BI55" s="2" t="str">
        <f t="shared" ref="BI55" si="383">IF(AL55="","",$C$14+AL55)</f>
        <v/>
      </c>
      <c r="BJ55" s="2" t="str">
        <f t="shared" ref="BJ55" si="384">IF(AM55="","",$C$14+AM55)</f>
        <v/>
      </c>
      <c r="BK55" s="2" t="str">
        <f t="shared" ref="BK55" si="385">IF(AN55="","",$C$14+AN55)</f>
        <v/>
      </c>
      <c r="BL55" s="2" t="str">
        <f t="shared" ref="BL55" si="386">IF(AO55="","",$C$14+AO55)</f>
        <v/>
      </c>
      <c r="BM55" s="2" t="str">
        <f t="shared" ref="BM55" si="387">IF(AP55="","",$C$14+AP55)</f>
        <v/>
      </c>
      <c r="BN55" s="2" t="str">
        <f t="shared" ref="BN55" si="388">IF(AQ55="","",$C$14+AQ55)</f>
        <v/>
      </c>
      <c r="BO55" s="2" t="str">
        <f t="shared" ref="BO55" si="389">IF(AR55="","",$C$14+AR55)</f>
        <v/>
      </c>
      <c r="BP55" s="2" t="str">
        <f t="shared" ref="BP55" si="390">IF(AS55="","",$C$14+AS55)</f>
        <v/>
      </c>
      <c r="BQ55" s="2" t="str">
        <f t="shared" ref="BQ55" si="391">IF(AT55="","",$C$14+AT55)</f>
        <v/>
      </c>
      <c r="BR55" s="2" t="str">
        <f t="shared" ref="BR55" si="392">IF(AU55="","",$C$14+AU55)</f>
        <v/>
      </c>
      <c r="BS55" s="2" t="str">
        <f t="shared" ref="BS55" si="393">IF(AV55="","",$C$14+AV55)</f>
        <v/>
      </c>
      <c r="BT55" s="2" t="str">
        <f t="shared" ref="BT55" si="394">IF(AW55="","",$C$14+AW55)</f>
        <v/>
      </c>
    </row>
    <row r="56" spans="8:72 16384:16384" x14ac:dyDescent="0.25">
      <c r="H56">
        <v>2</v>
      </c>
      <c r="I56" s="5" t="s">
        <v>27</v>
      </c>
      <c r="J56" s="2">
        <f t="shared" ref="J56:J59" si="395">1*((25/10)^2)*PI()/4+H56*((22/10)^2)*PI()/4</f>
        <v>12.511392742921352</v>
      </c>
      <c r="K56">
        <f t="shared" ref="K56:K59" si="396">2*((25/10)^2)*PI()/4+H56*((22/10)^2)*PI()/4</f>
        <v>17.420131264155405</v>
      </c>
      <c r="L56">
        <f t="shared" ref="L56:L59" si="397">3*((25/10)^2)*PI()/4+H56*((22/10)^2)*PI()/4</f>
        <v>22.328869785389458</v>
      </c>
      <c r="M56">
        <f t="shared" ref="M56:M59" si="398">4*((25/10)^2)*PI()/4+H56*((22/10)^2)*PI()/4</f>
        <v>27.237608306623507</v>
      </c>
      <c r="N56">
        <f t="shared" ref="N56:N59" si="399">5*((25/10)^2)*PI()/4+H56*((22/10)^2)*PI()/4</f>
        <v>32.146346827857556</v>
      </c>
      <c r="P56" s="2">
        <f t="shared" ref="P56:P59" si="400">1*((28/10)^2)*PI()/4+H56*((22/10)^2)*PI()/4</f>
        <v>13.760175822723294</v>
      </c>
      <c r="Q56" s="2">
        <f t="shared" ref="Q56:Q59" si="401">2*((28/10)^2)*PI()/4+H56*((22/10)^2)*PI()/4</f>
        <v>19.917697423759286</v>
      </c>
      <c r="R56" s="2">
        <f t="shared" ref="R56:R59" si="402">3*((28/10)^2)*PI()/4+H56*((22/10)^2)*PI()/4</f>
        <v>26.075219024795281</v>
      </c>
      <c r="S56" s="2">
        <f t="shared" ref="S56:S59" si="403">4*((28/10)^2)*PI()/4+H56*((22/10)^2)*PI()/4</f>
        <v>32.232740625831276</v>
      </c>
      <c r="T56">
        <f t="shared" ref="T56:T59" si="404">5*((28/10)^2)*PI()/4+H56*((22/10)^2)*PI()/4</f>
        <v>38.390262226867272</v>
      </c>
      <c r="V56" s="2">
        <f t="shared" ref="V56:V59" si="405">1*((32/10)^2)*PI()/4+H56*((22/10)^2)*PI()/4</f>
        <v>15.645131414877172</v>
      </c>
      <c r="W56" s="2">
        <f t="shared" ref="W56:W59" si="406">2*((32/10)^2)*PI()/4+H56*((22/10)^2)*PI()/4</f>
        <v>23.687608608067045</v>
      </c>
      <c r="X56" s="2">
        <f t="shared" ref="X56:X59" si="407">3*((32/10)^2)*PI()/4+H56*((22/10)^2)*PI()/4</f>
        <v>31.730085801256919</v>
      </c>
      <c r="Y56">
        <f t="shared" ref="Y56:Y59" si="408">4*((32/10)^2)*PI()/4+H56*((22/10)^2)*PI()/4</f>
        <v>39.772562994446787</v>
      </c>
      <c r="Z56">
        <f t="shared" ref="Z56:Z59" si="409">5*((32/10)^2)*PI()/4+H56*((22/10)^2)*PI()/4</f>
        <v>47.815040187636662</v>
      </c>
      <c r="AE56">
        <v>2</v>
      </c>
      <c r="AF56" s="7"/>
      <c r="AG56" s="2" t="str">
        <f t="shared" si="100"/>
        <v/>
      </c>
      <c r="AH56" s="2" t="str">
        <f t="shared" si="101"/>
        <v/>
      </c>
      <c r="AI56" s="2" t="str">
        <f t="shared" si="102"/>
        <v/>
      </c>
      <c r="AJ56" s="2" t="str">
        <f t="shared" si="103"/>
        <v/>
      </c>
      <c r="AK56" s="2" t="str">
        <f t="shared" si="104"/>
        <v/>
      </c>
      <c r="AL56" s="2" t="str">
        <f t="shared" si="105"/>
        <v/>
      </c>
      <c r="AM56" s="2" t="str">
        <f t="shared" si="106"/>
        <v/>
      </c>
      <c r="AN56" s="2" t="str">
        <f t="shared" si="107"/>
        <v/>
      </c>
      <c r="AO56" s="2" t="str">
        <f t="shared" si="108"/>
        <v/>
      </c>
      <c r="AP56" s="2" t="str">
        <f t="shared" si="109"/>
        <v/>
      </c>
      <c r="AQ56" s="2" t="str">
        <f t="shared" si="110"/>
        <v/>
      </c>
      <c r="AR56" s="2" t="str">
        <f t="shared" si="111"/>
        <v/>
      </c>
      <c r="AS56" s="2" t="str">
        <f t="shared" si="112"/>
        <v/>
      </c>
      <c r="AT56" s="2" t="str">
        <f t="shared" si="113"/>
        <v/>
      </c>
      <c r="AU56" s="2" t="str">
        <f t="shared" si="114"/>
        <v/>
      </c>
      <c r="AV56" s="2" t="str">
        <f t="shared" si="115"/>
        <v/>
      </c>
      <c r="AW56" s="2" t="str">
        <f t="shared" si="116"/>
        <v/>
      </c>
      <c r="BB56">
        <v>2</v>
      </c>
      <c r="BC56" s="5" t="s">
        <v>27</v>
      </c>
      <c r="BD56" s="2" t="str">
        <f t="shared" ref="BD56:BD61" si="410">IF(AG56="","",$C$14+AG56)</f>
        <v/>
      </c>
      <c r="BE56" s="2" t="str">
        <f t="shared" ref="BE56:BE59" si="411">IF(AH56="","",$C$14+AH56)</f>
        <v/>
      </c>
      <c r="BF56" s="2" t="str">
        <f t="shared" ref="BF56:BF59" si="412">IF(AI56="","",$C$14+AI56)</f>
        <v/>
      </c>
      <c r="BG56" s="2" t="str">
        <f t="shared" ref="BG56:BG59" si="413">IF(AJ56="","",$C$14+AJ56)</f>
        <v/>
      </c>
      <c r="BH56" s="2" t="str">
        <f t="shared" ref="BH56:BH59" si="414">IF(AK56="","",$C$14+AK56)</f>
        <v/>
      </c>
      <c r="BI56" s="2" t="str">
        <f t="shared" ref="BI56:BI59" si="415">IF(AL56="","",$C$14+AL56)</f>
        <v/>
      </c>
      <c r="BJ56" s="2" t="str">
        <f t="shared" ref="BJ56:BJ59" si="416">IF(AM56="","",$C$14+AM56)</f>
        <v/>
      </c>
      <c r="BK56" s="2" t="str">
        <f t="shared" ref="BK56:BK59" si="417">IF(AN56="","",$C$14+AN56)</f>
        <v/>
      </c>
      <c r="BL56" s="2" t="str">
        <f t="shared" ref="BL56:BL59" si="418">IF(AO56="","",$C$14+AO56)</f>
        <v/>
      </c>
      <c r="BM56" s="2" t="str">
        <f t="shared" ref="BM56:BM59" si="419">IF(AP56="","",$C$14+AP56)</f>
        <v/>
      </c>
      <c r="BN56" s="2" t="str">
        <f t="shared" ref="BN56:BN59" si="420">IF(AQ56="","",$C$14+AQ56)</f>
        <v/>
      </c>
      <c r="BO56" s="2" t="str">
        <f t="shared" ref="BO56:BO59" si="421">IF(AR56="","",$C$14+AR56)</f>
        <v/>
      </c>
      <c r="BP56" s="2" t="str">
        <f t="shared" ref="BP56:BP59" si="422">IF(AS56="","",$C$14+AS56)</f>
        <v/>
      </c>
      <c r="BQ56" s="2" t="str">
        <f t="shared" ref="BQ56:BQ58" si="423">IF(AT56="","",$C$14+AT56)</f>
        <v/>
      </c>
      <c r="BR56" s="2" t="str">
        <f t="shared" ref="BR56:BR58" si="424">IF(AU56="","",$C$14+AU56)</f>
        <v/>
      </c>
      <c r="BS56" s="2" t="str">
        <f t="shared" ref="BS56:BS58" si="425">IF(AV56="","",$C$14+AV56)</f>
        <v/>
      </c>
      <c r="BT56" s="2" t="str">
        <f t="shared" ref="BT56:BT58" si="426">IF(AW56="","",$C$14+AW56)</f>
        <v/>
      </c>
    </row>
    <row r="57" spans="8:72 16384:16384" x14ac:dyDescent="0.25">
      <c r="H57">
        <v>3</v>
      </c>
      <c r="I57" s="5" t="s">
        <v>27</v>
      </c>
      <c r="J57" s="2">
        <f t="shared" si="395"/>
        <v>16.312719853765003</v>
      </c>
      <c r="K57">
        <f t="shared" si="396"/>
        <v>21.221458374999056</v>
      </c>
      <c r="L57">
        <f t="shared" si="397"/>
        <v>26.130196896233109</v>
      </c>
      <c r="M57">
        <f t="shared" si="398"/>
        <v>31.038935417467158</v>
      </c>
      <c r="N57">
        <f t="shared" si="399"/>
        <v>35.947673938701207</v>
      </c>
      <c r="P57" s="2">
        <f t="shared" si="400"/>
        <v>17.561502933566945</v>
      </c>
      <c r="Q57" s="2">
        <f t="shared" si="401"/>
        <v>23.719024534602937</v>
      </c>
      <c r="R57" s="2">
        <f t="shared" si="402"/>
        <v>29.876546135638932</v>
      </c>
      <c r="S57" s="2">
        <f t="shared" si="403"/>
        <v>36.034067736674928</v>
      </c>
      <c r="T57">
        <f t="shared" si="404"/>
        <v>42.191589337710923</v>
      </c>
      <c r="V57" s="2">
        <f t="shared" si="405"/>
        <v>19.446458525720821</v>
      </c>
      <c r="W57" s="2">
        <f t="shared" si="406"/>
        <v>27.488935718910696</v>
      </c>
      <c r="X57" s="2">
        <f t="shared" si="407"/>
        <v>35.531412912100571</v>
      </c>
      <c r="Y57">
        <f t="shared" si="408"/>
        <v>43.573890105290438</v>
      </c>
      <c r="Z57">
        <f t="shared" si="409"/>
        <v>51.616367298480313</v>
      </c>
      <c r="AE57">
        <v>3</v>
      </c>
      <c r="AF57" s="8" t="s">
        <v>27</v>
      </c>
      <c r="AG57" s="2" t="str">
        <f t="shared" si="100"/>
        <v/>
      </c>
      <c r="AH57" s="2" t="str">
        <f t="shared" si="101"/>
        <v/>
      </c>
      <c r="AI57" s="2" t="str">
        <f t="shared" si="102"/>
        <v/>
      </c>
      <c r="AJ57" s="2" t="str">
        <f t="shared" si="103"/>
        <v/>
      </c>
      <c r="AK57" s="2" t="str">
        <f t="shared" si="104"/>
        <v/>
      </c>
      <c r="AL57" s="2" t="str">
        <f t="shared" si="105"/>
        <v/>
      </c>
      <c r="AM57" s="2" t="str">
        <f t="shared" si="106"/>
        <v/>
      </c>
      <c r="AN57" s="2" t="str">
        <f t="shared" si="107"/>
        <v/>
      </c>
      <c r="AO57" s="2" t="str">
        <f t="shared" si="108"/>
        <v/>
      </c>
      <c r="AP57" s="2" t="str">
        <f t="shared" si="109"/>
        <v/>
      </c>
      <c r="AQ57" s="2" t="str">
        <f t="shared" si="110"/>
        <v/>
      </c>
      <c r="AR57" s="2" t="str">
        <f t="shared" si="111"/>
        <v/>
      </c>
      <c r="AS57" s="2" t="str">
        <f t="shared" si="112"/>
        <v/>
      </c>
      <c r="AT57" s="2" t="str">
        <f t="shared" si="113"/>
        <v/>
      </c>
      <c r="AU57" s="2" t="str">
        <f t="shared" si="114"/>
        <v/>
      </c>
      <c r="AV57" s="2" t="str">
        <f t="shared" si="115"/>
        <v/>
      </c>
      <c r="AW57" s="2" t="str">
        <f t="shared" si="116"/>
        <v/>
      </c>
      <c r="BB57">
        <v>3</v>
      </c>
      <c r="BC57" s="5" t="s">
        <v>27</v>
      </c>
      <c r="BD57" s="2" t="str">
        <f t="shared" si="410"/>
        <v/>
      </c>
      <c r="BE57" s="2" t="str">
        <f t="shared" si="411"/>
        <v/>
      </c>
      <c r="BF57" s="2" t="str">
        <f t="shared" si="412"/>
        <v/>
      </c>
      <c r="BG57" s="2" t="str">
        <f t="shared" si="413"/>
        <v/>
      </c>
      <c r="BH57" s="2" t="str">
        <f t="shared" si="414"/>
        <v/>
      </c>
      <c r="BI57" s="2" t="str">
        <f t="shared" si="415"/>
        <v/>
      </c>
      <c r="BJ57" s="2" t="str">
        <f t="shared" si="416"/>
        <v/>
      </c>
      <c r="BK57" s="2" t="str">
        <f t="shared" si="417"/>
        <v/>
      </c>
      <c r="BL57" s="2" t="str">
        <f t="shared" si="418"/>
        <v/>
      </c>
      <c r="BM57" s="2" t="str">
        <f t="shared" si="419"/>
        <v/>
      </c>
      <c r="BN57" s="2" t="str">
        <f t="shared" si="420"/>
        <v/>
      </c>
      <c r="BO57" s="2" t="str">
        <f t="shared" si="421"/>
        <v/>
      </c>
      <c r="BP57" s="2" t="str">
        <f t="shared" si="422"/>
        <v/>
      </c>
      <c r="BQ57" s="2" t="str">
        <f t="shared" si="423"/>
        <v/>
      </c>
      <c r="BR57" s="2" t="str">
        <f t="shared" si="424"/>
        <v/>
      </c>
      <c r="BS57" s="2" t="str">
        <f t="shared" si="425"/>
        <v/>
      </c>
      <c r="BT57" s="2" t="str">
        <f t="shared" si="426"/>
        <v/>
      </c>
    </row>
    <row r="58" spans="8:72 16384:16384" x14ac:dyDescent="0.25">
      <c r="H58">
        <v>4</v>
      </c>
      <c r="I58" s="5" t="s">
        <v>27</v>
      </c>
      <c r="J58" s="2">
        <f t="shared" si="395"/>
        <v>20.114046964608654</v>
      </c>
      <c r="K58">
        <f t="shared" si="396"/>
        <v>25.022785485842704</v>
      </c>
      <c r="L58">
        <f t="shared" si="397"/>
        <v>29.931524007076757</v>
      </c>
      <c r="M58">
        <f t="shared" si="398"/>
        <v>34.840262528310809</v>
      </c>
      <c r="N58">
        <f t="shared" si="399"/>
        <v>39.749001049544859</v>
      </c>
      <c r="P58" s="2">
        <f t="shared" si="400"/>
        <v>21.362830044410593</v>
      </c>
      <c r="Q58" s="2">
        <f t="shared" si="401"/>
        <v>27.520351645446588</v>
      </c>
      <c r="R58" s="2">
        <f t="shared" si="402"/>
        <v>33.677873246482584</v>
      </c>
      <c r="S58" s="2">
        <f t="shared" si="403"/>
        <v>39.835394847518572</v>
      </c>
      <c r="T58">
        <f t="shared" si="404"/>
        <v>45.992916448554567</v>
      </c>
      <c r="V58" s="2">
        <f t="shared" si="405"/>
        <v>23.247785636564473</v>
      </c>
      <c r="W58" s="2">
        <f t="shared" si="406"/>
        <v>31.290262829754344</v>
      </c>
      <c r="X58" s="2">
        <f t="shared" si="407"/>
        <v>39.332740022944222</v>
      </c>
      <c r="Y58">
        <f t="shared" si="408"/>
        <v>47.375217216134089</v>
      </c>
      <c r="Z58">
        <f t="shared" si="409"/>
        <v>55.417694409323957</v>
      </c>
      <c r="AE58">
        <v>4</v>
      </c>
      <c r="AF58" s="7"/>
      <c r="AG58" s="2" t="str">
        <f t="shared" si="100"/>
        <v/>
      </c>
      <c r="AH58" s="2" t="str">
        <f t="shared" si="101"/>
        <v/>
      </c>
      <c r="AI58" s="2" t="str">
        <f t="shared" si="102"/>
        <v/>
      </c>
      <c r="AJ58" s="2" t="str">
        <f t="shared" si="103"/>
        <v/>
      </c>
      <c r="AK58" s="2" t="str">
        <f t="shared" si="104"/>
        <v/>
      </c>
      <c r="AL58" s="2" t="str">
        <f t="shared" si="105"/>
        <v/>
      </c>
      <c r="AM58" s="2" t="str">
        <f t="shared" si="106"/>
        <v/>
      </c>
      <c r="AN58" s="2" t="str">
        <f t="shared" si="107"/>
        <v/>
      </c>
      <c r="AO58" s="2" t="str">
        <f t="shared" si="108"/>
        <v/>
      </c>
      <c r="AP58" s="2" t="str">
        <f t="shared" si="109"/>
        <v/>
      </c>
      <c r="AQ58" s="2" t="str">
        <f t="shared" si="110"/>
        <v/>
      </c>
      <c r="AR58" s="2" t="str">
        <f t="shared" si="111"/>
        <v/>
      </c>
      <c r="AS58" s="2" t="str">
        <f t="shared" si="112"/>
        <v/>
      </c>
      <c r="AT58" s="2" t="str">
        <f t="shared" si="113"/>
        <v/>
      </c>
      <c r="AU58" s="2" t="str">
        <f t="shared" si="114"/>
        <v/>
      </c>
      <c r="AV58" s="2" t="str">
        <f t="shared" si="115"/>
        <v/>
      </c>
      <c r="AW58" s="2" t="str">
        <f t="shared" si="116"/>
        <v/>
      </c>
      <c r="BB58">
        <v>4</v>
      </c>
      <c r="BC58" s="5" t="s">
        <v>27</v>
      </c>
      <c r="BD58" s="2" t="str">
        <f t="shared" si="410"/>
        <v/>
      </c>
      <c r="BE58" s="2" t="str">
        <f t="shared" si="411"/>
        <v/>
      </c>
      <c r="BF58" s="2" t="str">
        <f t="shared" si="412"/>
        <v/>
      </c>
      <c r="BG58" s="2" t="str">
        <f t="shared" si="413"/>
        <v/>
      </c>
      <c r="BH58" s="2" t="str">
        <f t="shared" si="414"/>
        <v/>
      </c>
      <c r="BI58" s="2" t="str">
        <f t="shared" si="415"/>
        <v/>
      </c>
      <c r="BJ58" s="2" t="str">
        <f t="shared" si="416"/>
        <v/>
      </c>
      <c r="BK58" s="2" t="str">
        <f t="shared" si="417"/>
        <v/>
      </c>
      <c r="BL58" s="2" t="str">
        <f t="shared" si="418"/>
        <v/>
      </c>
      <c r="BM58" s="2" t="str">
        <f t="shared" si="419"/>
        <v/>
      </c>
      <c r="BN58" s="2" t="str">
        <f t="shared" si="420"/>
        <v/>
      </c>
      <c r="BO58" s="2" t="str">
        <f t="shared" si="421"/>
        <v/>
      </c>
      <c r="BP58" s="2" t="str">
        <f t="shared" si="422"/>
        <v/>
      </c>
      <c r="BQ58" s="2" t="str">
        <f t="shared" si="423"/>
        <v/>
      </c>
      <c r="BR58" s="2" t="str">
        <f t="shared" si="424"/>
        <v/>
      </c>
      <c r="BS58" s="2" t="str">
        <f t="shared" si="425"/>
        <v/>
      </c>
      <c r="BT58" s="2" t="str">
        <f t="shared" si="426"/>
        <v/>
      </c>
    </row>
    <row r="59" spans="8:72 16384:16384" ht="15.75" thickBot="1" x14ac:dyDescent="0.3">
      <c r="H59">
        <v>5</v>
      </c>
      <c r="I59" s="5" t="s">
        <v>27</v>
      </c>
      <c r="J59" s="2">
        <f t="shared" si="395"/>
        <v>23.915374075452302</v>
      </c>
      <c r="K59">
        <f t="shared" si="396"/>
        <v>28.824112596686355</v>
      </c>
      <c r="L59">
        <f t="shared" si="397"/>
        <v>33.732851117920404</v>
      </c>
      <c r="M59">
        <f t="shared" si="398"/>
        <v>38.641589639154461</v>
      </c>
      <c r="N59">
        <f t="shared" si="399"/>
        <v>43.550328160388503</v>
      </c>
      <c r="P59" s="2">
        <f t="shared" si="400"/>
        <v>25.164157155254244</v>
      </c>
      <c r="Q59" s="2">
        <f t="shared" si="401"/>
        <v>31.321678756290236</v>
      </c>
      <c r="R59" s="2">
        <f t="shared" si="402"/>
        <v>37.479200357326235</v>
      </c>
      <c r="S59" s="2">
        <f t="shared" si="403"/>
        <v>43.636721958362223</v>
      </c>
      <c r="T59">
        <f t="shared" si="404"/>
        <v>49.794243559398218</v>
      </c>
      <c r="V59" s="2">
        <f t="shared" si="405"/>
        <v>27.04911274740812</v>
      </c>
      <c r="W59" s="2">
        <f t="shared" si="406"/>
        <v>35.091589940597991</v>
      </c>
      <c r="X59" s="2">
        <f t="shared" si="407"/>
        <v>43.134067133787866</v>
      </c>
      <c r="Y59">
        <f t="shared" si="408"/>
        <v>51.176544326977734</v>
      </c>
      <c r="Z59">
        <f t="shared" si="409"/>
        <v>59.219021520167608</v>
      </c>
      <c r="AE59">
        <v>5</v>
      </c>
      <c r="AF59" s="9"/>
      <c r="AG59" s="2" t="str">
        <f t="shared" si="100"/>
        <v/>
      </c>
      <c r="AH59" s="2" t="str">
        <f t="shared" si="101"/>
        <v/>
      </c>
      <c r="AI59" s="2" t="str">
        <f t="shared" si="102"/>
        <v/>
      </c>
      <c r="AJ59" s="2" t="str">
        <f t="shared" si="103"/>
        <v/>
      </c>
      <c r="AK59" s="2" t="str">
        <f t="shared" si="104"/>
        <v/>
      </c>
      <c r="AL59" s="2" t="str">
        <f t="shared" si="105"/>
        <v/>
      </c>
      <c r="AM59" s="2" t="str">
        <f t="shared" si="106"/>
        <v/>
      </c>
      <c r="AN59" s="2" t="str">
        <f t="shared" si="107"/>
        <v/>
      </c>
      <c r="AO59" s="2" t="str">
        <f t="shared" si="108"/>
        <v/>
      </c>
      <c r="AP59" s="2" t="str">
        <f t="shared" si="109"/>
        <v/>
      </c>
      <c r="AQ59" s="2" t="str">
        <f t="shared" si="110"/>
        <v/>
      </c>
      <c r="AR59" s="2" t="str">
        <f t="shared" si="111"/>
        <v/>
      </c>
      <c r="AS59" s="2" t="str">
        <f t="shared" si="112"/>
        <v/>
      </c>
      <c r="AT59" s="2" t="str">
        <f t="shared" si="113"/>
        <v/>
      </c>
      <c r="AU59" s="2" t="str">
        <f t="shared" si="114"/>
        <v/>
      </c>
      <c r="AV59" s="2" t="str">
        <f t="shared" si="115"/>
        <v/>
      </c>
      <c r="AW59" s="2" t="str">
        <f t="shared" si="116"/>
        <v/>
      </c>
      <c r="BB59">
        <v>5</v>
      </c>
      <c r="BC59" s="5" t="s">
        <v>27</v>
      </c>
      <c r="BD59" s="2" t="str">
        <f t="shared" si="410"/>
        <v/>
      </c>
      <c r="BE59" s="2" t="str">
        <f t="shared" si="411"/>
        <v/>
      </c>
      <c r="BF59" s="2" t="str">
        <f t="shared" si="412"/>
        <v/>
      </c>
      <c r="BG59" s="2" t="str">
        <f t="shared" si="413"/>
        <v/>
      </c>
      <c r="BH59" s="2" t="str">
        <f t="shared" si="414"/>
        <v/>
      </c>
      <c r="BI59" s="2" t="str">
        <f t="shared" si="415"/>
        <v/>
      </c>
      <c r="BJ59" s="2" t="str">
        <f t="shared" si="416"/>
        <v/>
      </c>
      <c r="BK59" s="2" t="str">
        <f t="shared" si="417"/>
        <v/>
      </c>
      <c r="BL59" s="2" t="str">
        <f t="shared" si="418"/>
        <v/>
      </c>
      <c r="BM59" s="2" t="str">
        <f t="shared" si="419"/>
        <v/>
      </c>
      <c r="BN59" s="2" t="str">
        <f t="shared" si="420"/>
        <v/>
      </c>
      <c r="BO59" s="2" t="str">
        <f t="shared" si="421"/>
        <v/>
      </c>
      <c r="BP59" s="2" t="str">
        <f t="shared" si="422"/>
        <v/>
      </c>
      <c r="BQ59" s="2" t="str">
        <f t="shared" ref="BQ59" si="427">IF(AT59="","",$C$14+AT59)</f>
        <v/>
      </c>
      <c r="BR59" s="2" t="str">
        <f t="shared" ref="BR59" si="428">IF(AU59="","",$C$14+AU59)</f>
        <v/>
      </c>
      <c r="BS59" s="2" t="str">
        <f t="shared" ref="BS59" si="429">IF(AV59="","",$C$14+AV59)</f>
        <v/>
      </c>
      <c r="BT59" s="2" t="str">
        <f t="shared" ref="BT59" si="430">IF(AW59="","",$C$14+AW59)</f>
        <v/>
      </c>
    </row>
    <row r="60" spans="8:72 16384:16384" ht="15.75" thickBot="1" x14ac:dyDescent="0.3">
      <c r="I60" s="4"/>
      <c r="J60" s="4"/>
      <c r="K60" s="4"/>
      <c r="L60" s="5" t="s">
        <v>28</v>
      </c>
      <c r="M60" s="4"/>
      <c r="N60" s="4"/>
      <c r="O60" s="4"/>
      <c r="P60" s="4"/>
      <c r="Q60" s="4"/>
      <c r="R60" s="5" t="s">
        <v>29</v>
      </c>
      <c r="S60" s="4"/>
      <c r="T60" s="4"/>
      <c r="U60" s="4"/>
      <c r="V60" s="4"/>
      <c r="W60" s="4"/>
      <c r="X60" s="5" t="s">
        <v>30</v>
      </c>
      <c r="Y60" s="4"/>
      <c r="Z60" s="4"/>
      <c r="AF60" s="4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BC60" s="4"/>
      <c r="BD60" s="4"/>
      <c r="BE60" s="4"/>
      <c r="BF60" s="5" t="s">
        <v>28</v>
      </c>
      <c r="BG60" s="4"/>
      <c r="BH60" s="4"/>
      <c r="BI60" s="4"/>
      <c r="BJ60" s="4"/>
      <c r="BK60" s="4"/>
      <c r="BL60" s="5" t="s">
        <v>29</v>
      </c>
      <c r="BM60" s="4"/>
      <c r="BN60" s="4"/>
      <c r="BO60" s="4"/>
      <c r="BP60" s="4"/>
      <c r="BQ60" s="4"/>
      <c r="BR60" s="5" t="s">
        <v>30</v>
      </c>
      <c r="BS60" s="4"/>
      <c r="BT60" s="4"/>
    </row>
    <row r="61" spans="8:72 16384:16384" x14ac:dyDescent="0.25">
      <c r="H61">
        <v>1</v>
      </c>
      <c r="I61" s="5" t="s">
        <v>26</v>
      </c>
      <c r="J61" s="2">
        <f>1*((28/10)^2)*PI()/4+H61*((25/10)^2)*PI()/4</f>
        <v>11.066260122270045</v>
      </c>
      <c r="K61" s="2">
        <f>2*((28/10)^2)*PI()/4+H61*((25/10)^2)*PI()/4</f>
        <v>17.22378172330604</v>
      </c>
      <c r="L61" s="2">
        <f>3*((28/10)^2)*PI()/4+H61*((25/10)^2)*PI()/4</f>
        <v>23.381303324342035</v>
      </c>
      <c r="M61" s="2">
        <f>4*((28/10)^2)*PI()/4+H61*((25/10)^2)*PI()/4</f>
        <v>29.538824925378027</v>
      </c>
      <c r="N61" s="2">
        <f>5*((28/10)^2)*PI()/4+H61*((25/10)^2)*PI()/4</f>
        <v>35.696346526414018</v>
      </c>
      <c r="P61" s="2">
        <f>1*((32/10)^2)*PI()/4+H61*((25/10)^2)*PI()/4</f>
        <v>12.951215714423924</v>
      </c>
      <c r="Q61" s="2">
        <f>2*((32/10)^2)*PI()/4+H61*((25/10)^2)*PI()/4</f>
        <v>20.993692907613795</v>
      </c>
      <c r="R61" s="2">
        <f>3*((32/10)^2)*PI()/4+H61*((25/10)^2)*PI()/4</f>
        <v>29.03617010080367</v>
      </c>
      <c r="S61" s="2">
        <f>4*((32/10)^2)*PI()/4+H61*((25/10)^2)*PI()/4</f>
        <v>37.078647293993534</v>
      </c>
      <c r="T61">
        <f>5*((32/10)^2)*PI()/4+H61*((25/10)^2)*PI()/4</f>
        <v>45.121124487183408</v>
      </c>
      <c r="V61" s="2">
        <f>1*((36/10)^2)*PI()/4+H61*((25/10)^2)*PI()/4</f>
        <v>15.087498718864982</v>
      </c>
      <c r="W61" s="2">
        <f>2*((36/10)^2)*PI()/4+H61*((25/10)^2)*PI()/4</f>
        <v>25.266258916495914</v>
      </c>
      <c r="X61">
        <f>3*((36/10)^2)*PI()/4+H61*((25/10)^2)*PI()/4</f>
        <v>35.445019114126843</v>
      </c>
      <c r="Y61">
        <f>4*((36/10)^2)*PI()/4+H61*((25/10)^2)*PI()/4</f>
        <v>45.623779311757772</v>
      </c>
      <c r="Z61">
        <f>5*((36/10)^2)*PI()/4+H61*((25/10)^2)*PI()/4</f>
        <v>55.802539509388708</v>
      </c>
      <c r="AE61">
        <v>1</v>
      </c>
      <c r="AF61" s="6"/>
      <c r="AG61" s="2" t="str">
        <f t="shared" si="100"/>
        <v/>
      </c>
      <c r="AH61" s="2" t="str">
        <f t="shared" si="101"/>
        <v/>
      </c>
      <c r="AI61" s="2" t="str">
        <f t="shared" si="102"/>
        <v/>
      </c>
      <c r="AJ61" s="2" t="str">
        <f t="shared" si="103"/>
        <v/>
      </c>
      <c r="AK61" s="2" t="str">
        <f t="shared" si="104"/>
        <v/>
      </c>
      <c r="AL61" s="2" t="str">
        <f t="shared" si="105"/>
        <v/>
      </c>
      <c r="AM61" s="2" t="str">
        <f t="shared" si="106"/>
        <v/>
      </c>
      <c r="AN61" s="2" t="str">
        <f t="shared" si="107"/>
        <v/>
      </c>
      <c r="AO61" s="2" t="str">
        <f t="shared" si="108"/>
        <v/>
      </c>
      <c r="AP61" s="2" t="str">
        <f t="shared" si="109"/>
        <v/>
      </c>
      <c r="AQ61" s="2" t="str">
        <f t="shared" si="110"/>
        <v/>
      </c>
      <c r="AR61" s="2" t="str">
        <f t="shared" si="111"/>
        <v/>
      </c>
      <c r="AS61" s="2" t="str">
        <f t="shared" si="112"/>
        <v/>
      </c>
      <c r="AT61" s="2" t="str">
        <f t="shared" si="113"/>
        <v/>
      </c>
      <c r="AU61" s="2" t="str">
        <f t="shared" si="114"/>
        <v/>
      </c>
      <c r="AV61" s="2" t="str">
        <f t="shared" si="115"/>
        <v/>
      </c>
      <c r="AW61" s="2" t="str">
        <f t="shared" si="116"/>
        <v/>
      </c>
      <c r="BB61">
        <v>1</v>
      </c>
      <c r="BC61" s="5" t="s">
        <v>26</v>
      </c>
      <c r="BD61" s="2" t="str">
        <f t="shared" si="410"/>
        <v/>
      </c>
      <c r="BE61" s="2" t="str">
        <f t="shared" ref="BE61" si="431">IF(AH61="","",$C$14+AH61)</f>
        <v/>
      </c>
      <c r="BF61" s="2" t="str">
        <f t="shared" ref="BF61" si="432">IF(AI61="","",$C$14+AI61)</f>
        <v/>
      </c>
      <c r="BG61" s="2" t="str">
        <f t="shared" ref="BG61" si="433">IF(AJ61="","",$C$14+AJ61)</f>
        <v/>
      </c>
      <c r="BH61" s="2" t="str">
        <f t="shared" ref="BH61" si="434">IF(AK61="","",$C$14+AK61)</f>
        <v/>
      </c>
      <c r="BI61" s="2" t="str">
        <f t="shared" ref="BI61" si="435">IF(AL61="","",$C$14+AL61)</f>
        <v/>
      </c>
      <c r="BJ61" s="2" t="str">
        <f t="shared" ref="BJ61" si="436">IF(AM61="","",$C$14+AM61)</f>
        <v/>
      </c>
      <c r="BK61" s="2" t="str">
        <f t="shared" ref="BK61" si="437">IF(AN61="","",$C$14+AN61)</f>
        <v/>
      </c>
      <c r="BL61" s="2" t="str">
        <f t="shared" ref="BL61" si="438">IF(AO61="","",$C$14+AO61)</f>
        <v/>
      </c>
      <c r="BM61" s="2" t="str">
        <f t="shared" ref="BM61" si="439">IF(AP61="","",$C$14+AP61)</f>
        <v/>
      </c>
      <c r="BN61" s="2" t="str">
        <f t="shared" ref="BN61" si="440">IF(AQ61="","",$C$14+AQ61)</f>
        <v/>
      </c>
      <c r="BO61" s="2" t="str">
        <f t="shared" ref="BO61" si="441">IF(AR61="","",$C$14+AR61)</f>
        <v/>
      </c>
      <c r="BP61" s="2" t="str">
        <f t="shared" ref="BP61" si="442">IF(AS61="","",$C$14+AS61)</f>
        <v/>
      </c>
      <c r="BQ61" s="2" t="str">
        <f t="shared" ref="BQ61" si="443">IF(AT61="","",$C$14+AT61)</f>
        <v/>
      </c>
      <c r="BR61" s="2" t="str">
        <f t="shared" ref="BR61" si="444">IF(AU61="","",$C$14+AU61)</f>
        <v/>
      </c>
      <c r="BS61" s="2" t="str">
        <f t="shared" ref="BS61" si="445">IF(AV61="","",$C$14+AV61)</f>
        <v/>
      </c>
      <c r="BT61" s="2" t="str">
        <f t="shared" ref="BT61" si="446">IF(AW61="","",$C$14+AW61)</f>
        <v/>
      </c>
      <c r="XFD61" s="2">
        <f>1*((32/10)^2)*PI()/4+H61*((25/10)^2)*PI()/4</f>
        <v>12.951215714423924</v>
      </c>
    </row>
    <row r="62" spans="8:72 16384:16384" x14ac:dyDescent="0.25">
      <c r="H62">
        <v>2</v>
      </c>
      <c r="I62" s="5" t="s">
        <v>26</v>
      </c>
      <c r="J62" s="2">
        <f t="shared" ref="J62:J65" si="447">1*((28/10)^2)*PI()/4+H62*((25/10)^2)*PI()/4</f>
        <v>15.974998643504097</v>
      </c>
      <c r="K62" s="2">
        <f t="shared" ref="K62:K65" si="448">2*((28/10)^2)*PI()/4+H62*((25/10)^2)*PI()/4</f>
        <v>22.132520244540089</v>
      </c>
      <c r="L62" s="2">
        <f t="shared" ref="L62:L65" si="449">3*((28/10)^2)*PI()/4+H62*((25/10)^2)*PI()/4</f>
        <v>28.290041845576084</v>
      </c>
      <c r="M62" s="2">
        <f t="shared" ref="M62:M65" si="450">4*((28/10)^2)*PI()/4+H62*((25/10)^2)*PI()/4</f>
        <v>34.447563446612079</v>
      </c>
      <c r="N62" s="2">
        <f t="shared" ref="N62:N65" si="451">5*((28/10)^2)*PI()/4+H62*((25/10)^2)*PI()/4</f>
        <v>40.605085047648075</v>
      </c>
      <c r="P62" s="2">
        <f t="shared" ref="P62:P65" si="452">1*((32/10)^2)*PI()/4+H62*((25/10)^2)*PI()/4</f>
        <v>17.859954235657973</v>
      </c>
      <c r="Q62" s="2">
        <f t="shared" ref="Q62:Q65" si="453">2*((32/10)^2)*PI()/4+H62*((25/10)^2)*PI()/4</f>
        <v>25.902431428847848</v>
      </c>
      <c r="R62" s="2">
        <f t="shared" ref="R62:R65" si="454">3*((32/10)^2)*PI()/4+H62*((25/10)^2)*PI()/4</f>
        <v>33.944908622037723</v>
      </c>
      <c r="S62" s="2">
        <f t="shared" ref="S62:S65" si="455">4*((32/10)^2)*PI()/4+H62*((25/10)^2)*PI()/4</f>
        <v>41.98738581522759</v>
      </c>
      <c r="T62">
        <f t="shared" ref="T62:T65" si="456">5*((32/10)^2)*PI()/4+H62*((25/10)^2)*PI()/4</f>
        <v>50.029863008417465</v>
      </c>
      <c r="V62" s="2">
        <f t="shared" ref="V62:V65" si="457">1*((36/10)^2)*PI()/4+H62*((25/10)^2)*PI()/4</f>
        <v>19.996237240099035</v>
      </c>
      <c r="W62" s="2">
        <f t="shared" ref="W62:W65" si="458">2*((36/10)^2)*PI()/4+H62*((25/10)^2)*PI()/4</f>
        <v>30.174997437729964</v>
      </c>
      <c r="X62">
        <f t="shared" ref="X62:X65" si="459">3*((36/10)^2)*PI()/4+H62*((25/10)^2)*PI()/4</f>
        <v>40.353757635360893</v>
      </c>
      <c r="Y62">
        <f t="shared" ref="Y62:Y65" si="460">4*((36/10)^2)*PI()/4+H62*((25/10)^2)*PI()/4</f>
        <v>50.532517832991829</v>
      </c>
      <c r="Z62">
        <f t="shared" ref="Z62:Z65" si="461">5*((36/10)^2)*PI()/4+H62*((25/10)^2)*PI()/4</f>
        <v>60.711278030622765</v>
      </c>
      <c r="AE62">
        <v>2</v>
      </c>
      <c r="AF62" s="7"/>
      <c r="AG62" s="2" t="str">
        <f t="shared" si="100"/>
        <v/>
      </c>
      <c r="AH62" s="2" t="str">
        <f t="shared" si="101"/>
        <v/>
      </c>
      <c r="AI62" s="2" t="str">
        <f t="shared" si="102"/>
        <v/>
      </c>
      <c r="AJ62" s="2" t="str">
        <f t="shared" si="103"/>
        <v/>
      </c>
      <c r="AK62" s="2" t="str">
        <f t="shared" si="104"/>
        <v/>
      </c>
      <c r="AL62" s="2" t="str">
        <f t="shared" si="105"/>
        <v/>
      </c>
      <c r="AM62" s="2" t="str">
        <f t="shared" si="106"/>
        <v/>
      </c>
      <c r="AN62" s="2" t="str">
        <f t="shared" si="107"/>
        <v/>
      </c>
      <c r="AO62" s="2" t="str">
        <f t="shared" si="108"/>
        <v/>
      </c>
      <c r="AP62" s="2" t="str">
        <f t="shared" si="109"/>
        <v/>
      </c>
      <c r="AQ62" s="2" t="str">
        <f t="shared" si="110"/>
        <v/>
      </c>
      <c r="AR62" s="2" t="str">
        <f t="shared" si="111"/>
        <v/>
      </c>
      <c r="AS62" s="2" t="str">
        <f t="shared" si="112"/>
        <v/>
      </c>
      <c r="AT62" s="2" t="str">
        <f t="shared" si="113"/>
        <v/>
      </c>
      <c r="AU62" s="2" t="str">
        <f t="shared" si="114"/>
        <v/>
      </c>
      <c r="AV62" s="2" t="str">
        <f t="shared" si="115"/>
        <v/>
      </c>
      <c r="AW62" s="2" t="str">
        <f t="shared" si="116"/>
        <v/>
      </c>
      <c r="BB62">
        <v>2</v>
      </c>
      <c r="BC62" s="5" t="s">
        <v>26</v>
      </c>
      <c r="BD62" s="2" t="str">
        <f t="shared" ref="BD62:BD65" si="462">IF(AG62="","",$C$14+AG62)</f>
        <v/>
      </c>
      <c r="BE62" s="2" t="str">
        <f t="shared" ref="BE62:BE65" si="463">IF(AH62="","",$C$14+AH62)</f>
        <v/>
      </c>
      <c r="BF62" s="2" t="str">
        <f t="shared" ref="BF62:BF65" si="464">IF(AI62="","",$C$14+AI62)</f>
        <v/>
      </c>
      <c r="BG62" s="2" t="str">
        <f t="shared" ref="BG62:BG65" si="465">IF(AJ62="","",$C$14+AJ62)</f>
        <v/>
      </c>
      <c r="BH62" s="2" t="str">
        <f t="shared" ref="BH62:BH65" si="466">IF(AK62="","",$C$14+AK62)</f>
        <v/>
      </c>
      <c r="BI62" s="2" t="str">
        <f t="shared" ref="BI62:BI65" si="467">IF(AL62="","",$C$14+AL62)</f>
        <v/>
      </c>
      <c r="BJ62" s="2" t="str">
        <f t="shared" ref="BJ62:BJ65" si="468">IF(AM62="","",$C$14+AM62)</f>
        <v/>
      </c>
      <c r="BK62" s="2" t="str">
        <f t="shared" ref="BK62:BK65" si="469">IF(AN62="","",$C$14+AN62)</f>
        <v/>
      </c>
      <c r="BL62" s="2" t="str">
        <f t="shared" ref="BL62:BL65" si="470">IF(AO62="","",$C$14+AO62)</f>
        <v/>
      </c>
      <c r="BM62" s="2" t="str">
        <f t="shared" ref="BM62:BM65" si="471">IF(AP62="","",$C$14+AP62)</f>
        <v/>
      </c>
      <c r="BN62" s="2" t="str">
        <f t="shared" ref="BN62:BN65" si="472">IF(AQ62="","",$C$14+AQ62)</f>
        <v/>
      </c>
      <c r="BO62" s="2" t="str">
        <f t="shared" ref="BO62:BO65" si="473">IF(AR62="","",$C$14+AR62)</f>
        <v/>
      </c>
      <c r="BP62" s="2" t="str">
        <f t="shared" ref="BP62:BP65" si="474">IF(AS62="","",$C$14+AS62)</f>
        <v/>
      </c>
      <c r="BQ62" s="2" t="str">
        <f t="shared" ref="BQ62:BQ65" si="475">IF(AT62="","",$C$14+AT62)</f>
        <v/>
      </c>
      <c r="BR62" s="2" t="str">
        <f t="shared" ref="BR62:BR65" si="476">IF(AU62="","",$C$14+AU62)</f>
        <v/>
      </c>
      <c r="BS62" s="2" t="str">
        <f t="shared" ref="BS62:BS65" si="477">IF(AV62="","",$C$14+AV62)</f>
        <v/>
      </c>
      <c r="BT62" s="2" t="str">
        <f t="shared" ref="BT62:BT65" si="478">IF(AW62="","",$C$14+AW62)</f>
        <v/>
      </c>
    </row>
    <row r="63" spans="8:72 16384:16384" x14ac:dyDescent="0.25">
      <c r="H63">
        <v>3</v>
      </c>
      <c r="I63" s="5" t="s">
        <v>26</v>
      </c>
      <c r="J63" s="2">
        <f t="shared" si="447"/>
        <v>20.88373716473815</v>
      </c>
      <c r="K63" s="2">
        <f t="shared" si="448"/>
        <v>27.041258765774142</v>
      </c>
      <c r="L63" s="2">
        <f t="shared" si="449"/>
        <v>33.198780366810141</v>
      </c>
      <c r="M63" s="2">
        <f t="shared" si="450"/>
        <v>39.356301967846129</v>
      </c>
      <c r="N63" s="2">
        <f t="shared" si="451"/>
        <v>45.513823568882124</v>
      </c>
      <c r="P63" s="2">
        <f t="shared" si="452"/>
        <v>22.768692756892026</v>
      </c>
      <c r="Q63" s="2">
        <f t="shared" si="453"/>
        <v>30.811169950081897</v>
      </c>
      <c r="R63" s="2">
        <f t="shared" si="454"/>
        <v>38.853647143271772</v>
      </c>
      <c r="S63" s="2">
        <f t="shared" si="455"/>
        <v>46.896124336461639</v>
      </c>
      <c r="T63">
        <f t="shared" si="456"/>
        <v>54.938601529651514</v>
      </c>
      <c r="V63" s="2">
        <f t="shared" si="457"/>
        <v>24.904975761333084</v>
      </c>
      <c r="W63" s="2">
        <f t="shared" si="458"/>
        <v>35.083735958964013</v>
      </c>
      <c r="X63">
        <f t="shared" si="459"/>
        <v>45.262496156594949</v>
      </c>
      <c r="Y63">
        <f t="shared" si="460"/>
        <v>55.441256354225878</v>
      </c>
      <c r="Z63">
        <f t="shared" si="461"/>
        <v>65.620016551856821</v>
      </c>
      <c r="AE63">
        <v>3</v>
      </c>
      <c r="AF63" s="8" t="s">
        <v>26</v>
      </c>
      <c r="AG63" s="2" t="str">
        <f t="shared" si="100"/>
        <v/>
      </c>
      <c r="AH63" s="2" t="str">
        <f t="shared" si="101"/>
        <v/>
      </c>
      <c r="AI63" s="2" t="str">
        <f t="shared" si="102"/>
        <v/>
      </c>
      <c r="AJ63" s="2" t="str">
        <f t="shared" si="103"/>
        <v/>
      </c>
      <c r="AK63" s="2" t="str">
        <f t="shared" si="104"/>
        <v/>
      </c>
      <c r="AL63" s="2" t="str">
        <f t="shared" si="105"/>
        <v/>
      </c>
      <c r="AM63" s="2" t="str">
        <f t="shared" si="106"/>
        <v/>
      </c>
      <c r="AN63" s="2" t="str">
        <f t="shared" si="107"/>
        <v/>
      </c>
      <c r="AO63" s="2" t="str">
        <f t="shared" si="108"/>
        <v/>
      </c>
      <c r="AP63" s="2" t="str">
        <f t="shared" si="109"/>
        <v/>
      </c>
      <c r="AQ63" s="2" t="str">
        <f t="shared" si="110"/>
        <v/>
      </c>
      <c r="AR63" s="2" t="str">
        <f t="shared" si="111"/>
        <v/>
      </c>
      <c r="AS63" s="2" t="str">
        <f t="shared" si="112"/>
        <v/>
      </c>
      <c r="AT63" s="2" t="str">
        <f t="shared" si="113"/>
        <v/>
      </c>
      <c r="AU63" s="2" t="str">
        <f t="shared" si="114"/>
        <v/>
      </c>
      <c r="AV63" s="2" t="str">
        <f t="shared" si="115"/>
        <v/>
      </c>
      <c r="AW63" s="2" t="str">
        <f t="shared" si="116"/>
        <v/>
      </c>
      <c r="BB63">
        <v>3</v>
      </c>
      <c r="BC63" s="5" t="s">
        <v>26</v>
      </c>
      <c r="BD63" s="2" t="str">
        <f t="shared" si="462"/>
        <v/>
      </c>
      <c r="BE63" s="2" t="str">
        <f t="shared" si="463"/>
        <v/>
      </c>
      <c r="BF63" s="2" t="str">
        <f t="shared" si="464"/>
        <v/>
      </c>
      <c r="BG63" s="2" t="str">
        <f t="shared" si="465"/>
        <v/>
      </c>
      <c r="BH63" s="2" t="str">
        <f t="shared" si="466"/>
        <v/>
      </c>
      <c r="BI63" s="2" t="str">
        <f t="shared" si="467"/>
        <v/>
      </c>
      <c r="BJ63" s="2" t="str">
        <f t="shared" si="468"/>
        <v/>
      </c>
      <c r="BK63" s="2" t="str">
        <f t="shared" si="469"/>
        <v/>
      </c>
      <c r="BL63" s="2" t="str">
        <f t="shared" si="470"/>
        <v/>
      </c>
      <c r="BM63" s="2" t="str">
        <f t="shared" si="471"/>
        <v/>
      </c>
      <c r="BN63" s="2" t="str">
        <f t="shared" si="472"/>
        <v/>
      </c>
      <c r="BO63" s="2" t="str">
        <f t="shared" si="473"/>
        <v/>
      </c>
      <c r="BP63" s="2" t="str">
        <f t="shared" si="474"/>
        <v/>
      </c>
      <c r="BQ63" s="2" t="str">
        <f t="shared" si="475"/>
        <v/>
      </c>
      <c r="BR63" s="2" t="str">
        <f t="shared" si="476"/>
        <v/>
      </c>
      <c r="BS63" s="2" t="str">
        <f t="shared" si="477"/>
        <v/>
      </c>
      <c r="BT63" s="2" t="str">
        <f t="shared" si="478"/>
        <v/>
      </c>
    </row>
    <row r="64" spans="8:72 16384:16384" x14ac:dyDescent="0.25">
      <c r="H64">
        <v>4</v>
      </c>
      <c r="I64" s="5" t="s">
        <v>26</v>
      </c>
      <c r="J64" s="2">
        <f t="shared" si="447"/>
        <v>25.7924756859722</v>
      </c>
      <c r="K64" s="2">
        <f t="shared" si="448"/>
        <v>31.949997287008195</v>
      </c>
      <c r="L64" s="2">
        <f t="shared" si="449"/>
        <v>38.10751888804419</v>
      </c>
      <c r="M64" s="2">
        <f t="shared" si="450"/>
        <v>44.265040489080178</v>
      </c>
      <c r="N64" s="2">
        <f t="shared" si="451"/>
        <v>50.422562090116173</v>
      </c>
      <c r="P64" s="2">
        <f t="shared" si="452"/>
        <v>27.677431278126079</v>
      </c>
      <c r="Q64" s="2">
        <f t="shared" si="453"/>
        <v>35.719908471315946</v>
      </c>
      <c r="R64" s="2">
        <f t="shared" si="454"/>
        <v>43.762385664505828</v>
      </c>
      <c r="S64" s="2">
        <f t="shared" si="455"/>
        <v>51.804862857695696</v>
      </c>
      <c r="T64">
        <f t="shared" si="456"/>
        <v>59.847340050885563</v>
      </c>
      <c r="V64" s="2">
        <f t="shared" si="457"/>
        <v>29.81371428256714</v>
      </c>
      <c r="W64" s="2">
        <f t="shared" si="458"/>
        <v>39.992474480198069</v>
      </c>
      <c r="X64">
        <f t="shared" si="459"/>
        <v>50.171234677828998</v>
      </c>
      <c r="Y64">
        <f t="shared" si="460"/>
        <v>60.349994875459927</v>
      </c>
      <c r="Z64">
        <f t="shared" si="461"/>
        <v>70.528755073090863</v>
      </c>
      <c r="AE64">
        <v>4</v>
      </c>
      <c r="AF64" s="7"/>
      <c r="AG64" s="2" t="str">
        <f t="shared" si="100"/>
        <v/>
      </c>
      <c r="AH64" s="2" t="str">
        <f t="shared" si="101"/>
        <v/>
      </c>
      <c r="AI64" s="2" t="str">
        <f t="shared" si="102"/>
        <v/>
      </c>
      <c r="AJ64" s="2" t="str">
        <f t="shared" si="103"/>
        <v/>
      </c>
      <c r="AK64" s="2" t="str">
        <f t="shared" si="104"/>
        <v/>
      </c>
      <c r="AL64" s="2" t="str">
        <f t="shared" si="105"/>
        <v/>
      </c>
      <c r="AM64" s="2" t="str">
        <f t="shared" si="106"/>
        <v/>
      </c>
      <c r="AN64" s="2" t="str">
        <f t="shared" si="107"/>
        <v/>
      </c>
      <c r="AO64" s="2" t="str">
        <f t="shared" si="108"/>
        <v/>
      </c>
      <c r="AP64" s="2" t="str">
        <f t="shared" si="109"/>
        <v/>
      </c>
      <c r="AQ64" s="2" t="str">
        <f t="shared" si="110"/>
        <v/>
      </c>
      <c r="AR64" s="2" t="str">
        <f t="shared" si="111"/>
        <v/>
      </c>
      <c r="AS64" s="2" t="str">
        <f t="shared" si="112"/>
        <v/>
      </c>
      <c r="AT64" s="2" t="str">
        <f t="shared" si="113"/>
        <v/>
      </c>
      <c r="AU64" s="2" t="str">
        <f t="shared" si="114"/>
        <v/>
      </c>
      <c r="AV64" s="2" t="str">
        <f t="shared" si="115"/>
        <v/>
      </c>
      <c r="AW64" s="2" t="str">
        <f t="shared" si="116"/>
        <v/>
      </c>
      <c r="BB64">
        <v>4</v>
      </c>
      <c r="BC64" s="5" t="s">
        <v>26</v>
      </c>
      <c r="BD64" s="2" t="str">
        <f t="shared" si="462"/>
        <v/>
      </c>
      <c r="BE64" s="2" t="str">
        <f t="shared" si="463"/>
        <v/>
      </c>
      <c r="BF64" s="2" t="str">
        <f t="shared" si="464"/>
        <v/>
      </c>
      <c r="BG64" s="2" t="str">
        <f t="shared" si="465"/>
        <v/>
      </c>
      <c r="BH64" s="2" t="str">
        <f t="shared" si="466"/>
        <v/>
      </c>
      <c r="BI64" s="2" t="str">
        <f t="shared" si="467"/>
        <v/>
      </c>
      <c r="BJ64" s="2" t="str">
        <f t="shared" si="468"/>
        <v/>
      </c>
      <c r="BK64" s="2" t="str">
        <f t="shared" si="469"/>
        <v/>
      </c>
      <c r="BL64" s="2" t="str">
        <f t="shared" si="470"/>
        <v/>
      </c>
      <c r="BM64" s="2" t="str">
        <f t="shared" si="471"/>
        <v/>
      </c>
      <c r="BN64" s="2" t="str">
        <f t="shared" si="472"/>
        <v/>
      </c>
      <c r="BO64" s="2" t="str">
        <f t="shared" si="473"/>
        <v/>
      </c>
      <c r="BP64" s="2" t="str">
        <f t="shared" si="474"/>
        <v/>
      </c>
      <c r="BQ64" s="2" t="str">
        <f t="shared" si="475"/>
        <v/>
      </c>
      <c r="BR64" s="2" t="str">
        <f t="shared" si="476"/>
        <v/>
      </c>
      <c r="BS64" s="2" t="str">
        <f t="shared" si="477"/>
        <v/>
      </c>
      <c r="BT64" s="2" t="str">
        <f t="shared" si="478"/>
        <v/>
      </c>
    </row>
    <row r="65" spans="8:72" ht="15.75" thickBot="1" x14ac:dyDescent="0.3">
      <c r="H65">
        <v>5</v>
      </c>
      <c r="I65" s="5" t="s">
        <v>26</v>
      </c>
      <c r="J65" s="2">
        <f t="shared" si="447"/>
        <v>30.701214207206249</v>
      </c>
      <c r="K65" s="2">
        <f t="shared" si="448"/>
        <v>36.858735808242244</v>
      </c>
      <c r="L65" s="2">
        <f t="shared" si="449"/>
        <v>43.016257409278239</v>
      </c>
      <c r="M65" s="2">
        <f t="shared" si="450"/>
        <v>49.173779010314234</v>
      </c>
      <c r="N65" s="2">
        <f t="shared" si="451"/>
        <v>55.33130061135023</v>
      </c>
      <c r="P65" s="2">
        <f t="shared" si="452"/>
        <v>32.586169799360128</v>
      </c>
      <c r="Q65" s="2">
        <f t="shared" si="453"/>
        <v>40.628646992550003</v>
      </c>
      <c r="R65" s="2">
        <f t="shared" si="454"/>
        <v>48.67112418573987</v>
      </c>
      <c r="S65" s="2">
        <f t="shared" si="455"/>
        <v>56.713601378929738</v>
      </c>
      <c r="T65">
        <f t="shared" si="456"/>
        <v>64.75607857211962</v>
      </c>
      <c r="V65" s="2">
        <f t="shared" si="457"/>
        <v>34.72245280380119</v>
      </c>
      <c r="W65" s="2">
        <f t="shared" si="458"/>
        <v>44.901213001432119</v>
      </c>
      <c r="X65">
        <f t="shared" si="459"/>
        <v>55.079973199063048</v>
      </c>
      <c r="Y65">
        <f t="shared" si="460"/>
        <v>65.258733396693984</v>
      </c>
      <c r="Z65">
        <f t="shared" si="461"/>
        <v>75.43749359432492</v>
      </c>
      <c r="AE65">
        <v>5</v>
      </c>
      <c r="AF65" s="9"/>
      <c r="AG65" s="2" t="str">
        <f t="shared" si="100"/>
        <v/>
      </c>
      <c r="AH65" s="2" t="str">
        <f t="shared" si="101"/>
        <v/>
      </c>
      <c r="AI65" s="2" t="str">
        <f t="shared" si="102"/>
        <v/>
      </c>
      <c r="AJ65" s="2" t="str">
        <f t="shared" si="103"/>
        <v/>
      </c>
      <c r="AK65" s="2" t="str">
        <f t="shared" si="104"/>
        <v/>
      </c>
      <c r="AL65" s="2" t="str">
        <f t="shared" si="105"/>
        <v/>
      </c>
      <c r="AM65" s="2" t="str">
        <f t="shared" si="106"/>
        <v/>
      </c>
      <c r="AN65" s="2" t="str">
        <f t="shared" si="107"/>
        <v/>
      </c>
      <c r="AO65" s="2" t="str">
        <f t="shared" si="108"/>
        <v/>
      </c>
      <c r="AP65" s="2" t="str">
        <f t="shared" si="109"/>
        <v/>
      </c>
      <c r="AQ65" s="2" t="str">
        <f t="shared" si="110"/>
        <v/>
      </c>
      <c r="AR65" s="2" t="str">
        <f t="shared" si="111"/>
        <v/>
      </c>
      <c r="AS65" s="2" t="str">
        <f t="shared" si="112"/>
        <v/>
      </c>
      <c r="AT65" s="2" t="str">
        <f t="shared" si="113"/>
        <v/>
      </c>
      <c r="AU65" s="2" t="str">
        <f t="shared" si="114"/>
        <v/>
      </c>
      <c r="AV65" s="2" t="str">
        <f t="shared" si="115"/>
        <v/>
      </c>
      <c r="AW65" s="2" t="str">
        <f t="shared" si="116"/>
        <v/>
      </c>
      <c r="BB65">
        <v>5</v>
      </c>
      <c r="BC65" s="5" t="s">
        <v>26</v>
      </c>
      <c r="BD65" s="2" t="str">
        <f t="shared" si="462"/>
        <v/>
      </c>
      <c r="BE65" s="2" t="str">
        <f t="shared" si="463"/>
        <v/>
      </c>
      <c r="BF65" s="2" t="str">
        <f t="shared" si="464"/>
        <v/>
      </c>
      <c r="BG65" s="2" t="str">
        <f t="shared" si="465"/>
        <v/>
      </c>
      <c r="BH65" s="2" t="str">
        <f t="shared" si="466"/>
        <v/>
      </c>
      <c r="BI65" s="2" t="str">
        <f t="shared" si="467"/>
        <v/>
      </c>
      <c r="BJ65" s="2" t="str">
        <f t="shared" si="468"/>
        <v/>
      </c>
      <c r="BK65" s="2" t="str">
        <f t="shared" si="469"/>
        <v/>
      </c>
      <c r="BL65" s="2" t="str">
        <f t="shared" si="470"/>
        <v/>
      </c>
      <c r="BM65" s="2" t="str">
        <f t="shared" si="471"/>
        <v/>
      </c>
      <c r="BN65" s="2" t="str">
        <f t="shared" si="472"/>
        <v/>
      </c>
      <c r="BO65" s="2" t="str">
        <f t="shared" si="473"/>
        <v/>
      </c>
      <c r="BP65" s="2" t="str">
        <f t="shared" si="474"/>
        <v/>
      </c>
      <c r="BQ65" s="2" t="str">
        <f t="shared" si="475"/>
        <v/>
      </c>
      <c r="BR65" s="2" t="str">
        <f t="shared" si="476"/>
        <v/>
      </c>
      <c r="BS65" s="2" t="str">
        <f t="shared" si="477"/>
        <v/>
      </c>
      <c r="BT65" s="2" t="str">
        <f t="shared" si="478"/>
        <v/>
      </c>
    </row>
    <row r="66" spans="8:72" x14ac:dyDescent="0.25">
      <c r="I66" s="4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</row>
    <row r="67" spans="8:72" x14ac:dyDescent="0.25">
      <c r="I67" s="4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</row>
    <row r="68" spans="8:72" x14ac:dyDescent="0.25">
      <c r="I68" s="4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</row>
    <row r="69" spans="8:72" x14ac:dyDescent="0.25"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</row>
    <row r="70" spans="8:72" x14ac:dyDescent="0.25"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</row>
    <row r="71" spans="8:72" x14ac:dyDescent="0.25"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</row>
    <row r="72" spans="8:72" x14ac:dyDescent="0.25"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</row>
    <row r="73" spans="8:72" x14ac:dyDescent="0.25"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</row>
    <row r="74" spans="8:72" x14ac:dyDescent="0.25"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</row>
    <row r="75" spans="8:72" x14ac:dyDescent="0.25"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</row>
    <row r="76" spans="8:72" x14ac:dyDescent="0.25"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</row>
    <row r="77" spans="8:72" x14ac:dyDescent="0.25"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</row>
    <row r="78" spans="8:72" x14ac:dyDescent="0.25"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</row>
    <row r="79" spans="8:72" x14ac:dyDescent="0.25"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8:72" x14ac:dyDescent="0.25"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33:48" x14ac:dyDescent="0.25"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</row>
    <row r="82" spans="33:48" x14ac:dyDescent="0.25"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</row>
    <row r="83" spans="33:48" x14ac:dyDescent="0.25"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</row>
    <row r="84" spans="33:48" x14ac:dyDescent="0.25"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</row>
    <row r="85" spans="33:48" x14ac:dyDescent="0.25"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</row>
    <row r="86" spans="33:48" x14ac:dyDescent="0.25"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</row>
    <row r="87" spans="33:48" x14ac:dyDescent="0.25"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</row>
    <row r="88" spans="33:48" x14ac:dyDescent="0.25"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</row>
    <row r="89" spans="33:48" x14ac:dyDescent="0.25"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</row>
    <row r="90" spans="33:48" x14ac:dyDescent="0.25"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</row>
    <row r="91" spans="33:48" x14ac:dyDescent="0.25"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</row>
    <row r="92" spans="33:48" x14ac:dyDescent="0.25"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</row>
    <row r="93" spans="33:48" x14ac:dyDescent="0.25"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</row>
    <row r="94" spans="33:48" x14ac:dyDescent="0.25"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</row>
    <row r="95" spans="33:48" x14ac:dyDescent="0.25"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</row>
    <row r="96" spans="33:48" x14ac:dyDescent="0.25"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</row>
    <row r="97" spans="33:48" x14ac:dyDescent="0.25"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</row>
    <row r="98" spans="33:48" x14ac:dyDescent="0.25"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</row>
    <row r="99" spans="33:48" x14ac:dyDescent="0.25"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</row>
    <row r="100" spans="33:48" x14ac:dyDescent="0.25"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</row>
    <row r="101" spans="33:48" x14ac:dyDescent="0.25"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</row>
    <row r="102" spans="33:48" x14ac:dyDescent="0.25"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</row>
    <row r="103" spans="33:48" x14ac:dyDescent="0.25"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</row>
    <row r="104" spans="33:48" x14ac:dyDescent="0.25"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</row>
    <row r="105" spans="33:48" x14ac:dyDescent="0.25"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</row>
    <row r="106" spans="33:48" x14ac:dyDescent="0.25"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</row>
    <row r="107" spans="33:48" x14ac:dyDescent="0.25"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</row>
    <row r="108" spans="33:48" x14ac:dyDescent="0.25"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</row>
    <row r="109" spans="33:48" x14ac:dyDescent="0.25"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</row>
    <row r="110" spans="33:48" x14ac:dyDescent="0.25"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</row>
    <row r="111" spans="33:48" x14ac:dyDescent="0.25"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</row>
    <row r="112" spans="33:48" x14ac:dyDescent="0.25"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</row>
    <row r="113" spans="33:48" x14ac:dyDescent="0.25"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</row>
    <row r="114" spans="33:48" x14ac:dyDescent="0.25"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</row>
    <row r="115" spans="33:48" x14ac:dyDescent="0.25"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</row>
    <row r="116" spans="33:48" x14ac:dyDescent="0.25"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</row>
    <row r="117" spans="33:48" x14ac:dyDescent="0.25"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</row>
    <row r="118" spans="33:48" x14ac:dyDescent="0.25"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</row>
    <row r="119" spans="33:48" x14ac:dyDescent="0.25"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</row>
    <row r="120" spans="33:48" x14ac:dyDescent="0.25"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</row>
    <row r="121" spans="33:48" x14ac:dyDescent="0.25"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</row>
    <row r="122" spans="33:48" x14ac:dyDescent="0.25"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</row>
    <row r="123" spans="33:48" x14ac:dyDescent="0.25"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</row>
    <row r="124" spans="33:48" x14ac:dyDescent="0.25"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</row>
    <row r="125" spans="33:48" x14ac:dyDescent="0.25"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</row>
    <row r="126" spans="33:48" x14ac:dyDescent="0.25"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</row>
    <row r="127" spans="33:48" x14ac:dyDescent="0.25"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</row>
    <row r="128" spans="33:48" x14ac:dyDescent="0.25"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</row>
    <row r="129" spans="33:48" x14ac:dyDescent="0.25"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</row>
    <row r="130" spans="33:48" x14ac:dyDescent="0.25"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</row>
    <row r="131" spans="33:48" x14ac:dyDescent="0.25"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</row>
    <row r="132" spans="33:48" x14ac:dyDescent="0.25"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</row>
    <row r="133" spans="33:48" x14ac:dyDescent="0.25"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</row>
    <row r="134" spans="33:48" x14ac:dyDescent="0.25"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</row>
    <row r="135" spans="33:48" x14ac:dyDescent="0.25"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</row>
    <row r="136" spans="33:48" x14ac:dyDescent="0.25"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</row>
    <row r="137" spans="33:48" x14ac:dyDescent="0.25"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</row>
    <row r="138" spans="33:48" x14ac:dyDescent="0.25"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</row>
    <row r="139" spans="33:48" x14ac:dyDescent="0.25"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</row>
    <row r="140" spans="33:48" x14ac:dyDescent="0.25"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</row>
    <row r="141" spans="33:48" x14ac:dyDescent="0.25"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</row>
    <row r="142" spans="33:48" x14ac:dyDescent="0.25"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</row>
    <row r="143" spans="33:48" x14ac:dyDescent="0.25"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</row>
    <row r="144" spans="33:48" x14ac:dyDescent="0.25"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</row>
    <row r="145" spans="33:48" x14ac:dyDescent="0.25"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</row>
    <row r="146" spans="33:48" x14ac:dyDescent="0.25"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</row>
    <row r="147" spans="33:48" x14ac:dyDescent="0.25"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</row>
    <row r="148" spans="33:48" x14ac:dyDescent="0.25"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</row>
    <row r="149" spans="33:48" x14ac:dyDescent="0.25"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</row>
    <row r="150" spans="33:48" x14ac:dyDescent="0.25"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</row>
    <row r="151" spans="33:48" x14ac:dyDescent="0.25"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</row>
    <row r="152" spans="33:48" x14ac:dyDescent="0.25"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</row>
    <row r="153" spans="33:48" x14ac:dyDescent="0.25"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</row>
    <row r="154" spans="33:48" x14ac:dyDescent="0.25"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</row>
    <row r="155" spans="33:48" x14ac:dyDescent="0.25"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</row>
    <row r="156" spans="33:48" x14ac:dyDescent="0.25"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</row>
    <row r="157" spans="33:48" x14ac:dyDescent="0.25"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</row>
    <row r="158" spans="33:48" x14ac:dyDescent="0.25"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</row>
    <row r="159" spans="33:48" x14ac:dyDescent="0.25"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</row>
    <row r="160" spans="33:48" x14ac:dyDescent="0.25"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</row>
    <row r="161" spans="33:48" x14ac:dyDescent="0.25"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</row>
    <row r="162" spans="33:48" x14ac:dyDescent="0.25"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</row>
    <row r="163" spans="33:48" x14ac:dyDescent="0.25"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</row>
    <row r="164" spans="33:48" x14ac:dyDescent="0.25"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</row>
    <row r="165" spans="33:48" x14ac:dyDescent="0.25"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</row>
    <row r="1048576" spans="11:11" x14ac:dyDescent="0.25">
      <c r="K1048576">
        <f>K3*PI()*(($I$4/10)^2)/4</f>
        <v>1.0053096491487339</v>
      </c>
    </row>
  </sheetData>
  <mergeCells count="1">
    <mergeCell ref="AF1:AN1"/>
  </mergeCells>
  <conditionalFormatting sqref="BD4:BW15">
    <cfRule type="expression" dxfId="8" priority="9" stopIfTrue="1">
      <formula>BD4&lt;&gt;""</formula>
    </cfRule>
  </conditionalFormatting>
  <conditionalFormatting sqref="BD19:BT23">
    <cfRule type="expression" dxfId="7" priority="8" stopIfTrue="1">
      <formula>BD19&lt;&gt;""</formula>
    </cfRule>
  </conditionalFormatting>
  <conditionalFormatting sqref="BD25:BT28 BE29:BT29">
    <cfRule type="expression" dxfId="6" priority="7" stopIfTrue="1">
      <formula>BD25&lt;&gt;""</formula>
    </cfRule>
  </conditionalFormatting>
  <conditionalFormatting sqref="BD31:BT35">
    <cfRule type="expression" dxfId="5" priority="6" stopIfTrue="1">
      <formula>BD31&lt;&gt;""</formula>
    </cfRule>
  </conditionalFormatting>
  <conditionalFormatting sqref="BD37:BT41">
    <cfRule type="expression" dxfId="4" priority="5" stopIfTrue="1">
      <formula>BD37&lt;&gt;""</formula>
    </cfRule>
  </conditionalFormatting>
  <conditionalFormatting sqref="BD43:BT47">
    <cfRule type="expression" dxfId="3" priority="4" stopIfTrue="1">
      <formula>BD43&lt;&gt;""</formula>
    </cfRule>
  </conditionalFormatting>
  <conditionalFormatting sqref="BD53:BS53 BD49:BT52">
    <cfRule type="expression" dxfId="2" priority="3" stopIfTrue="1">
      <formula>BD49&lt;&gt;""</formula>
    </cfRule>
  </conditionalFormatting>
  <conditionalFormatting sqref="BD55:BT59">
    <cfRule type="expression" dxfId="1" priority="2" stopIfTrue="1">
      <formula>BD55&lt;&gt;""</formula>
    </cfRule>
  </conditionalFormatting>
  <conditionalFormatting sqref="BD61:BT65">
    <cfRule type="expression" dxfId="0" priority="1" stopIfTrue="1">
      <formula>BD61&lt;&gt;""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PUCE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USER</cp:lastModifiedBy>
  <dcterms:created xsi:type="dcterms:W3CDTF">2017-12-19T20:48:45Z</dcterms:created>
  <dcterms:modified xsi:type="dcterms:W3CDTF">2023-04-17T00:48:55Z</dcterms:modified>
</cp:coreProperties>
</file>