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sdne\Universidad\GitHub TFM\IDS-ICS-TFM\Documentos TFM\"/>
    </mc:Choice>
  </mc:AlternateContent>
  <xr:revisionPtr revIDLastSave="0" documentId="13_ncr:1_{C0A1179D-629B-4950-AEC5-812391A1344F}" xr6:coauthVersionLast="47" xr6:coauthVersionMax="47" xr10:uidLastSave="{00000000-0000-0000-0000-000000000000}"/>
  <bookViews>
    <workbookView xWindow="-108" yWindow="-108" windowWidth="23256" windowHeight="12456" firstSheet="2" activeTab="2" xr2:uid="{BEDF4B9C-FD4E-45A4-A2B8-F4639D94AC75}"/>
  </bookViews>
  <sheets>
    <sheet name="(A) - Reglas Usadas" sheetId="1" r:id="rId1"/>
    <sheet name="(B) - Detecciones - Ataques" sheetId="2" r:id="rId2"/>
    <sheet name="(C) - Detecciones - Tráfico Leg" sheetId="3" r:id="rId3"/>
    <sheet name="(D) - Resultados I" sheetId="4" r:id="rId4"/>
    <sheet name="(D) - Resultados II - Snort" sheetId="5" r:id="rId5"/>
    <sheet name="(D) - Resultados III - FortiGat" sheetId="6" r:id="rId6"/>
    <sheet name="(E) - Referencia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4" l="1"/>
  <c r="M71" i="4"/>
  <c r="O71" i="4"/>
  <c r="Q71" i="4"/>
  <c r="S71" i="4"/>
  <c r="U71" i="4"/>
  <c r="I71" i="4"/>
  <c r="AI40" i="4" s="1"/>
  <c r="AH37" i="5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12" i="4"/>
  <c r="AJ38" i="4"/>
  <c r="AJ39" i="4"/>
  <c r="AJ40" i="4"/>
  <c r="AJ41" i="4"/>
  <c r="AJ42" i="4"/>
  <c r="AJ43" i="4"/>
  <c r="AJ44" i="4"/>
  <c r="AJ45" i="4"/>
  <c r="AJ37" i="4"/>
  <c r="AI38" i="4"/>
  <c r="AI39" i="4"/>
  <c r="AI44" i="4"/>
  <c r="AI45" i="4"/>
  <c r="AI37" i="4"/>
  <c r="AH37" i="4"/>
  <c r="BO13" i="4"/>
  <c r="BQ13" i="4" s="1"/>
  <c r="BO14" i="4"/>
  <c r="BQ14" i="4" s="1"/>
  <c r="BO15" i="4"/>
  <c r="BP15" i="4" s="1"/>
  <c r="BO16" i="4"/>
  <c r="BP16" i="4" s="1"/>
  <c r="BO17" i="4"/>
  <c r="BP17" i="4" s="1"/>
  <c r="BO18" i="4"/>
  <c r="BP18" i="4" s="1"/>
  <c r="BO19" i="4"/>
  <c r="BP19" i="4" s="1"/>
  <c r="BO20" i="4"/>
  <c r="BP20" i="4" s="1"/>
  <c r="BO21" i="4"/>
  <c r="BQ21" i="4" s="1"/>
  <c r="BO22" i="4"/>
  <c r="BQ22" i="4" s="1"/>
  <c r="BO23" i="4"/>
  <c r="BP23" i="4" s="1"/>
  <c r="BO24" i="4"/>
  <c r="BP24" i="4" s="1"/>
  <c r="BO25" i="4"/>
  <c r="BP25" i="4" s="1"/>
  <c r="BO12" i="4"/>
  <c r="BP12" i="4" s="1"/>
  <c r="AH38" i="4"/>
  <c r="AH39" i="4"/>
  <c r="AH40" i="4"/>
  <c r="AH41" i="4"/>
  <c r="AH42" i="4"/>
  <c r="AH43" i="4"/>
  <c r="AH44" i="4"/>
  <c r="AH45" i="4"/>
  <c r="BJ13" i="4"/>
  <c r="BJ14" i="4"/>
  <c r="BJ15" i="4"/>
  <c r="BK15" i="4" s="1"/>
  <c r="BJ16" i="4"/>
  <c r="BK16" i="4" s="1"/>
  <c r="BJ17" i="4"/>
  <c r="BJ18" i="4"/>
  <c r="BJ19" i="4"/>
  <c r="BJ20" i="4"/>
  <c r="BJ21" i="4"/>
  <c r="BJ22" i="4"/>
  <c r="BJ23" i="4"/>
  <c r="BK23" i="4" s="1"/>
  <c r="BJ24" i="4"/>
  <c r="BK24" i="4" s="1"/>
  <c r="BJ25" i="4"/>
  <c r="BJ12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I16" i="4"/>
  <c r="BI17" i="4"/>
  <c r="BH13" i="4"/>
  <c r="BH14" i="4"/>
  <c r="BI14" i="4" s="1"/>
  <c r="BH15" i="4"/>
  <c r="BI15" i="4" s="1"/>
  <c r="BH16" i="4"/>
  <c r="BH17" i="4"/>
  <c r="BH18" i="4"/>
  <c r="BH19" i="4"/>
  <c r="BH20" i="4"/>
  <c r="BH21" i="4"/>
  <c r="BH22" i="4"/>
  <c r="BI22" i="4" s="1"/>
  <c r="BH23" i="4"/>
  <c r="BI23" i="4" s="1"/>
  <c r="BH24" i="4"/>
  <c r="BI24" i="4" s="1"/>
  <c r="BH25" i="4"/>
  <c r="BH12" i="4"/>
  <c r="E57" i="4"/>
  <c r="E58" i="4"/>
  <c r="E59" i="4"/>
  <c r="Z12" i="4"/>
  <c r="Z13" i="4"/>
  <c r="Z14" i="4"/>
  <c r="Z15" i="4"/>
  <c r="Z16" i="4"/>
  <c r="Z17" i="4"/>
  <c r="Z18" i="4"/>
  <c r="Z19" i="4"/>
  <c r="Z2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3" i="4"/>
  <c r="E64" i="4"/>
  <c r="E65" i="4"/>
  <c r="E66" i="4"/>
  <c r="E67" i="4"/>
  <c r="E68" i="4"/>
  <c r="E69" i="4"/>
  <c r="E12" i="4"/>
  <c r="AA33" i="5"/>
  <c r="AB33" i="5"/>
  <c r="AC33" i="5"/>
  <c r="AD33" i="5"/>
  <c r="AE33" i="5"/>
  <c r="AA34" i="5"/>
  <c r="AB34" i="5"/>
  <c r="AC34" i="5"/>
  <c r="AD34" i="5"/>
  <c r="AE34" i="5"/>
  <c r="AA35" i="5"/>
  <c r="AB35" i="5"/>
  <c r="AC35" i="5"/>
  <c r="AD35" i="5"/>
  <c r="AE35" i="5"/>
  <c r="AA36" i="5"/>
  <c r="AB36" i="5"/>
  <c r="AC36" i="5"/>
  <c r="AD36" i="5"/>
  <c r="AE36" i="5"/>
  <c r="AA37" i="5"/>
  <c r="AB37" i="5"/>
  <c r="AC37" i="5"/>
  <c r="AD37" i="5"/>
  <c r="AE37" i="5"/>
  <c r="AA38" i="5"/>
  <c r="AB38" i="5"/>
  <c r="AC38" i="5"/>
  <c r="AD38" i="5"/>
  <c r="AE38" i="5"/>
  <c r="AA39" i="5"/>
  <c r="AB39" i="5"/>
  <c r="AC39" i="5"/>
  <c r="AD39" i="5"/>
  <c r="AE39" i="5"/>
  <c r="AA40" i="5"/>
  <c r="AB40" i="5"/>
  <c r="AC40" i="5"/>
  <c r="AD40" i="5"/>
  <c r="AE40" i="5"/>
  <c r="AE32" i="5"/>
  <c r="AD32" i="5"/>
  <c r="AC32" i="5"/>
  <c r="AB32" i="5"/>
  <c r="AA32" i="5"/>
  <c r="AE11" i="5"/>
  <c r="AE12" i="5"/>
  <c r="AR34" i="5" s="1"/>
  <c r="AE13" i="5"/>
  <c r="AR35" i="5" s="1"/>
  <c r="AE14" i="5"/>
  <c r="AR36" i="5" s="1"/>
  <c r="AE15" i="5"/>
  <c r="AR37" i="5" s="1"/>
  <c r="AE16" i="5"/>
  <c r="AR16" i="5" s="1"/>
  <c r="AE17" i="5"/>
  <c r="AE18" i="5"/>
  <c r="AE10" i="5"/>
  <c r="AR32" i="5" s="1"/>
  <c r="X11" i="5"/>
  <c r="X12" i="5"/>
  <c r="X13" i="5"/>
  <c r="X14" i="5"/>
  <c r="X15" i="5"/>
  <c r="X16" i="5"/>
  <c r="X17" i="5"/>
  <c r="X18" i="5"/>
  <c r="X10" i="5"/>
  <c r="W11" i="5"/>
  <c r="W12" i="5"/>
  <c r="W13" i="5"/>
  <c r="W14" i="5"/>
  <c r="W15" i="5"/>
  <c r="W16" i="5"/>
  <c r="W17" i="5"/>
  <c r="W18" i="5"/>
  <c r="W10" i="5"/>
  <c r="V11" i="5"/>
  <c r="V12" i="5"/>
  <c r="V13" i="5"/>
  <c r="V14" i="5"/>
  <c r="V15" i="5"/>
  <c r="V16" i="5"/>
  <c r="V17" i="5"/>
  <c r="V18" i="5"/>
  <c r="V10" i="5"/>
  <c r="U11" i="5"/>
  <c r="U12" i="5"/>
  <c r="U13" i="5"/>
  <c r="U14" i="5"/>
  <c r="U15" i="5"/>
  <c r="U16" i="5"/>
  <c r="U17" i="5"/>
  <c r="U18" i="5"/>
  <c r="U10" i="5"/>
  <c r="T11" i="5"/>
  <c r="T12" i="5"/>
  <c r="T13" i="5"/>
  <c r="T14" i="5"/>
  <c r="T15" i="5"/>
  <c r="T16" i="5"/>
  <c r="T17" i="5"/>
  <c r="T18" i="5"/>
  <c r="T10" i="5"/>
  <c r="O25" i="5"/>
  <c r="S11" i="5"/>
  <c r="S12" i="5"/>
  <c r="S13" i="5"/>
  <c r="S14" i="5"/>
  <c r="S15" i="5"/>
  <c r="S16" i="5"/>
  <c r="S17" i="5"/>
  <c r="S18" i="5"/>
  <c r="S10" i="5"/>
  <c r="AA10" i="5"/>
  <c r="AB10" i="5"/>
  <c r="AC10" i="5"/>
  <c r="AD10" i="5"/>
  <c r="F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12" i="4"/>
  <c r="AS52" i="2"/>
  <c r="AS53" i="2"/>
  <c r="Q61" i="4" s="1"/>
  <c r="AS54" i="2"/>
  <c r="Q62" i="4" s="1"/>
  <c r="AS55" i="2"/>
  <c r="AS56" i="2"/>
  <c r="Q64" i="4" s="1"/>
  <c r="AS57" i="2"/>
  <c r="Q65" i="4" s="1"/>
  <c r="AS58" i="2"/>
  <c r="Q66" i="4" s="1"/>
  <c r="AS59" i="2"/>
  <c r="Q67" i="4" s="1"/>
  <c r="AS60" i="2"/>
  <c r="Q68" i="4" s="1"/>
  <c r="AS61" i="2"/>
  <c r="Q69" i="4" s="1"/>
  <c r="AK54" i="2"/>
  <c r="O62" i="4" s="1"/>
  <c r="AK55" i="2"/>
  <c r="AK56" i="2"/>
  <c r="O64" i="4" s="1"/>
  <c r="AK57" i="2"/>
  <c r="AK58" i="2"/>
  <c r="O66" i="4" s="1"/>
  <c r="AK59" i="2"/>
  <c r="O67" i="4" s="1"/>
  <c r="AK60" i="2"/>
  <c r="O68" i="4" s="1"/>
  <c r="AK61" i="2"/>
  <c r="O69" i="4" s="1"/>
  <c r="AK53" i="2"/>
  <c r="O61" i="4" s="1"/>
  <c r="AK52" i="2"/>
  <c r="O60" i="4" s="1"/>
  <c r="G14" i="4"/>
  <c r="P14" i="4"/>
  <c r="J14" i="4"/>
  <c r="L14" i="4"/>
  <c r="N14" i="4"/>
  <c r="R14" i="4"/>
  <c r="T14" i="4"/>
  <c r="G15" i="4"/>
  <c r="P15" i="4"/>
  <c r="J15" i="4"/>
  <c r="L15" i="4"/>
  <c r="N15" i="4"/>
  <c r="R15" i="4"/>
  <c r="T15" i="4"/>
  <c r="G16" i="4"/>
  <c r="P16" i="4"/>
  <c r="J16" i="4"/>
  <c r="L16" i="4"/>
  <c r="N16" i="4"/>
  <c r="R16" i="4"/>
  <c r="T16" i="4"/>
  <c r="G17" i="4"/>
  <c r="P17" i="4"/>
  <c r="J17" i="4"/>
  <c r="L17" i="4"/>
  <c r="N17" i="4"/>
  <c r="R17" i="4"/>
  <c r="T17" i="4"/>
  <c r="G18" i="4"/>
  <c r="P18" i="4"/>
  <c r="J18" i="4"/>
  <c r="L18" i="4"/>
  <c r="N18" i="4"/>
  <c r="R18" i="4"/>
  <c r="T18" i="4"/>
  <c r="G19" i="4"/>
  <c r="P19" i="4"/>
  <c r="J19" i="4"/>
  <c r="L19" i="4"/>
  <c r="N19" i="4"/>
  <c r="R19" i="4"/>
  <c r="T19" i="4"/>
  <c r="G20" i="4"/>
  <c r="P20" i="4"/>
  <c r="H20" i="4" s="1"/>
  <c r="J20" i="4"/>
  <c r="L20" i="4"/>
  <c r="N20" i="4"/>
  <c r="R20" i="4"/>
  <c r="T20" i="4"/>
  <c r="G21" i="4"/>
  <c r="P21" i="4"/>
  <c r="J21" i="4"/>
  <c r="L21" i="4"/>
  <c r="N21" i="4"/>
  <c r="R21" i="4"/>
  <c r="T21" i="4"/>
  <c r="G22" i="4"/>
  <c r="P22" i="4"/>
  <c r="J22" i="4"/>
  <c r="L22" i="4"/>
  <c r="N22" i="4"/>
  <c r="R22" i="4"/>
  <c r="T22" i="4"/>
  <c r="G23" i="4"/>
  <c r="P23" i="4"/>
  <c r="J23" i="4"/>
  <c r="L23" i="4"/>
  <c r="N23" i="4"/>
  <c r="R23" i="4"/>
  <c r="T23" i="4"/>
  <c r="G24" i="4"/>
  <c r="P24" i="4"/>
  <c r="J24" i="4"/>
  <c r="L24" i="4"/>
  <c r="N24" i="4"/>
  <c r="R24" i="4"/>
  <c r="T24" i="4"/>
  <c r="G25" i="4"/>
  <c r="P25" i="4"/>
  <c r="J25" i="4"/>
  <c r="L25" i="4"/>
  <c r="N25" i="4"/>
  <c r="R25" i="4"/>
  <c r="T25" i="4"/>
  <c r="G26" i="4"/>
  <c r="P26" i="4"/>
  <c r="J26" i="4"/>
  <c r="L26" i="4"/>
  <c r="N26" i="4"/>
  <c r="R26" i="4"/>
  <c r="T26" i="4"/>
  <c r="G27" i="4"/>
  <c r="P27" i="4"/>
  <c r="J27" i="4"/>
  <c r="L27" i="4"/>
  <c r="N27" i="4"/>
  <c r="R27" i="4"/>
  <c r="T27" i="4"/>
  <c r="G28" i="4"/>
  <c r="P28" i="4"/>
  <c r="H28" i="4" s="1"/>
  <c r="J28" i="4"/>
  <c r="L28" i="4"/>
  <c r="N28" i="4"/>
  <c r="R28" i="4"/>
  <c r="T28" i="4"/>
  <c r="G29" i="4"/>
  <c r="P29" i="4"/>
  <c r="J29" i="4"/>
  <c r="L29" i="4"/>
  <c r="N29" i="4"/>
  <c r="R29" i="4"/>
  <c r="T29" i="4"/>
  <c r="G30" i="4"/>
  <c r="P30" i="4"/>
  <c r="J30" i="4"/>
  <c r="L30" i="4"/>
  <c r="N30" i="4"/>
  <c r="R30" i="4"/>
  <c r="T30" i="4"/>
  <c r="G31" i="4"/>
  <c r="P31" i="4"/>
  <c r="J31" i="4"/>
  <c r="L31" i="4"/>
  <c r="N31" i="4"/>
  <c r="R31" i="4"/>
  <c r="T31" i="4"/>
  <c r="G32" i="4"/>
  <c r="P32" i="4"/>
  <c r="J32" i="4"/>
  <c r="L32" i="4"/>
  <c r="N32" i="4"/>
  <c r="R32" i="4"/>
  <c r="T32" i="4"/>
  <c r="G33" i="4"/>
  <c r="P33" i="4"/>
  <c r="J33" i="4"/>
  <c r="L33" i="4"/>
  <c r="N33" i="4"/>
  <c r="R33" i="4"/>
  <c r="T33" i="4"/>
  <c r="G34" i="4"/>
  <c r="P34" i="4"/>
  <c r="J34" i="4"/>
  <c r="L34" i="4"/>
  <c r="N34" i="4"/>
  <c r="R34" i="4"/>
  <c r="T34" i="4"/>
  <c r="G35" i="4"/>
  <c r="P35" i="4"/>
  <c r="J35" i="4"/>
  <c r="L35" i="4"/>
  <c r="N35" i="4"/>
  <c r="R35" i="4"/>
  <c r="T35" i="4"/>
  <c r="G36" i="4"/>
  <c r="P36" i="4"/>
  <c r="H36" i="4" s="1"/>
  <c r="J36" i="4"/>
  <c r="L36" i="4"/>
  <c r="N36" i="4"/>
  <c r="R36" i="4"/>
  <c r="T36" i="4"/>
  <c r="G37" i="4"/>
  <c r="P37" i="4"/>
  <c r="J37" i="4"/>
  <c r="L37" i="4"/>
  <c r="N37" i="4"/>
  <c r="R37" i="4"/>
  <c r="T37" i="4"/>
  <c r="G38" i="4"/>
  <c r="P38" i="4"/>
  <c r="J38" i="4"/>
  <c r="L38" i="4"/>
  <c r="N38" i="4"/>
  <c r="R38" i="4"/>
  <c r="T38" i="4"/>
  <c r="G39" i="4"/>
  <c r="P39" i="4"/>
  <c r="J39" i="4"/>
  <c r="L39" i="4"/>
  <c r="N39" i="4"/>
  <c r="R39" i="4"/>
  <c r="T39" i="4"/>
  <c r="G40" i="4"/>
  <c r="P40" i="4"/>
  <c r="J40" i="4"/>
  <c r="L40" i="4"/>
  <c r="N40" i="4"/>
  <c r="R40" i="4"/>
  <c r="T40" i="4"/>
  <c r="G41" i="4"/>
  <c r="P41" i="4"/>
  <c r="J41" i="4"/>
  <c r="L41" i="4"/>
  <c r="N41" i="4"/>
  <c r="R41" i="4"/>
  <c r="T41" i="4"/>
  <c r="G42" i="4"/>
  <c r="P42" i="4"/>
  <c r="J42" i="4"/>
  <c r="L42" i="4"/>
  <c r="N42" i="4"/>
  <c r="R42" i="4"/>
  <c r="T42" i="4"/>
  <c r="G43" i="4"/>
  <c r="P43" i="4"/>
  <c r="J43" i="4"/>
  <c r="L43" i="4"/>
  <c r="N43" i="4"/>
  <c r="R43" i="4"/>
  <c r="T43" i="4"/>
  <c r="G44" i="4"/>
  <c r="P44" i="4"/>
  <c r="H44" i="4" s="1"/>
  <c r="J44" i="4"/>
  <c r="L44" i="4"/>
  <c r="N44" i="4"/>
  <c r="R44" i="4"/>
  <c r="T44" i="4"/>
  <c r="G45" i="4"/>
  <c r="P45" i="4"/>
  <c r="J45" i="4"/>
  <c r="L45" i="4"/>
  <c r="N45" i="4"/>
  <c r="R45" i="4"/>
  <c r="T45" i="4"/>
  <c r="G46" i="4"/>
  <c r="P46" i="4"/>
  <c r="J46" i="4"/>
  <c r="L46" i="4"/>
  <c r="N46" i="4"/>
  <c r="R46" i="4"/>
  <c r="T46" i="4"/>
  <c r="G47" i="4"/>
  <c r="P47" i="4"/>
  <c r="J47" i="4"/>
  <c r="L47" i="4"/>
  <c r="N47" i="4"/>
  <c r="R47" i="4"/>
  <c r="T47" i="4"/>
  <c r="G48" i="4"/>
  <c r="P48" i="4"/>
  <c r="J48" i="4"/>
  <c r="L48" i="4"/>
  <c r="N48" i="4"/>
  <c r="R48" i="4"/>
  <c r="T48" i="4"/>
  <c r="G49" i="4"/>
  <c r="P49" i="4"/>
  <c r="J49" i="4"/>
  <c r="L49" i="4"/>
  <c r="N49" i="4"/>
  <c r="R49" i="4"/>
  <c r="T49" i="4"/>
  <c r="G50" i="4"/>
  <c r="P50" i="4"/>
  <c r="J50" i="4"/>
  <c r="L50" i="4"/>
  <c r="N50" i="4"/>
  <c r="R50" i="4"/>
  <c r="T50" i="4"/>
  <c r="G51" i="4"/>
  <c r="P51" i="4"/>
  <c r="J51" i="4"/>
  <c r="L51" i="4"/>
  <c r="N51" i="4"/>
  <c r="R51" i="4"/>
  <c r="T51" i="4"/>
  <c r="G52" i="4"/>
  <c r="P52" i="4"/>
  <c r="H52" i="4" s="1"/>
  <c r="J52" i="4"/>
  <c r="L52" i="4"/>
  <c r="N52" i="4"/>
  <c r="R52" i="4"/>
  <c r="T52" i="4"/>
  <c r="G53" i="4"/>
  <c r="P53" i="4"/>
  <c r="J53" i="4"/>
  <c r="L53" i="4"/>
  <c r="N53" i="4"/>
  <c r="R53" i="4"/>
  <c r="T53" i="4"/>
  <c r="G54" i="4"/>
  <c r="P54" i="4"/>
  <c r="J54" i="4"/>
  <c r="L54" i="4"/>
  <c r="N54" i="4"/>
  <c r="R54" i="4"/>
  <c r="T54" i="4"/>
  <c r="G55" i="4"/>
  <c r="P55" i="4"/>
  <c r="J55" i="4"/>
  <c r="L55" i="4"/>
  <c r="N55" i="4"/>
  <c r="R55" i="4"/>
  <c r="T55" i="4"/>
  <c r="G56" i="4"/>
  <c r="P56" i="4"/>
  <c r="J56" i="4"/>
  <c r="L56" i="4"/>
  <c r="N56" i="4"/>
  <c r="R56" i="4"/>
  <c r="T56" i="4"/>
  <c r="G57" i="4"/>
  <c r="P57" i="4"/>
  <c r="J57" i="4"/>
  <c r="L57" i="4"/>
  <c r="N57" i="4"/>
  <c r="R57" i="4"/>
  <c r="T57" i="4"/>
  <c r="G58" i="4"/>
  <c r="P58" i="4"/>
  <c r="J58" i="4"/>
  <c r="L58" i="4"/>
  <c r="N58" i="4"/>
  <c r="R58" i="4"/>
  <c r="T58" i="4"/>
  <c r="G59" i="4"/>
  <c r="P59" i="4"/>
  <c r="J59" i="4"/>
  <c r="L59" i="4"/>
  <c r="N59" i="4"/>
  <c r="R59" i="4"/>
  <c r="T59" i="4"/>
  <c r="G60" i="4"/>
  <c r="P60" i="4"/>
  <c r="Q60" i="4"/>
  <c r="J60" i="4"/>
  <c r="L60" i="4"/>
  <c r="N60" i="4"/>
  <c r="R60" i="4"/>
  <c r="T60" i="4"/>
  <c r="G61" i="4"/>
  <c r="P61" i="4"/>
  <c r="H61" i="4" s="1"/>
  <c r="J61" i="4"/>
  <c r="L61" i="4"/>
  <c r="N61" i="4"/>
  <c r="R61" i="4"/>
  <c r="T61" i="4"/>
  <c r="G62" i="4"/>
  <c r="P62" i="4"/>
  <c r="H62" i="4" s="1"/>
  <c r="J62" i="4"/>
  <c r="L62" i="4"/>
  <c r="N62" i="4"/>
  <c r="R62" i="4"/>
  <c r="T62" i="4"/>
  <c r="G63" i="4"/>
  <c r="P63" i="4"/>
  <c r="Q63" i="4"/>
  <c r="J63" i="4"/>
  <c r="L63" i="4"/>
  <c r="N63" i="4"/>
  <c r="O63" i="4"/>
  <c r="R63" i="4"/>
  <c r="T63" i="4"/>
  <c r="G64" i="4"/>
  <c r="P64" i="4"/>
  <c r="H64" i="4" s="1"/>
  <c r="J64" i="4"/>
  <c r="L64" i="4"/>
  <c r="N64" i="4"/>
  <c r="R64" i="4"/>
  <c r="T64" i="4"/>
  <c r="G65" i="4"/>
  <c r="P65" i="4"/>
  <c r="J65" i="4"/>
  <c r="L65" i="4"/>
  <c r="N65" i="4"/>
  <c r="O65" i="4"/>
  <c r="R65" i="4"/>
  <c r="T65" i="4"/>
  <c r="G66" i="4"/>
  <c r="P66" i="4"/>
  <c r="J66" i="4"/>
  <c r="L66" i="4"/>
  <c r="N66" i="4"/>
  <c r="R66" i="4"/>
  <c r="T66" i="4"/>
  <c r="G67" i="4"/>
  <c r="P67" i="4"/>
  <c r="J67" i="4"/>
  <c r="L67" i="4"/>
  <c r="N67" i="4"/>
  <c r="R67" i="4"/>
  <c r="T67" i="4"/>
  <c r="G68" i="4"/>
  <c r="P68" i="4"/>
  <c r="J68" i="4"/>
  <c r="L68" i="4"/>
  <c r="N68" i="4"/>
  <c r="R68" i="4"/>
  <c r="T68" i="4"/>
  <c r="G69" i="4"/>
  <c r="P69" i="4"/>
  <c r="J69" i="4"/>
  <c r="L69" i="4"/>
  <c r="N69" i="4"/>
  <c r="R69" i="4"/>
  <c r="T69" i="4"/>
  <c r="P13" i="4"/>
  <c r="J13" i="4"/>
  <c r="L13" i="4"/>
  <c r="N13" i="4"/>
  <c r="R13" i="4"/>
  <c r="T13" i="4"/>
  <c r="R12" i="4"/>
  <c r="AI43" i="4" l="1"/>
  <c r="AI42" i="4"/>
  <c r="AI41" i="4"/>
  <c r="BP22" i="4"/>
  <c r="BP14" i="4"/>
  <c r="BQ20" i="4"/>
  <c r="BP21" i="4"/>
  <c r="BP13" i="4"/>
  <c r="BQ19" i="4"/>
  <c r="BQ12" i="4"/>
  <c r="BQ18" i="4"/>
  <c r="BQ25" i="4"/>
  <c r="BQ17" i="4"/>
  <c r="BQ24" i="4"/>
  <c r="BQ16" i="4"/>
  <c r="BQ23" i="4"/>
  <c r="BQ15" i="4"/>
  <c r="BI25" i="4"/>
  <c r="BK21" i="4"/>
  <c r="BK20" i="4"/>
  <c r="BK22" i="4"/>
  <c r="BK14" i="4"/>
  <c r="BK19" i="4"/>
  <c r="BI21" i="4"/>
  <c r="BK18" i="4"/>
  <c r="BI20" i="4"/>
  <c r="BK25" i="4"/>
  <c r="BK17" i="4"/>
  <c r="BI19" i="4"/>
  <c r="BI18" i="4"/>
  <c r="BG13" i="4"/>
  <c r="BI13" i="4" s="1"/>
  <c r="BG12" i="4"/>
  <c r="BI12" i="4" s="1"/>
  <c r="H34" i="4"/>
  <c r="I34" i="4" s="1"/>
  <c r="H22" i="4"/>
  <c r="I22" i="4" s="1"/>
  <c r="H14" i="4"/>
  <c r="H59" i="4"/>
  <c r="I59" i="4" s="1"/>
  <c r="H51" i="4"/>
  <c r="I51" i="4" s="1"/>
  <c r="H43" i="4"/>
  <c r="H35" i="4"/>
  <c r="H31" i="4"/>
  <c r="I31" i="4" s="1"/>
  <c r="H27" i="4"/>
  <c r="I27" i="4" s="1"/>
  <c r="H23" i="4"/>
  <c r="H19" i="4"/>
  <c r="H58" i="4"/>
  <c r="I58" i="4" s="1"/>
  <c r="H50" i="4"/>
  <c r="I50" i="4" s="1"/>
  <c r="H38" i="4"/>
  <c r="I38" i="4" s="1"/>
  <c r="H26" i="4"/>
  <c r="I26" i="4" s="1"/>
  <c r="H18" i="4"/>
  <c r="I18" i="4" s="1"/>
  <c r="H54" i="4"/>
  <c r="I54" i="4" s="1"/>
  <c r="H46" i="4"/>
  <c r="I46" i="4" s="1"/>
  <c r="H42" i="4"/>
  <c r="H30" i="4"/>
  <c r="I30" i="4" s="1"/>
  <c r="I62" i="4"/>
  <c r="AF35" i="5"/>
  <c r="AR39" i="5"/>
  <c r="H63" i="4"/>
  <c r="AF39" i="5"/>
  <c r="AR40" i="5"/>
  <c r="AR15" i="5"/>
  <c r="AR14" i="5"/>
  <c r="AR33" i="5"/>
  <c r="AR38" i="5"/>
  <c r="AF33" i="5"/>
  <c r="AR13" i="5"/>
  <c r="AR12" i="5"/>
  <c r="AF10" i="5"/>
  <c r="AF34" i="5"/>
  <c r="AR11" i="5"/>
  <c r="AR18" i="5"/>
  <c r="AR10" i="5"/>
  <c r="AR17" i="5"/>
  <c r="AF37" i="5"/>
  <c r="AF40" i="5"/>
  <c r="AF38" i="5"/>
  <c r="AE25" i="5"/>
  <c r="AF36" i="5"/>
  <c r="AF32" i="5"/>
  <c r="AE47" i="5"/>
  <c r="H60" i="4"/>
  <c r="I60" i="4" s="1"/>
  <c r="I52" i="4"/>
  <c r="I44" i="4"/>
  <c r="I36" i="4"/>
  <c r="I28" i="4"/>
  <c r="I20" i="4"/>
  <c r="I64" i="4"/>
  <c r="H67" i="4"/>
  <c r="I67" i="4" s="1"/>
  <c r="I63" i="4"/>
  <c r="H39" i="4"/>
  <c r="I39" i="4" s="1"/>
  <c r="I42" i="4"/>
  <c r="I14" i="4"/>
  <c r="H66" i="4"/>
  <c r="I66" i="4" s="1"/>
  <c r="H65" i="4"/>
  <c r="I65" i="4" s="1"/>
  <c r="H55" i="4"/>
  <c r="I55" i="4" s="1"/>
  <c r="H47" i="4"/>
  <c r="I47" i="4" s="1"/>
  <c r="H15" i="4"/>
  <c r="I15" i="4" s="1"/>
  <c r="H57" i="4"/>
  <c r="I57" i="4" s="1"/>
  <c r="H49" i="4"/>
  <c r="I49" i="4" s="1"/>
  <c r="H41" i="4"/>
  <c r="I41" i="4" s="1"/>
  <c r="H33" i="4"/>
  <c r="I33" i="4" s="1"/>
  <c r="H25" i="4"/>
  <c r="I25" i="4" s="1"/>
  <c r="H17" i="4"/>
  <c r="I17" i="4" s="1"/>
  <c r="I61" i="4"/>
  <c r="I43" i="4"/>
  <c r="I35" i="4"/>
  <c r="I23" i="4"/>
  <c r="I19" i="4"/>
  <c r="H68" i="4"/>
  <c r="I68" i="4" s="1"/>
  <c r="H53" i="4"/>
  <c r="I53" i="4" s="1"/>
  <c r="H45" i="4"/>
  <c r="I45" i="4" s="1"/>
  <c r="H37" i="4"/>
  <c r="I37" i="4" s="1"/>
  <c r="H29" i="4"/>
  <c r="I29" i="4" s="1"/>
  <c r="H21" i="4"/>
  <c r="I21" i="4" s="1"/>
  <c r="H69" i="4"/>
  <c r="I69" i="4" s="1"/>
  <c r="H13" i="4"/>
  <c r="H56" i="4"/>
  <c r="I56" i="4" s="1"/>
  <c r="H48" i="4"/>
  <c r="I48" i="4" s="1"/>
  <c r="H40" i="4"/>
  <c r="I40" i="4" s="1"/>
  <c r="H32" i="4"/>
  <c r="I32" i="4" s="1"/>
  <c r="H24" i="4"/>
  <c r="I24" i="4" s="1"/>
  <c r="H16" i="4"/>
  <c r="I16" i="4" s="1"/>
  <c r="AN10" i="5"/>
  <c r="AO10" i="5"/>
  <c r="W25" i="5"/>
  <c r="P12" i="4"/>
  <c r="H12" i="4" s="1"/>
  <c r="B63" i="4"/>
  <c r="C63" i="4"/>
  <c r="D63" i="4"/>
  <c r="F63" i="4"/>
  <c r="B64" i="4"/>
  <c r="C64" i="4"/>
  <c r="D64" i="4"/>
  <c r="F64" i="4"/>
  <c r="B65" i="4"/>
  <c r="C65" i="4"/>
  <c r="D65" i="4"/>
  <c r="F65" i="4"/>
  <c r="B66" i="4"/>
  <c r="C66" i="4"/>
  <c r="D66" i="4"/>
  <c r="F66" i="4"/>
  <c r="B67" i="4"/>
  <c r="C67" i="4"/>
  <c r="D67" i="4"/>
  <c r="F67" i="4"/>
  <c r="B68" i="4"/>
  <c r="C68" i="4"/>
  <c r="D68" i="4"/>
  <c r="F68" i="4"/>
  <c r="B69" i="4"/>
  <c r="C69" i="4"/>
  <c r="D69" i="4"/>
  <c r="F69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6" i="4"/>
  <c r="C26" i="4"/>
  <c r="D26" i="4"/>
  <c r="F26" i="4"/>
  <c r="B27" i="4"/>
  <c r="C27" i="4"/>
  <c r="D27" i="4"/>
  <c r="F27" i="4"/>
  <c r="B28" i="4"/>
  <c r="C28" i="4"/>
  <c r="D28" i="4"/>
  <c r="F28" i="4"/>
  <c r="B29" i="4"/>
  <c r="C29" i="4"/>
  <c r="D29" i="4"/>
  <c r="F29" i="4"/>
  <c r="B30" i="4"/>
  <c r="C30" i="4"/>
  <c r="D30" i="4"/>
  <c r="F30" i="4"/>
  <c r="B31" i="4"/>
  <c r="C31" i="4"/>
  <c r="D31" i="4"/>
  <c r="F31" i="4"/>
  <c r="B32" i="4"/>
  <c r="C32" i="4"/>
  <c r="D32" i="4"/>
  <c r="F32" i="4"/>
  <c r="B33" i="4"/>
  <c r="C33" i="4"/>
  <c r="D33" i="4"/>
  <c r="F33" i="4"/>
  <c r="B34" i="4"/>
  <c r="C34" i="4"/>
  <c r="D34" i="4"/>
  <c r="F34" i="4"/>
  <c r="B35" i="4"/>
  <c r="C35" i="4"/>
  <c r="D35" i="4"/>
  <c r="F35" i="4"/>
  <c r="B36" i="4"/>
  <c r="C36" i="4"/>
  <c r="D36" i="4"/>
  <c r="F36" i="4"/>
  <c r="B37" i="4"/>
  <c r="C37" i="4"/>
  <c r="D37" i="4"/>
  <c r="F37" i="4"/>
  <c r="B38" i="4"/>
  <c r="C38" i="4"/>
  <c r="D38" i="4"/>
  <c r="F38" i="4"/>
  <c r="B39" i="4"/>
  <c r="C39" i="4"/>
  <c r="D39" i="4"/>
  <c r="F39" i="4"/>
  <c r="B40" i="4"/>
  <c r="C40" i="4"/>
  <c r="D40" i="4"/>
  <c r="F40" i="4"/>
  <c r="B41" i="4"/>
  <c r="C41" i="4"/>
  <c r="D41" i="4"/>
  <c r="F41" i="4"/>
  <c r="B42" i="4"/>
  <c r="C42" i="4"/>
  <c r="D42" i="4"/>
  <c r="F42" i="4"/>
  <c r="B43" i="4"/>
  <c r="C43" i="4"/>
  <c r="D43" i="4"/>
  <c r="F43" i="4"/>
  <c r="B44" i="4"/>
  <c r="C44" i="4"/>
  <c r="D44" i="4"/>
  <c r="F44" i="4"/>
  <c r="B45" i="4"/>
  <c r="C45" i="4"/>
  <c r="D45" i="4"/>
  <c r="F45" i="4"/>
  <c r="B46" i="4"/>
  <c r="C46" i="4"/>
  <c r="D46" i="4"/>
  <c r="F46" i="4"/>
  <c r="B47" i="4"/>
  <c r="C47" i="4"/>
  <c r="D47" i="4"/>
  <c r="F47" i="4"/>
  <c r="B48" i="4"/>
  <c r="C48" i="4"/>
  <c r="D48" i="4"/>
  <c r="F48" i="4"/>
  <c r="B49" i="4"/>
  <c r="C49" i="4"/>
  <c r="D49" i="4"/>
  <c r="F49" i="4"/>
  <c r="B50" i="4"/>
  <c r="C50" i="4"/>
  <c r="D50" i="4"/>
  <c r="F50" i="4"/>
  <c r="B51" i="4"/>
  <c r="C51" i="4"/>
  <c r="D51" i="4"/>
  <c r="F51" i="4"/>
  <c r="B52" i="4"/>
  <c r="C52" i="4"/>
  <c r="D52" i="4"/>
  <c r="F52" i="4"/>
  <c r="B53" i="4"/>
  <c r="C53" i="4"/>
  <c r="D53" i="4"/>
  <c r="F53" i="4"/>
  <c r="B54" i="4"/>
  <c r="C54" i="4"/>
  <c r="D54" i="4"/>
  <c r="F54" i="4"/>
  <c r="B55" i="4"/>
  <c r="C55" i="4"/>
  <c r="D55" i="4"/>
  <c r="F55" i="4"/>
  <c r="B56" i="4"/>
  <c r="C56" i="4"/>
  <c r="D56" i="4"/>
  <c r="F56" i="4"/>
  <c r="B57" i="4"/>
  <c r="C57" i="4"/>
  <c r="D57" i="4"/>
  <c r="F57" i="4"/>
  <c r="B58" i="4"/>
  <c r="C58" i="4"/>
  <c r="D58" i="4"/>
  <c r="F58" i="4"/>
  <c r="B59" i="4"/>
  <c r="C59" i="4"/>
  <c r="D59" i="4"/>
  <c r="F59" i="4"/>
  <c r="B60" i="4"/>
  <c r="C60" i="4"/>
  <c r="D60" i="4"/>
  <c r="F60" i="4"/>
  <c r="B61" i="4"/>
  <c r="C61" i="4"/>
  <c r="D61" i="4"/>
  <c r="F61" i="4"/>
  <c r="B62" i="4"/>
  <c r="C62" i="4"/>
  <c r="D62" i="4"/>
  <c r="F62" i="4"/>
  <c r="D12" i="4"/>
  <c r="C12" i="4"/>
  <c r="B12" i="4"/>
  <c r="AH32" i="5" l="1"/>
  <c r="AE48" i="5"/>
  <c r="AE49" i="5" s="1"/>
  <c r="AA13" i="4"/>
  <c r="AA12" i="4"/>
  <c r="AR14" i="4"/>
  <c r="AA20" i="4"/>
  <c r="AC20" i="4"/>
  <c r="BO6" i="2"/>
  <c r="U14" i="4" s="1"/>
  <c r="BO7" i="2"/>
  <c r="U15" i="4" s="1"/>
  <c r="BO8" i="2"/>
  <c r="U16" i="4" s="1"/>
  <c r="BO9" i="2"/>
  <c r="U17" i="4" s="1"/>
  <c r="BO10" i="2"/>
  <c r="U18" i="4" s="1"/>
  <c r="BO11" i="2"/>
  <c r="U19" i="4" s="1"/>
  <c r="BO12" i="2"/>
  <c r="U20" i="4" s="1"/>
  <c r="BO13" i="2"/>
  <c r="U21" i="4" s="1"/>
  <c r="BO14" i="2"/>
  <c r="U22" i="4" s="1"/>
  <c r="BO15" i="2"/>
  <c r="U23" i="4" s="1"/>
  <c r="BO16" i="2"/>
  <c r="U24" i="4" s="1"/>
  <c r="BO17" i="2"/>
  <c r="U25" i="4" s="1"/>
  <c r="BO18" i="2"/>
  <c r="U26" i="4" s="1"/>
  <c r="BO19" i="2"/>
  <c r="U27" i="4" s="1"/>
  <c r="BO20" i="2"/>
  <c r="U28" i="4" s="1"/>
  <c r="BO21" i="2"/>
  <c r="U29" i="4" s="1"/>
  <c r="BO22" i="2"/>
  <c r="U30" i="4" s="1"/>
  <c r="BO23" i="2"/>
  <c r="U31" i="4" s="1"/>
  <c r="BO24" i="2"/>
  <c r="U32" i="4" s="1"/>
  <c r="BO25" i="2"/>
  <c r="U33" i="4" s="1"/>
  <c r="BO26" i="2"/>
  <c r="U34" i="4" s="1"/>
  <c r="BO27" i="2"/>
  <c r="U35" i="4" s="1"/>
  <c r="BO28" i="2"/>
  <c r="U36" i="4" s="1"/>
  <c r="BO29" i="2"/>
  <c r="U37" i="4" s="1"/>
  <c r="BO30" i="2"/>
  <c r="U38" i="4" s="1"/>
  <c r="BO31" i="2"/>
  <c r="U39" i="4" s="1"/>
  <c r="BO32" i="2"/>
  <c r="U40" i="4" s="1"/>
  <c r="BO33" i="2"/>
  <c r="U41" i="4" s="1"/>
  <c r="BO34" i="2"/>
  <c r="U42" i="4" s="1"/>
  <c r="BO35" i="2"/>
  <c r="U43" i="4" s="1"/>
  <c r="BO36" i="2"/>
  <c r="U44" i="4" s="1"/>
  <c r="BO37" i="2"/>
  <c r="U45" i="4" s="1"/>
  <c r="BO38" i="2"/>
  <c r="U46" i="4" s="1"/>
  <c r="BO39" i="2"/>
  <c r="U47" i="4" s="1"/>
  <c r="BO40" i="2"/>
  <c r="U48" i="4" s="1"/>
  <c r="BO41" i="2"/>
  <c r="U49" i="4" s="1"/>
  <c r="BO42" i="2"/>
  <c r="U50" i="4" s="1"/>
  <c r="BO43" i="2"/>
  <c r="U51" i="4" s="1"/>
  <c r="BO44" i="2"/>
  <c r="U52" i="4" s="1"/>
  <c r="BO45" i="2"/>
  <c r="U53" i="4" s="1"/>
  <c r="BO46" i="2"/>
  <c r="U54" i="4" s="1"/>
  <c r="BO47" i="2"/>
  <c r="U55" i="4" s="1"/>
  <c r="BO48" i="2"/>
  <c r="U56" i="4" s="1"/>
  <c r="BO49" i="2"/>
  <c r="U57" i="4" s="1"/>
  <c r="BO50" i="2"/>
  <c r="U58" i="4" s="1"/>
  <c r="BO51" i="2"/>
  <c r="U59" i="4" s="1"/>
  <c r="BO52" i="2"/>
  <c r="U60" i="4" s="1"/>
  <c r="BO53" i="2"/>
  <c r="U61" i="4" s="1"/>
  <c r="BO54" i="2"/>
  <c r="U62" i="4" s="1"/>
  <c r="BO55" i="2"/>
  <c r="U63" i="4" s="1"/>
  <c r="BO56" i="2"/>
  <c r="U64" i="4" s="1"/>
  <c r="BO57" i="2"/>
  <c r="U65" i="4" s="1"/>
  <c r="BO58" i="2"/>
  <c r="U66" i="4" s="1"/>
  <c r="BO59" i="2"/>
  <c r="U67" i="4" s="1"/>
  <c r="BO60" i="2"/>
  <c r="U68" i="4" s="1"/>
  <c r="BO61" i="2"/>
  <c r="U69" i="4" s="1"/>
  <c r="BO5" i="2"/>
  <c r="U13" i="4" s="1"/>
  <c r="BO4" i="2"/>
  <c r="U12" i="4" s="1"/>
  <c r="AD20" i="4" l="1"/>
  <c r="AB20" i="4"/>
  <c r="AC53" i="2"/>
  <c r="M61" i="4" s="1"/>
  <c r="AC54" i="2"/>
  <c r="M62" i="4" s="1"/>
  <c r="AC55" i="2"/>
  <c r="M63" i="4" s="1"/>
  <c r="AC56" i="2"/>
  <c r="M64" i="4" s="1"/>
  <c r="AC57" i="2"/>
  <c r="M65" i="4" s="1"/>
  <c r="AC58" i="2"/>
  <c r="M66" i="4" s="1"/>
  <c r="AC59" i="2"/>
  <c r="M67" i="4" s="1"/>
  <c r="AC60" i="2"/>
  <c r="M68" i="4" s="1"/>
  <c r="AC61" i="2"/>
  <c r="M69" i="4" s="1"/>
  <c r="AC52" i="2"/>
  <c r="M60" i="4" s="1"/>
  <c r="U53" i="2"/>
  <c r="K61" i="4" s="1"/>
  <c r="U54" i="2"/>
  <c r="K62" i="4" s="1"/>
  <c r="U55" i="2"/>
  <c r="K63" i="4" s="1"/>
  <c r="U56" i="2"/>
  <c r="K64" i="4" s="1"/>
  <c r="U57" i="2"/>
  <c r="K65" i="4" s="1"/>
  <c r="U58" i="2"/>
  <c r="K66" i="4" s="1"/>
  <c r="U59" i="2"/>
  <c r="K67" i="4" s="1"/>
  <c r="U60" i="2"/>
  <c r="K68" i="4" s="1"/>
  <c r="U61" i="2"/>
  <c r="K69" i="4" s="1"/>
  <c r="U52" i="2"/>
  <c r="K60" i="4" s="1"/>
  <c r="BA61" i="2"/>
  <c r="S69" i="4" s="1"/>
  <c r="BA60" i="2"/>
  <c r="S68" i="4" s="1"/>
  <c r="BA59" i="2"/>
  <c r="S67" i="4" s="1"/>
  <c r="BA58" i="2"/>
  <c r="S66" i="4" s="1"/>
  <c r="BA57" i="2"/>
  <c r="S65" i="4" s="1"/>
  <c r="BA56" i="2"/>
  <c r="S64" i="4" s="1"/>
  <c r="BA55" i="2"/>
  <c r="S63" i="4" s="1"/>
  <c r="BA54" i="2"/>
  <c r="S62" i="4" s="1"/>
  <c r="BA53" i="2"/>
  <c r="S61" i="4" s="1"/>
  <c r="BA52" i="2"/>
  <c r="S60" i="4" s="1"/>
  <c r="BA51" i="2"/>
  <c r="S59" i="4" s="1"/>
  <c r="AS51" i="2"/>
  <c r="Q59" i="4" s="1"/>
  <c r="AK51" i="2"/>
  <c r="O59" i="4" s="1"/>
  <c r="AC51" i="2"/>
  <c r="M59" i="4" s="1"/>
  <c r="U51" i="2"/>
  <c r="K59" i="4" s="1"/>
  <c r="BA6" i="2"/>
  <c r="S14" i="4" s="1"/>
  <c r="BA7" i="2"/>
  <c r="S15" i="4" s="1"/>
  <c r="BA8" i="2"/>
  <c r="S16" i="4" s="1"/>
  <c r="BA9" i="2"/>
  <c r="S17" i="4" s="1"/>
  <c r="BA10" i="2"/>
  <c r="S18" i="4" s="1"/>
  <c r="BA11" i="2"/>
  <c r="S19" i="4" s="1"/>
  <c r="BA12" i="2"/>
  <c r="S20" i="4" s="1"/>
  <c r="BA13" i="2"/>
  <c r="S21" i="4" s="1"/>
  <c r="BA14" i="2"/>
  <c r="S22" i="4" s="1"/>
  <c r="BA15" i="2"/>
  <c r="S23" i="4" s="1"/>
  <c r="BA16" i="2"/>
  <c r="S24" i="4" s="1"/>
  <c r="BA17" i="2"/>
  <c r="S25" i="4" s="1"/>
  <c r="BA18" i="2"/>
  <c r="S26" i="4" s="1"/>
  <c r="BA19" i="2"/>
  <c r="S27" i="4" s="1"/>
  <c r="BA20" i="2"/>
  <c r="S28" i="4" s="1"/>
  <c r="BA21" i="2"/>
  <c r="S29" i="4" s="1"/>
  <c r="BA22" i="2"/>
  <c r="S30" i="4" s="1"/>
  <c r="BA23" i="2"/>
  <c r="S31" i="4" s="1"/>
  <c r="BA24" i="2"/>
  <c r="S32" i="4" s="1"/>
  <c r="BA25" i="2"/>
  <c r="S33" i="4" s="1"/>
  <c r="BA26" i="2"/>
  <c r="S34" i="4" s="1"/>
  <c r="BA27" i="2"/>
  <c r="S35" i="4" s="1"/>
  <c r="BA28" i="2"/>
  <c r="S36" i="4" s="1"/>
  <c r="BA29" i="2"/>
  <c r="S37" i="4" s="1"/>
  <c r="BA30" i="2"/>
  <c r="S38" i="4" s="1"/>
  <c r="BA31" i="2"/>
  <c r="S39" i="4" s="1"/>
  <c r="BA32" i="2"/>
  <c r="S40" i="4" s="1"/>
  <c r="BA33" i="2"/>
  <c r="S41" i="4" s="1"/>
  <c r="BA34" i="2"/>
  <c r="S42" i="4" s="1"/>
  <c r="BA35" i="2"/>
  <c r="S43" i="4" s="1"/>
  <c r="BA36" i="2"/>
  <c r="S44" i="4" s="1"/>
  <c r="BA37" i="2"/>
  <c r="S45" i="4" s="1"/>
  <c r="AS5" i="2"/>
  <c r="Q13" i="4" s="1"/>
  <c r="AS6" i="2"/>
  <c r="Q14" i="4" s="1"/>
  <c r="AS7" i="2"/>
  <c r="Q15" i="4" s="1"/>
  <c r="AS8" i="2"/>
  <c r="Q16" i="4" s="1"/>
  <c r="AS9" i="2"/>
  <c r="Q17" i="4" s="1"/>
  <c r="AS10" i="2"/>
  <c r="Q18" i="4" s="1"/>
  <c r="AS11" i="2"/>
  <c r="Q19" i="4" s="1"/>
  <c r="AS12" i="2"/>
  <c r="Q20" i="4" s="1"/>
  <c r="AS13" i="2"/>
  <c r="Q21" i="4" s="1"/>
  <c r="AS14" i="2"/>
  <c r="Q22" i="4" s="1"/>
  <c r="AS15" i="2"/>
  <c r="Q23" i="4" s="1"/>
  <c r="AS16" i="2"/>
  <c r="Q24" i="4" s="1"/>
  <c r="AS17" i="2"/>
  <c r="Q25" i="4" s="1"/>
  <c r="AS18" i="2"/>
  <c r="Q26" i="4" s="1"/>
  <c r="AS19" i="2"/>
  <c r="Q27" i="4" s="1"/>
  <c r="AS20" i="2"/>
  <c r="Q28" i="4" s="1"/>
  <c r="AS21" i="2"/>
  <c r="Q29" i="4" s="1"/>
  <c r="AS22" i="2"/>
  <c r="Q30" i="4" s="1"/>
  <c r="AS23" i="2"/>
  <c r="Q31" i="4" s="1"/>
  <c r="AS24" i="2"/>
  <c r="Q32" i="4" s="1"/>
  <c r="AS25" i="2"/>
  <c r="Q33" i="4" s="1"/>
  <c r="AS26" i="2"/>
  <c r="Q34" i="4" s="1"/>
  <c r="AS27" i="2"/>
  <c r="Q35" i="4" s="1"/>
  <c r="AS28" i="2"/>
  <c r="Q36" i="4" s="1"/>
  <c r="AS29" i="2"/>
  <c r="Q37" i="4" s="1"/>
  <c r="AS30" i="2"/>
  <c r="Q38" i="4" s="1"/>
  <c r="AS31" i="2"/>
  <c r="Q39" i="4" s="1"/>
  <c r="AS32" i="2"/>
  <c r="Q40" i="4" s="1"/>
  <c r="AS33" i="2"/>
  <c r="Q41" i="4" s="1"/>
  <c r="AS34" i="2"/>
  <c r="Q42" i="4" s="1"/>
  <c r="AS35" i="2"/>
  <c r="Q43" i="4" s="1"/>
  <c r="AS36" i="2"/>
  <c r="Q44" i="4" s="1"/>
  <c r="AS37" i="2"/>
  <c r="Q45" i="4" s="1"/>
  <c r="AS38" i="2"/>
  <c r="Q46" i="4" s="1"/>
  <c r="AS39" i="2"/>
  <c r="Q47" i="4" s="1"/>
  <c r="AS40" i="2"/>
  <c r="Q48" i="4" s="1"/>
  <c r="AS41" i="2"/>
  <c r="Q49" i="4" s="1"/>
  <c r="AS42" i="2"/>
  <c r="Q50" i="4" s="1"/>
  <c r="AS43" i="2"/>
  <c r="Q51" i="4" s="1"/>
  <c r="AS44" i="2"/>
  <c r="Q52" i="4" s="1"/>
  <c r="AS45" i="2"/>
  <c r="Q53" i="4" s="1"/>
  <c r="AS46" i="2"/>
  <c r="Q54" i="4" s="1"/>
  <c r="AS47" i="2"/>
  <c r="Q55" i="4" s="1"/>
  <c r="AS48" i="2"/>
  <c r="Q56" i="4" s="1"/>
  <c r="AS49" i="2"/>
  <c r="Q57" i="4" s="1"/>
  <c r="AS50" i="2"/>
  <c r="Q58" i="4" s="1"/>
  <c r="AK5" i="2"/>
  <c r="O13" i="4" s="1"/>
  <c r="AK6" i="2"/>
  <c r="O14" i="4" s="1"/>
  <c r="AK7" i="2"/>
  <c r="O15" i="4" s="1"/>
  <c r="AK8" i="2"/>
  <c r="O16" i="4" s="1"/>
  <c r="AK9" i="2"/>
  <c r="O17" i="4" s="1"/>
  <c r="AK10" i="2"/>
  <c r="O18" i="4" s="1"/>
  <c r="AK11" i="2"/>
  <c r="O19" i="4" s="1"/>
  <c r="AK12" i="2"/>
  <c r="O20" i="4" s="1"/>
  <c r="AK13" i="2"/>
  <c r="O21" i="4" s="1"/>
  <c r="AK14" i="2"/>
  <c r="O22" i="4" s="1"/>
  <c r="AK15" i="2"/>
  <c r="O23" i="4" s="1"/>
  <c r="AK16" i="2"/>
  <c r="O24" i="4" s="1"/>
  <c r="AK17" i="2"/>
  <c r="O25" i="4" s="1"/>
  <c r="AK18" i="2"/>
  <c r="O26" i="4" s="1"/>
  <c r="AK19" i="2"/>
  <c r="O27" i="4" s="1"/>
  <c r="AK20" i="2"/>
  <c r="O28" i="4" s="1"/>
  <c r="AK21" i="2"/>
  <c r="O29" i="4" s="1"/>
  <c r="AK22" i="2"/>
  <c r="O30" i="4" s="1"/>
  <c r="AK23" i="2"/>
  <c r="O31" i="4" s="1"/>
  <c r="AK24" i="2"/>
  <c r="O32" i="4" s="1"/>
  <c r="AK25" i="2"/>
  <c r="O33" i="4" s="1"/>
  <c r="AK26" i="2"/>
  <c r="O34" i="4" s="1"/>
  <c r="AK27" i="2"/>
  <c r="O35" i="4" s="1"/>
  <c r="AK28" i="2"/>
  <c r="O36" i="4" s="1"/>
  <c r="AK29" i="2"/>
  <c r="O37" i="4" s="1"/>
  <c r="AK30" i="2"/>
  <c r="O38" i="4" s="1"/>
  <c r="AK31" i="2"/>
  <c r="O39" i="4" s="1"/>
  <c r="AK32" i="2"/>
  <c r="O40" i="4" s="1"/>
  <c r="AK33" i="2"/>
  <c r="O41" i="4" s="1"/>
  <c r="AK34" i="2"/>
  <c r="O42" i="4" s="1"/>
  <c r="AK35" i="2"/>
  <c r="O43" i="4" s="1"/>
  <c r="AK36" i="2"/>
  <c r="O44" i="4" s="1"/>
  <c r="AK37" i="2"/>
  <c r="O45" i="4" s="1"/>
  <c r="AK38" i="2"/>
  <c r="O46" i="4" s="1"/>
  <c r="AK39" i="2"/>
  <c r="O47" i="4" s="1"/>
  <c r="AK40" i="2"/>
  <c r="O48" i="4" s="1"/>
  <c r="AK41" i="2"/>
  <c r="O49" i="4" s="1"/>
  <c r="AK42" i="2"/>
  <c r="O50" i="4" s="1"/>
  <c r="AK43" i="2"/>
  <c r="O51" i="4" s="1"/>
  <c r="AK44" i="2"/>
  <c r="O52" i="4" s="1"/>
  <c r="AK45" i="2"/>
  <c r="O53" i="4" s="1"/>
  <c r="AK46" i="2"/>
  <c r="O54" i="4" s="1"/>
  <c r="AK47" i="2"/>
  <c r="O55" i="4" s="1"/>
  <c r="AK48" i="2"/>
  <c r="O56" i="4" s="1"/>
  <c r="AK49" i="2"/>
  <c r="O57" i="4" s="1"/>
  <c r="AK50" i="2"/>
  <c r="O58" i="4" s="1"/>
  <c r="AC33" i="2"/>
  <c r="M41" i="4" s="1"/>
  <c r="AC34" i="2"/>
  <c r="M42" i="4" s="1"/>
  <c r="AC35" i="2"/>
  <c r="M43" i="4" s="1"/>
  <c r="AC36" i="2"/>
  <c r="M44" i="4" s="1"/>
  <c r="AC37" i="2"/>
  <c r="M45" i="4" s="1"/>
  <c r="AC38" i="2"/>
  <c r="M46" i="4" s="1"/>
  <c r="AC39" i="2"/>
  <c r="M47" i="4" s="1"/>
  <c r="AC21" i="2"/>
  <c r="M29" i="4" s="1"/>
  <c r="AC22" i="2"/>
  <c r="M30" i="4" s="1"/>
  <c r="AC23" i="2"/>
  <c r="M31" i="4" s="1"/>
  <c r="AC24" i="2"/>
  <c r="M32" i="4" s="1"/>
  <c r="AC25" i="2"/>
  <c r="M33" i="4" s="1"/>
  <c r="AC26" i="2"/>
  <c r="M34" i="4" s="1"/>
  <c r="AC27" i="2"/>
  <c r="M35" i="4" s="1"/>
  <c r="AC20" i="2"/>
  <c r="M28" i="4" s="1"/>
  <c r="AC10" i="2"/>
  <c r="M18" i="4" s="1"/>
  <c r="AC11" i="2"/>
  <c r="M19" i="4" s="1"/>
  <c r="AC12" i="2"/>
  <c r="M20" i="4" s="1"/>
  <c r="AC13" i="2"/>
  <c r="M21" i="4" s="1"/>
  <c r="AC14" i="2"/>
  <c r="M22" i="4" s="1"/>
  <c r="AC15" i="2"/>
  <c r="M23" i="4" s="1"/>
  <c r="U9" i="2"/>
  <c r="K17" i="4" s="1"/>
  <c r="U10" i="2"/>
  <c r="K18" i="4" s="1"/>
  <c r="U11" i="2"/>
  <c r="K19" i="4" s="1"/>
  <c r="U12" i="2"/>
  <c r="K20" i="4" s="1"/>
  <c r="U13" i="2"/>
  <c r="K21" i="4" s="1"/>
  <c r="U14" i="2"/>
  <c r="K22" i="4" s="1"/>
  <c r="U15" i="2"/>
  <c r="K23" i="4" s="1"/>
  <c r="U16" i="2"/>
  <c r="K24" i="4" s="1"/>
  <c r="U17" i="2"/>
  <c r="K25" i="4" s="1"/>
  <c r="U18" i="2"/>
  <c r="K26" i="4" s="1"/>
  <c r="U19" i="2"/>
  <c r="K27" i="4" s="1"/>
  <c r="U20" i="2"/>
  <c r="K28" i="4" s="1"/>
  <c r="U21" i="2"/>
  <c r="K29" i="4" s="1"/>
  <c r="U22" i="2"/>
  <c r="K30" i="4" s="1"/>
  <c r="U23" i="2"/>
  <c r="K31" i="4" s="1"/>
  <c r="U24" i="2"/>
  <c r="K32" i="4" s="1"/>
  <c r="U25" i="2"/>
  <c r="K33" i="4" s="1"/>
  <c r="U26" i="2"/>
  <c r="K34" i="4" s="1"/>
  <c r="U27" i="2"/>
  <c r="K35" i="4" s="1"/>
  <c r="U28" i="2"/>
  <c r="K36" i="4" s="1"/>
  <c r="U29" i="2"/>
  <c r="K37" i="4" s="1"/>
  <c r="U30" i="2"/>
  <c r="K38" i="4" s="1"/>
  <c r="U31" i="2"/>
  <c r="K39" i="4" s="1"/>
  <c r="U32" i="2"/>
  <c r="K40" i="4" s="1"/>
  <c r="U33" i="2"/>
  <c r="K41" i="4" s="1"/>
  <c r="U34" i="2"/>
  <c r="K42" i="4" s="1"/>
  <c r="U35" i="2"/>
  <c r="K43" i="4" s="1"/>
  <c r="U36" i="2"/>
  <c r="K44" i="4" s="1"/>
  <c r="U37" i="2"/>
  <c r="K45" i="4" s="1"/>
  <c r="U38" i="2"/>
  <c r="K46" i="4" s="1"/>
  <c r="U39" i="2"/>
  <c r="K47" i="4" s="1"/>
  <c r="U40" i="2"/>
  <c r="K48" i="4" s="1"/>
  <c r="U41" i="2"/>
  <c r="K49" i="4" s="1"/>
  <c r="U42" i="2"/>
  <c r="K50" i="4" s="1"/>
  <c r="U43" i="2"/>
  <c r="K51" i="4" s="1"/>
  <c r="U44" i="2"/>
  <c r="K52" i="4" s="1"/>
  <c r="U45" i="2"/>
  <c r="K53" i="4" s="1"/>
  <c r="U46" i="2"/>
  <c r="K54" i="4" s="1"/>
  <c r="U47" i="2"/>
  <c r="K55" i="4" s="1"/>
  <c r="U48" i="2"/>
  <c r="K56" i="4" s="1"/>
  <c r="U49" i="2"/>
  <c r="K57" i="4" s="1"/>
  <c r="U50" i="2"/>
  <c r="K58" i="4" s="1"/>
  <c r="AC9" i="2"/>
  <c r="M17" i="4" s="1"/>
  <c r="BA5" i="2"/>
  <c r="S13" i="4" s="1"/>
  <c r="BA38" i="2"/>
  <c r="S46" i="4" s="1"/>
  <c r="BA39" i="2"/>
  <c r="S47" i="4" s="1"/>
  <c r="BA40" i="2"/>
  <c r="S48" i="4" s="1"/>
  <c r="BA41" i="2"/>
  <c r="S49" i="4" s="1"/>
  <c r="BA42" i="2"/>
  <c r="S50" i="4" s="1"/>
  <c r="BA43" i="2"/>
  <c r="S51" i="4" s="1"/>
  <c r="BA44" i="2"/>
  <c r="S52" i="4" s="1"/>
  <c r="BA45" i="2"/>
  <c r="S53" i="4" s="1"/>
  <c r="BA46" i="2"/>
  <c r="S54" i="4" s="1"/>
  <c r="BA47" i="2"/>
  <c r="S55" i="4" s="1"/>
  <c r="BA48" i="2"/>
  <c r="S56" i="4" s="1"/>
  <c r="BA49" i="2"/>
  <c r="S57" i="4" s="1"/>
  <c r="BA50" i="2"/>
  <c r="S58" i="4" s="1"/>
  <c r="BA4" i="2"/>
  <c r="S12" i="4" s="1"/>
  <c r="AS4" i="2"/>
  <c r="AK4" i="2"/>
  <c r="AC5" i="2"/>
  <c r="M13" i="4" s="1"/>
  <c r="AC6" i="2"/>
  <c r="M14" i="4" s="1"/>
  <c r="AC7" i="2"/>
  <c r="M15" i="4" s="1"/>
  <c r="AC8" i="2"/>
  <c r="M16" i="4" s="1"/>
  <c r="AC16" i="2"/>
  <c r="M24" i="4" s="1"/>
  <c r="AC17" i="2"/>
  <c r="M25" i="4" s="1"/>
  <c r="AC18" i="2"/>
  <c r="M26" i="4" s="1"/>
  <c r="AC19" i="2"/>
  <c r="M27" i="4" s="1"/>
  <c r="AC28" i="2"/>
  <c r="M36" i="4" s="1"/>
  <c r="AC29" i="2"/>
  <c r="M37" i="4" s="1"/>
  <c r="AC30" i="2"/>
  <c r="M38" i="4" s="1"/>
  <c r="AC31" i="2"/>
  <c r="M39" i="4" s="1"/>
  <c r="AC32" i="2"/>
  <c r="M40" i="4" s="1"/>
  <c r="AC40" i="2"/>
  <c r="M48" i="4" s="1"/>
  <c r="AC41" i="2"/>
  <c r="M49" i="4" s="1"/>
  <c r="AC42" i="2"/>
  <c r="M50" i="4" s="1"/>
  <c r="AC43" i="2"/>
  <c r="M51" i="4" s="1"/>
  <c r="AC44" i="2"/>
  <c r="M52" i="4" s="1"/>
  <c r="AC45" i="2"/>
  <c r="M53" i="4" s="1"/>
  <c r="AC46" i="2"/>
  <c r="M54" i="4" s="1"/>
  <c r="AC47" i="2"/>
  <c r="M55" i="4" s="1"/>
  <c r="AC48" i="2"/>
  <c r="M56" i="4" s="1"/>
  <c r="AC49" i="2"/>
  <c r="M57" i="4" s="1"/>
  <c r="AC50" i="2"/>
  <c r="M58" i="4" s="1"/>
  <c r="AC4" i="2"/>
  <c r="U5" i="2"/>
  <c r="K13" i="4" s="1"/>
  <c r="U6" i="2"/>
  <c r="K14" i="4" s="1"/>
  <c r="U7" i="2"/>
  <c r="K15" i="4" s="1"/>
  <c r="U8" i="2"/>
  <c r="K16" i="4" s="1"/>
  <c r="U4" i="2"/>
  <c r="F17" i="6" l="1"/>
  <c r="I34" i="6" s="1"/>
  <c r="F16" i="6"/>
  <c r="I33" i="6" s="1"/>
  <c r="F15" i="6"/>
  <c r="I32" i="6" s="1"/>
  <c r="F14" i="6"/>
  <c r="I31" i="6" s="1"/>
  <c r="F13" i="6"/>
  <c r="I30" i="6" s="1"/>
  <c r="F12" i="6"/>
  <c r="I29" i="6" s="1"/>
  <c r="F11" i="6"/>
  <c r="I28" i="6" s="1"/>
  <c r="F10" i="6"/>
  <c r="I27" i="6" s="1"/>
  <c r="F9" i="6"/>
  <c r="I26" i="6" s="1"/>
  <c r="AF47" i="5"/>
  <c r="AD47" i="5"/>
  <c r="AC47" i="5"/>
  <c r="AB47" i="5"/>
  <c r="AA47" i="5"/>
  <c r="V25" i="5"/>
  <c r="U25" i="5"/>
  <c r="T25" i="5"/>
  <c r="S25" i="5"/>
  <c r="P25" i="5"/>
  <c r="O26" i="5" s="1"/>
  <c r="O27" i="5" s="1"/>
  <c r="O28" i="5" s="1"/>
  <c r="N25" i="5"/>
  <c r="M25" i="5"/>
  <c r="L25" i="5"/>
  <c r="K25" i="5"/>
  <c r="AD18" i="5"/>
  <c r="AC18" i="5"/>
  <c r="AB18" i="5"/>
  <c r="AA18" i="5"/>
  <c r="AN40" i="5" s="1"/>
  <c r="AD17" i="5"/>
  <c r="AC17" i="5"/>
  <c r="AP39" i="5" s="1"/>
  <c r="AB17" i="5"/>
  <c r="AO39" i="5" s="1"/>
  <c r="AA17" i="5"/>
  <c r="AN39" i="5" s="1"/>
  <c r="AD16" i="5"/>
  <c r="AC16" i="5"/>
  <c r="AP38" i="5" s="1"/>
  <c r="AB16" i="5"/>
  <c r="AA16" i="5"/>
  <c r="AD15" i="5"/>
  <c r="AF15" i="5" s="1"/>
  <c r="AC15" i="5"/>
  <c r="AB15" i="5"/>
  <c r="AO37" i="5" s="1"/>
  <c r="AA15" i="5"/>
  <c r="AD14" i="5"/>
  <c r="AC14" i="5"/>
  <c r="AB14" i="5"/>
  <c r="AA14" i="5"/>
  <c r="AN36" i="5" s="1"/>
  <c r="AD13" i="5"/>
  <c r="AC13" i="5"/>
  <c r="AP35" i="5" s="1"/>
  <c r="AB13" i="5"/>
  <c r="AO35" i="5" s="1"/>
  <c r="AA13" i="5"/>
  <c r="AN35" i="5" s="1"/>
  <c r="AD12" i="5"/>
  <c r="AC12" i="5"/>
  <c r="AP34" i="5" s="1"/>
  <c r="AB12" i="5"/>
  <c r="AA12" i="5"/>
  <c r="AD11" i="5"/>
  <c r="AF11" i="5" s="1"/>
  <c r="AC11" i="5"/>
  <c r="AB11" i="5"/>
  <c r="AO33" i="5" s="1"/>
  <c r="AA11" i="5"/>
  <c r="AN32" i="5"/>
  <c r="G149" i="4"/>
  <c r="G150" i="4" s="1"/>
  <c r="BC96" i="4"/>
  <c r="AU26" i="4"/>
  <c r="AR26" i="4"/>
  <c r="AU23" i="4"/>
  <c r="AS23" i="4"/>
  <c r="AR23" i="4"/>
  <c r="AU20" i="4"/>
  <c r="AS20" i="4"/>
  <c r="AR20" i="4"/>
  <c r="AU17" i="4"/>
  <c r="AS17" i="4"/>
  <c r="AH13" i="4"/>
  <c r="AR16" i="4"/>
  <c r="AS15" i="4"/>
  <c r="AU14" i="4"/>
  <c r="AS14" i="4"/>
  <c r="G13" i="4"/>
  <c r="T12" i="4"/>
  <c r="N12" i="4"/>
  <c r="L12" i="4"/>
  <c r="J12" i="4"/>
  <c r="G12" i="4"/>
  <c r="Q12" i="4"/>
  <c r="O12" i="4"/>
  <c r="M12" i="4"/>
  <c r="K12" i="4"/>
  <c r="AC12" i="4" l="1"/>
  <c r="BK12" i="4"/>
  <c r="BK13" i="4"/>
  <c r="BC24" i="4"/>
  <c r="AF13" i="5"/>
  <c r="AH35" i="5" s="1"/>
  <c r="AI35" i="5" s="1"/>
  <c r="AF12" i="5"/>
  <c r="AH34" i="5" s="1"/>
  <c r="AI34" i="5" s="1"/>
  <c r="AQ36" i="5"/>
  <c r="AQ14" i="5"/>
  <c r="AF14" i="5"/>
  <c r="AQ38" i="5"/>
  <c r="AF16" i="5"/>
  <c r="AH38" i="5" s="1"/>
  <c r="AI38" i="5" s="1"/>
  <c r="AQ40" i="5"/>
  <c r="AF18" i="5"/>
  <c r="AF17" i="5"/>
  <c r="AH39" i="5" s="1"/>
  <c r="AI39" i="5" s="1"/>
  <c r="AG13" i="4"/>
  <c r="I13" i="4"/>
  <c r="AR13" i="4"/>
  <c r="I12" i="4"/>
  <c r="BA17" i="4"/>
  <c r="BA14" i="4"/>
  <c r="BA23" i="4"/>
  <c r="AI13" i="4"/>
  <c r="BC18" i="4"/>
  <c r="AO15" i="5"/>
  <c r="AQ16" i="5"/>
  <c r="AU19" i="4"/>
  <c r="AR22" i="4"/>
  <c r="AN18" i="5"/>
  <c r="AS26" i="4"/>
  <c r="AT26" i="4" s="1"/>
  <c r="AG12" i="4"/>
  <c r="BC23" i="4"/>
  <c r="AG17" i="4"/>
  <c r="AJ15" i="4"/>
  <c r="AH20" i="4"/>
  <c r="BA26" i="4"/>
  <c r="AU24" i="4"/>
  <c r="AR24" i="4"/>
  <c r="AG15" i="4"/>
  <c r="BC16" i="4"/>
  <c r="AR19" i="4"/>
  <c r="AG16" i="4"/>
  <c r="AJ19" i="4"/>
  <c r="AT14" i="4"/>
  <c r="AJ16" i="4"/>
  <c r="AH18" i="4"/>
  <c r="AV23" i="4"/>
  <c r="AC17" i="4"/>
  <c r="AG19" i="4"/>
  <c r="AJ17" i="4"/>
  <c r="AA17" i="4"/>
  <c r="BC14" i="4"/>
  <c r="AV20" i="4"/>
  <c r="AT23" i="4"/>
  <c r="AS22" i="4"/>
  <c r="AU18" i="4"/>
  <c r="AR25" i="4"/>
  <c r="AA15" i="4"/>
  <c r="AS12" i="4"/>
  <c r="AS24" i="4"/>
  <c r="AH15" i="4"/>
  <c r="AA18" i="4"/>
  <c r="AQ12" i="5"/>
  <c r="AV14" i="4"/>
  <c r="BC17" i="4"/>
  <c r="AC18" i="4"/>
  <c r="AU21" i="4"/>
  <c r="AN14" i="5"/>
  <c r="AC14" i="4"/>
  <c r="AA16" i="4"/>
  <c r="AH17" i="4"/>
  <c r="AG18" i="4"/>
  <c r="AR18" i="4"/>
  <c r="AG20" i="4"/>
  <c r="AH36" i="5"/>
  <c r="AI36" i="5" s="1"/>
  <c r="AH19" i="4"/>
  <c r="AU22" i="4"/>
  <c r="AJ14" i="4"/>
  <c r="AC15" i="4"/>
  <c r="AJ20" i="4"/>
  <c r="AQ34" i="5"/>
  <c r="AJ18" i="4"/>
  <c r="AH40" i="5"/>
  <c r="AI40" i="5" s="1"/>
  <c r="AT20" i="4"/>
  <c r="AU12" i="4"/>
  <c r="M149" i="4"/>
  <c r="M150" i="4" s="1"/>
  <c r="U149" i="4"/>
  <c r="U150" i="4" s="1"/>
  <c r="AU13" i="4"/>
  <c r="AV13" i="4" s="1"/>
  <c r="AU15" i="4"/>
  <c r="AR17" i="4"/>
  <c r="AV17" i="4" s="1"/>
  <c r="BC19" i="4"/>
  <c r="BA19" i="4"/>
  <c r="AS25" i="4"/>
  <c r="AA19" i="4"/>
  <c r="AC16" i="4"/>
  <c r="AH16" i="4"/>
  <c r="AR15" i="4"/>
  <c r="AT15" i="4" s="1"/>
  <c r="AS16" i="4"/>
  <c r="AT16" i="4" s="1"/>
  <c r="AV26" i="4"/>
  <c r="L144" i="4"/>
  <c r="L140" i="4"/>
  <c r="AG14" i="4"/>
  <c r="AQ17" i="5"/>
  <c r="G140" i="4"/>
  <c r="G144" i="4"/>
  <c r="G145" i="4" s="1"/>
  <c r="AR12" i="4"/>
  <c r="O149" i="4"/>
  <c r="O150" i="4" s="1"/>
  <c r="AH12" i="4"/>
  <c r="H144" i="4"/>
  <c r="H140" i="4"/>
  <c r="T144" i="4"/>
  <c r="T140" i="4"/>
  <c r="K149" i="4"/>
  <c r="K150" i="4" s="1"/>
  <c r="AJ13" i="4"/>
  <c r="AC13" i="4"/>
  <c r="N140" i="4"/>
  <c r="N144" i="4"/>
  <c r="AJ12" i="4"/>
  <c r="AS18" i="4"/>
  <c r="AS19" i="4"/>
  <c r="AR21" i="4"/>
  <c r="BC25" i="4"/>
  <c r="BA25" i="4"/>
  <c r="AQ13" i="5"/>
  <c r="J144" i="4"/>
  <c r="J140" i="4"/>
  <c r="AS13" i="4"/>
  <c r="AT13" i="4" s="1"/>
  <c r="AU16" i="4"/>
  <c r="AV16" i="4" s="1"/>
  <c r="BA18" i="4"/>
  <c r="AU25" i="4"/>
  <c r="AC19" i="4"/>
  <c r="AA14" i="4"/>
  <c r="AH14" i="4"/>
  <c r="AS21" i="4"/>
  <c r="AN33" i="5"/>
  <c r="AN11" i="5"/>
  <c r="AO38" i="5"/>
  <c r="AO16" i="5"/>
  <c r="AP40" i="5"/>
  <c r="AP18" i="5"/>
  <c r="BA24" i="4"/>
  <c r="AO11" i="5"/>
  <c r="AQ11" i="5"/>
  <c r="AC25" i="5"/>
  <c r="AO12" i="5"/>
  <c r="AP16" i="5"/>
  <c r="AP33" i="5"/>
  <c r="AP11" i="5"/>
  <c r="AN37" i="5"/>
  <c r="AN15" i="5"/>
  <c r="AH33" i="5"/>
  <c r="AI33" i="5" s="1"/>
  <c r="AQ33" i="5"/>
  <c r="AP32" i="5"/>
  <c r="AP10" i="5"/>
  <c r="AP37" i="5"/>
  <c r="AP15" i="5"/>
  <c r="AD25" i="5"/>
  <c r="AD48" i="5" s="1"/>
  <c r="AD49" i="5" s="1"/>
  <c r="AN34" i="5"/>
  <c r="AN12" i="5"/>
  <c r="AO14" i="5"/>
  <c r="AI37" i="5"/>
  <c r="AQ37" i="5"/>
  <c r="AI32" i="5"/>
  <c r="AB25" i="5"/>
  <c r="AO34" i="5"/>
  <c r="AP36" i="5"/>
  <c r="AP14" i="5"/>
  <c r="AQ15" i="5"/>
  <c r="N26" i="5"/>
  <c r="N27" i="5" s="1"/>
  <c r="N28" i="5" s="1"/>
  <c r="M26" i="5"/>
  <c r="M27" i="5" s="1"/>
  <c r="M28" i="5" s="1"/>
  <c r="L26" i="5"/>
  <c r="L27" i="5" s="1"/>
  <c r="L28" i="5" s="1"/>
  <c r="K26" i="5"/>
  <c r="K27" i="5" s="1"/>
  <c r="K28" i="5" s="1"/>
  <c r="AP12" i="5"/>
  <c r="AN38" i="5"/>
  <c r="AN16" i="5"/>
  <c r="AO18" i="5"/>
  <c r="AO32" i="5"/>
  <c r="AO36" i="5"/>
  <c r="AO40" i="5"/>
  <c r="F27" i="6"/>
  <c r="F31" i="6"/>
  <c r="AQ10" i="5"/>
  <c r="AQ18" i="5"/>
  <c r="AQ32" i="5"/>
  <c r="F28" i="6"/>
  <c r="F32" i="6"/>
  <c r="AA25" i="5"/>
  <c r="AQ35" i="5"/>
  <c r="AQ39" i="5"/>
  <c r="F26" i="6"/>
  <c r="F30" i="6"/>
  <c r="F34" i="6"/>
  <c r="I149" i="4" l="1"/>
  <c r="I150" i="4" s="1"/>
  <c r="AI20" i="4"/>
  <c r="AK13" i="4"/>
  <c r="BA12" i="4"/>
  <c r="AI14" i="4"/>
  <c r="AI17" i="4"/>
  <c r="AI12" i="4"/>
  <c r="AI18" i="4"/>
  <c r="AI19" i="4"/>
  <c r="BC13" i="4"/>
  <c r="BA13" i="4"/>
  <c r="AI16" i="4"/>
  <c r="AI15" i="4"/>
  <c r="AD17" i="4"/>
  <c r="F29" i="6"/>
  <c r="F33" i="6"/>
  <c r="X25" i="5"/>
  <c r="AT19" i="4"/>
  <c r="BA20" i="4"/>
  <c r="BC20" i="4"/>
  <c r="AT18" i="4"/>
  <c r="AV19" i="4"/>
  <c r="AD18" i="4"/>
  <c r="AK12" i="4"/>
  <c r="AT22" i="4"/>
  <c r="AB14" i="4"/>
  <c r="BA21" i="4"/>
  <c r="AD12" i="4"/>
  <c r="AB16" i="4"/>
  <c r="AK19" i="4"/>
  <c r="AK15" i="4"/>
  <c r="AD15" i="4"/>
  <c r="AV22" i="4"/>
  <c r="AV21" i="4"/>
  <c r="BA16" i="4"/>
  <c r="AD14" i="4"/>
  <c r="AT12" i="4"/>
  <c r="BC26" i="4"/>
  <c r="BA22" i="4"/>
  <c r="AB17" i="4"/>
  <c r="AV24" i="4"/>
  <c r="AD13" i="4"/>
  <c r="AK17" i="4"/>
  <c r="AT21" i="4"/>
  <c r="AV18" i="4"/>
  <c r="AT24" i="4"/>
  <c r="AK16" i="4"/>
  <c r="AD19" i="4"/>
  <c r="AV25" i="4"/>
  <c r="AB19" i="4"/>
  <c r="U140" i="4"/>
  <c r="AT25" i="4"/>
  <c r="AB15" i="4"/>
  <c r="AB13" i="4"/>
  <c r="AK14" i="4"/>
  <c r="BC22" i="4"/>
  <c r="AD16" i="4"/>
  <c r="AK20" i="4"/>
  <c r="I144" i="4"/>
  <c r="M144" i="4"/>
  <c r="M145" i="4" s="1"/>
  <c r="AB18" i="4"/>
  <c r="BC21" i="4"/>
  <c r="AK18" i="4"/>
  <c r="O144" i="4"/>
  <c r="O145" i="4" s="1"/>
  <c r="K140" i="4"/>
  <c r="K141" i="4" s="1"/>
  <c r="O140" i="4"/>
  <c r="O141" i="4" s="1"/>
  <c r="AT17" i="4"/>
  <c r="AV15" i="4"/>
  <c r="U144" i="4"/>
  <c r="T141" i="4"/>
  <c r="U141" i="4" s="1"/>
  <c r="H141" i="4"/>
  <c r="I141" i="4" s="1"/>
  <c r="G141" i="4"/>
  <c r="J145" i="4"/>
  <c r="T145" i="4"/>
  <c r="U145" i="4" s="1"/>
  <c r="H145" i="4"/>
  <c r="I145" i="4" s="1"/>
  <c r="N145" i="4"/>
  <c r="L145" i="4"/>
  <c r="AF25" i="5"/>
  <c r="AB12" i="4"/>
  <c r="I140" i="4"/>
  <c r="M140" i="4"/>
  <c r="M141" i="4" s="1"/>
  <c r="K144" i="4"/>
  <c r="K145" i="4" s="1"/>
  <c r="AB48" i="5"/>
  <c r="AB49" i="5" s="1"/>
  <c r="AA48" i="5"/>
  <c r="AA49" i="5" s="1"/>
  <c r="AC48" i="5"/>
  <c r="AC49" i="5" s="1"/>
  <c r="AN13" i="5"/>
  <c r="AP13" i="5"/>
  <c r="AO13" i="5"/>
  <c r="BC12" i="4"/>
  <c r="AN17" i="5"/>
  <c r="AP17" i="5"/>
  <c r="AO17" i="5"/>
  <c r="BC15" i="4"/>
  <c r="BA15" i="4"/>
  <c r="AV12" i="4"/>
  <c r="AH47" i="5" l="1"/>
  <c r="AE26" i="5"/>
  <c r="S26" i="5"/>
  <c r="S27" i="5" s="1"/>
  <c r="S28" i="5" s="1"/>
  <c r="W26" i="5"/>
  <c r="W27" i="5" s="1"/>
  <c r="W28" i="5" s="1"/>
  <c r="T26" i="5"/>
  <c r="T27" i="5" s="1"/>
  <c r="T28" i="5" s="1"/>
  <c r="V26" i="5"/>
  <c r="V27" i="5" s="1"/>
  <c r="V28" i="5" s="1"/>
  <c r="U26" i="5"/>
  <c r="U27" i="5" s="1"/>
  <c r="U28" i="5" s="1"/>
  <c r="N141" i="4"/>
  <c r="L141" i="4"/>
  <c r="J141" i="4"/>
  <c r="AC26" i="5"/>
  <c r="BA96" i="4"/>
  <c r="AZ96" i="4"/>
  <c r="BB96" i="4"/>
  <c r="AD26" i="5"/>
  <c r="AB26" i="5"/>
  <c r="AA26" i="5"/>
</calcChain>
</file>

<file path=xl/sharedStrings.xml><?xml version="1.0" encoding="utf-8"?>
<sst xmlns="http://schemas.openxmlformats.org/spreadsheetml/2006/main" count="2229" uniqueCount="531">
  <si>
    <t xml:space="preserve"> </t>
  </si>
  <si>
    <t>SNORT</t>
  </si>
  <si>
    <t>Nombre REGLA</t>
  </si>
  <si>
    <t>Descripción</t>
  </si>
  <si>
    <t>Versión</t>
  </si>
  <si>
    <t>Fecha</t>
  </si>
  <si>
    <t>RS1</t>
  </si>
  <si>
    <t>RS2</t>
  </si>
  <si>
    <t>RS3</t>
  </si>
  <si>
    <t>RS4</t>
  </si>
  <si>
    <t>Talos Community</t>
  </si>
  <si>
    <t>Las "Talos Community Rules" o reglas de la Comunidad han sido creadas por miembros de la comunidad de código abierto o integrantes de Snort. Estas reglas están disponibles para todos los usuarios de Snort y están controladas por GPLv2. Constituye un subconjunto de las Reglas "Talos Registered".</t>
  </si>
  <si>
    <t>-</t>
  </si>
  <si>
    <t>✔</t>
  </si>
  <si>
    <t>Talos Registered</t>
  </si>
  <si>
    <t>El paquete de reglas "Talos Registered" contiene más reglas que el paquete "Talos Community". Su naturaleza es similar.</t>
  </si>
  <si>
    <t>ETOpen</t>
  </si>
  <si>
    <t>Conjunto de reglas "Emerging Threats" alternativas a las reglas ofrecidas por Snort, pero igualmente compatibles. Este paquete constituye un subconjunto de las reglas optimizadas Emerging Threats (ETOpen Optimizada).</t>
  </si>
  <si>
    <t>ETOpen Optimizada</t>
  </si>
  <si>
    <t>Paquete de todas las reglas ofrecidas por Emerging Threats.</t>
  </si>
  <si>
    <t>FORTIGATE</t>
  </si>
  <si>
    <t>Nombre Reglas</t>
  </si>
  <si>
    <t>IPS Definitions</t>
  </si>
  <si>
    <t>IPS Engine</t>
  </si>
  <si>
    <t>FortiGate</t>
  </si>
  <si>
    <t>FortiGate dispone de un conjunto de reglas internas que se van actualizando conforme se van exportando nuevas versiones completas del producto</t>
  </si>
  <si>
    <t>Version 28.00824</t>
  </si>
  <si>
    <t>Version 7.00336</t>
  </si>
  <si>
    <t xml:space="preserve">   </t>
  </si>
  <si>
    <t>TÁCTICA</t>
  </si>
  <si>
    <t>OTRAS TÁCTICAS</t>
  </si>
  <si>
    <t>TÉCNICA</t>
  </si>
  <si>
    <t>ID TÉCNICA</t>
  </si>
  <si>
    <t>SUBTÉCNICA</t>
  </si>
  <si>
    <t>ID SUBTÉCNICA</t>
  </si>
  <si>
    <t>ATAQUE</t>
  </si>
  <si>
    <t>HERRAMIENTA</t>
  </si>
  <si>
    <t>FICHERO PCAP</t>
  </si>
  <si>
    <t>Nº DE INSTANCIAS DE ATAQUE PRINCIPAL</t>
  </si>
  <si>
    <t>Nº DE INSTANCIAS DE ATAQUE COLATERAL</t>
  </si>
  <si>
    <t>SIDs (sin repetición)</t>
  </si>
  <si>
    <t>#SIDs</t>
  </si>
  <si>
    <t>Número total de alertas</t>
  </si>
  <si>
    <t>SIDs en legítimo y ataque</t>
  </si>
  <si>
    <t>Nº INSTANCIAS PRINCIPALES DETECTADAS</t>
  </si>
  <si>
    <t>% DETECCIÓN</t>
  </si>
  <si>
    <t>Attackids (sin repetición)</t>
  </si>
  <si>
    <t>#Attackid</t>
  </si>
  <si>
    <t>SIDs FP Dataset_Legítimo_TD</t>
  </si>
  <si>
    <t>#SIDs FP Dataset_Legítimo_TD</t>
  </si>
  <si>
    <t>SIDs FP Dataset_Legítimo_Basico</t>
  </si>
  <si>
    <t>#SIDs FP Dataset_Legítimo_Basico</t>
  </si>
  <si>
    <t>SIDs FP Totales</t>
  </si>
  <si>
    <t>#SIDs FP Totales</t>
  </si>
  <si>
    <t>COMENTARIOS DE LAS DETECCIONES</t>
  </si>
  <si>
    <t>Nº INSTANCIAS DETECTADAS FORTIGATE</t>
  </si>
  <si>
    <t>% DETECCIÓN FORTIGATE</t>
  </si>
  <si>
    <t>USADO PARA CÁLCULO DE CAPACIDAD DE DETECCIÓN</t>
  </si>
  <si>
    <t>DETECTABLE POR PATRONES</t>
  </si>
  <si>
    <t>MECANISMO DE DETECCIÓN</t>
  </si>
  <si>
    <t>DETALLES DE IMPLEMENTACIÓN DE ATAQUE</t>
  </si>
  <si>
    <t>PROCESO DE GENERACIÓN DE PCAP</t>
  </si>
  <si>
    <t>VALIDACIÓN DE PCAP</t>
  </si>
  <si>
    <t>ANÁLISIS DE DETECCIONES DE PCAP</t>
  </si>
  <si>
    <t>FORMATO PCAPNG</t>
  </si>
  <si>
    <t>DETECTABILIDAD</t>
  </si>
  <si>
    <t>ATAQUES COLATERALES</t>
  </si>
  <si>
    <t>VERIFICACIÓN MTU MÁXIMA</t>
  </si>
  <si>
    <t>ERROR TCP_REPLAY</t>
  </si>
  <si>
    <t>CONTIENE FLUJOS COMPLETOS CON SYN INICIAL</t>
  </si>
  <si>
    <t>✘</t>
  </si>
  <si>
    <t>NO</t>
  </si>
  <si>
    <t>Initial Access</t>
  </si>
  <si>
    <t>NO***</t>
  </si>
  <si>
    <t>NO*</t>
  </si>
  <si>
    <t>NO**</t>
  </si>
  <si>
    <t>Command and Control</t>
  </si>
  <si>
    <t>Discovery</t>
  </si>
  <si>
    <t>Collection</t>
  </si>
  <si>
    <t>Impact</t>
  </si>
  <si>
    <t>Lateral Movement</t>
  </si>
  <si>
    <t>LEYENDA DETECTABILIDAD POR PATRONES</t>
  </si>
  <si>
    <t>LEYENDA SIDs (TP y FP)</t>
  </si>
  <si>
    <t>LEYENDA ATAQUES COLATERALES</t>
  </si>
  <si>
    <t>False Positive ■</t>
  </si>
  <si>
    <r>
      <rPr>
        <sz val="10"/>
        <color theme="1"/>
        <rFont val="Arial"/>
        <family val="2"/>
      </rPr>
      <t xml:space="preserve">True Positive Colateral </t>
    </r>
    <r>
      <rPr>
        <sz val="10"/>
        <color rgb="FF6AA84F"/>
        <rFont val="Arial"/>
        <family val="2"/>
      </rPr>
      <t>■</t>
    </r>
  </si>
  <si>
    <r>
      <rPr>
        <sz val="10"/>
        <color theme="1"/>
        <rFont val="Arial"/>
        <family val="2"/>
      </rPr>
      <t xml:space="preserve">True Positive </t>
    </r>
    <r>
      <rPr>
        <sz val="10"/>
        <color rgb="FFFF0000"/>
        <rFont val="Arial"/>
        <family val="2"/>
      </rPr>
      <t>■</t>
    </r>
  </si>
  <si>
    <t>SI [1]</t>
  </si>
  <si>
    <t>No, salvo uso de reglas personalizadas</t>
  </si>
  <si>
    <t>No, salvo circunstancias concretas del ataque</t>
  </si>
  <si>
    <t>No, salvo uso de reglas personalizadas y circunstancias concretas del ataque</t>
  </si>
  <si>
    <t>SID no relacionado con el ataque, evento de red, o legítimo, alerta no válida</t>
  </si>
  <si>
    <t>SID relacionado con otra parte del ataque, no se contabiliza como alerta válida</t>
  </si>
  <si>
    <t>SID relacionado con el ataque, alerta válida</t>
  </si>
  <si>
    <t>En determinadas técnicas, debido a la necesidad de que los flujos se encuentren completos para el análisis con otros cortafuegos como FortiGate o PaloAlto, el establecimiento de conexión no puede omitirse, lo que causa que Snort genere alertas para fases que no constituyen el ataque como tal</t>
  </si>
  <si>
    <t>Fichero pcap</t>
  </si>
  <si>
    <t>Tipo de tráfico</t>
  </si>
  <si>
    <t>Categoría</t>
  </si>
  <si>
    <t>Tamaño real del tráfico</t>
  </si>
  <si>
    <t>Nº de Flujos</t>
  </si>
  <si>
    <t>Nº de Direcciones Distintas</t>
  </si>
  <si>
    <t>SIDs en Tráfico legítimo</t>
  </si>
  <si>
    <t>#SIDs en Tráfico legítimo</t>
  </si>
  <si>
    <t>Contiene Flujos Truncados (Sin SYN)</t>
  </si>
  <si>
    <t>REAL</t>
  </si>
  <si>
    <t>Básico</t>
  </si>
  <si>
    <t>2002749</t>
  </si>
  <si>
    <t>TOTAL</t>
  </si>
  <si>
    <t>RESULTADOS POR ATAQUES INDIVIDUALES</t>
  </si>
  <si>
    <t>RESULTADOS POR TÁCTICAS</t>
  </si>
  <si>
    <t>RESULTADOS POR TÉCNICAS</t>
  </si>
  <si>
    <t>TOTAL (INSTANCIAS)</t>
  </si>
  <si>
    <t>TOTAL USADOS PARA ANÁLISIS (INSTANCIAS)</t>
  </si>
  <si>
    <t>Nº INSTANCIAS PRINCIPALES DETECTADAS SNORT</t>
  </si>
  <si>
    <t>% DETECCIÓN SNORT (RS4)</t>
  </si>
  <si>
    <t>Nº INSTANCIAS PRINCIPALES DETECTADAS RS1</t>
  </si>
  <si>
    <t>% DETECCIÓN RS1</t>
  </si>
  <si>
    <t>Nº INSTANCIAS PRINCIPALES DETECTADAS RS2</t>
  </si>
  <si>
    <t>% DETECCIÓN RS2</t>
  </si>
  <si>
    <t>Nº INSTANCIAS PRINCIPALES DETECTADAS RS3</t>
  </si>
  <si>
    <t>% DETECCIÓN RS3</t>
  </si>
  <si>
    <t>Nº INSTANCIAS PRINCIPALES DETECTADAS FG</t>
  </si>
  <si>
    <t>% DETECCIÓN FG</t>
  </si>
  <si>
    <t>% DETECCIÓN SNORT</t>
  </si>
  <si>
    <t>TOTAL USADOS PARA ANÁLISIS (ATAQUES)</t>
  </si>
  <si>
    <t>Nº DE ATAQUES IMPLEMENTADOS</t>
  </si>
  <si>
    <t>BALANCE</t>
  </si>
  <si>
    <t>TOTAL INSTANCIAS</t>
  </si>
  <si>
    <t>TOTAL INSTANCIAS DETECTADAS SNORT</t>
  </si>
  <si>
    <t>TOTAL INSTANCIAS DETECTADAS RS1</t>
  </si>
  <si>
    <t>TOTAL INSTANCIAS DETECTADAS RS2</t>
  </si>
  <si>
    <t>TOTAL INSTANCIAS DETECTADAS RS3</t>
  </si>
  <si>
    <t>TOTAL INSTANCIAS DETECTADAS FG</t>
  </si>
  <si>
    <t>DETECTADOS</t>
  </si>
  <si>
    <t>NO DETECTADOS</t>
  </si>
  <si>
    <t>TOTAL ATAQUES</t>
  </si>
  <si>
    <t>Paquetes Reglas (Nº único de reglas)</t>
  </si>
  <si>
    <t>Técnicas que generan Alertas (TP)</t>
  </si>
  <si>
    <t>Ataques que generan Alertas (TP)</t>
  </si>
  <si>
    <t>Alertas totales (SIDs)</t>
  </si>
  <si>
    <t>Alertas promedio (SIDs) por ataque</t>
  </si>
  <si>
    <t>Community</t>
  </si>
  <si>
    <t>Táctica</t>
  </si>
  <si>
    <t>TOTAL TÉCNICAS</t>
  </si>
  <si>
    <t>TOTAL SIDS</t>
  </si>
  <si>
    <t>TOTAL TÉCNICAS CON ALERTA</t>
  </si>
  <si>
    <t>TOTAL ATAQUES CON ALERTA</t>
  </si>
  <si>
    <t>TOTAL ALERTAS</t>
  </si>
  <si>
    <t>TOTAL TÉCNICAS SIN ALERTA</t>
  </si>
  <si>
    <t>TOTAL ATAQUES SIN ALERTA</t>
  </si>
  <si>
    <t>PORCENTAJE RESPECTO A TOTAL</t>
  </si>
  <si>
    <t>PORCENTAJE TÉCNICAS CON ALERTA</t>
  </si>
  <si>
    <t>PORCENTAJE TÉCNICAS SIN ALERTA</t>
  </si>
  <si>
    <t>PORCENTAJE SIN ALERTA</t>
  </si>
  <si>
    <t>TP totales (SIDs)</t>
  </si>
  <si>
    <t>Efectividad SIDs (Nº de TP / Alertas totales)</t>
  </si>
  <si>
    <t>TOTAL TP</t>
  </si>
  <si>
    <t>PORCENTAJE TP RESPECTO A TOTAL</t>
  </si>
  <si>
    <t>PORCENTAJE FP RESPECTO A TOTAL</t>
  </si>
  <si>
    <t xml:space="preserve">PORCENTAJE TP RESPECTO A TOTAL </t>
  </si>
  <si>
    <t xml:space="preserve">PORCENTAJE FP RESPECTO A TOTAL </t>
  </si>
  <si>
    <t>Alertas totales (attackids)</t>
  </si>
  <si>
    <t>Alertas promedio (attackids) por Ataque</t>
  </si>
  <si>
    <t>Efectividad de Alertas (Nº de TP / Alertas Totales)</t>
  </si>
  <si>
    <t>LEYENDA PROCEDENCIA DE PCAPS (Manual [n])</t>
  </si>
  <si>
    <t>Referencia</t>
  </si>
  <si>
    <t>Título</t>
  </si>
  <si>
    <t>Autor</t>
  </si>
  <si>
    <t>URL Acceso</t>
  </si>
  <si>
    <t>SIDs sólo en ataque</t>
  </si>
  <si>
    <t>snortrules-snapshot-31470.tar.gz</t>
  </si>
  <si>
    <t>26/08/2024*</t>
  </si>
  <si>
    <t>*Para las reglas Talos, es su fecha de descarga</t>
  </si>
  <si>
    <t>Rogue Master</t>
  </si>
  <si>
    <t>T0848</t>
  </si>
  <si>
    <t>_</t>
  </si>
  <si>
    <t>FreyrSCADA DNP3</t>
  </si>
  <si>
    <t>Inhabit Response Function</t>
  </si>
  <si>
    <t>Impair Process Control</t>
  </si>
  <si>
    <t xml:space="preserve">Remote System Discovery </t>
  </si>
  <si>
    <t>Remote System Information Discovery</t>
  </si>
  <si>
    <t>Program Download</t>
  </si>
  <si>
    <t>Automated Collection</t>
  </si>
  <si>
    <t>Commonly Used Port</t>
  </si>
  <si>
    <t>Denial of Service</t>
  </si>
  <si>
    <t>Device Restart/Shutdown</t>
  </si>
  <si>
    <t>Modify Parameter</t>
  </si>
  <si>
    <t>Damage to Property</t>
  </si>
  <si>
    <t>Loss of Productivity and Revenue</t>
  </si>
  <si>
    <t>Manipulation of Control</t>
  </si>
  <si>
    <t>Theft of Operational Information</t>
  </si>
  <si>
    <t>Envío de ordenes a outstation desde un master no legitimo</t>
  </si>
  <si>
    <t xml:space="preserve"> Escaneo de direcciones IP que usen S7comm
 conectadas a la red </t>
  </si>
  <si>
    <t xml:space="preserve">Escaneo de direcciones IP que usen Modbus
 conectadas a la red </t>
  </si>
  <si>
    <t xml:space="preserve"> Escaneo de direcciones IP que usen Modbus
 conectadas a la red </t>
  </si>
  <si>
    <t>Subida y descarga de ficheros a un PLC</t>
  </si>
  <si>
    <t>Obtención de información de un equipo a través de SNMP</t>
  </si>
  <si>
    <t>Camuflaje de tráfico C&amp;C al usar puertos estándar 502</t>
  </si>
  <si>
    <t>Camuflaje de tráfico C&amp;C al usar puertos estándar 20000</t>
  </si>
  <si>
    <t>Camuflaje de tráfico C&amp;C al usar puertos estándar 102</t>
  </si>
  <si>
    <t>DoS mediante protocolo PCCC</t>
  </si>
  <si>
    <t>Apagado de PLC mediante orden CIP</t>
  </si>
  <si>
    <t>Modificación de parámetros mediante ordenes S7comm</t>
  </si>
  <si>
    <t>Apagado de dispositivos conectados a un PLC mediante la modificación de variables que controlen dichos equipos</t>
  </si>
  <si>
    <t>Modificación de parámetros mediante ordenes DNP3</t>
  </si>
  <si>
    <t xml:space="preserve"> Lectura de registros mediante
 mensajes Modubs</t>
  </si>
  <si>
    <t xml:space="preserve"> Lectura de registros mediante
 mensajes S7comm</t>
  </si>
  <si>
    <t>Descubrimiento del sistema de directorios de outstation mediane DNP3</t>
  </si>
  <si>
    <t>S7-PLCSIM y TIA Portal V16 y NetToPlcSim, Nmap: s7-info.nse</t>
  </si>
  <si>
    <t>T0846</t>
  </si>
  <si>
    <t>ModbusPal, Nmap: modbus-discover.nse</t>
  </si>
  <si>
    <t>ModbusPal, Metasploit modbusdetect</t>
  </si>
  <si>
    <t>ModbusPal,  Metasploit modbus_findunitid</t>
  </si>
  <si>
    <t>ModbusPal, PLCinjector</t>
  </si>
  <si>
    <t xml:space="preserve">T0843_Lateral-Movement-PLCinjector-descarga[2].pcapng </t>
  </si>
  <si>
    <t>SIMATIC S7 PLCSIM, Metasploit: snmp_enum</t>
  </si>
  <si>
    <t>RealWin Server,Metasploit: realwin_scpc_initialize</t>
  </si>
  <si>
    <t>Ignition, Metasploit: inductive_ignition_rce</t>
  </si>
  <si>
    <t xml:space="preserve">T0814_allen-bradley-DoS-PCC[2].pcapng </t>
  </si>
  <si>
    <t>RS Logic 500, Metasploit: allen_bradley_pccc</t>
  </si>
  <si>
    <t>RS Logic 500, Metasploit: multi_cip_command</t>
  </si>
  <si>
    <t>ModbusPal, Metasploit: modbusclient</t>
  </si>
  <si>
    <t xml:space="preserve">T0836_Modbusclient-modify-register[2].pcapng  </t>
  </si>
  <si>
    <t>S7-PLCSIM y TIA Portal V16 y NetToPlcSim, Node-RED: contrib-s7comm</t>
  </si>
  <si>
    <t xml:space="preserve">T0828_DoS-Modbus-Write-Coils[2].pcapng </t>
  </si>
  <si>
    <t xml:space="preserve">T0882_Discovery-Modbusclient-read-coils[2].pcapng </t>
  </si>
  <si>
    <t xml:space="preserve">T0882_Discovery-Modbusclient-read-register[2].pcapng </t>
  </si>
  <si>
    <t>T0888</t>
  </si>
  <si>
    <t>T0843</t>
  </si>
  <si>
    <t>T0802</t>
  </si>
  <si>
    <t>T0885</t>
  </si>
  <si>
    <t>T0814</t>
  </si>
  <si>
    <t>T0816</t>
  </si>
  <si>
    <t>T0836</t>
  </si>
  <si>
    <t>T0879</t>
  </si>
  <si>
    <t>T0828</t>
  </si>
  <si>
    <t>T0831</t>
  </si>
  <si>
    <t>T0882</t>
  </si>
  <si>
    <t>QuickDraw</t>
  </si>
  <si>
    <t>1111009,1111012,1111008</t>
  </si>
  <si>
    <t>Escaneo FIN</t>
  </si>
  <si>
    <t>Escaneo NULL</t>
  </si>
  <si>
    <t>Escaneo SYN</t>
  </si>
  <si>
    <t>Escaneo XMAS</t>
  </si>
  <si>
    <t xml:space="preserve">Adversary-in-the-Middle </t>
  </si>
  <si>
    <t>T0830</t>
  </si>
  <si>
    <t xml:space="preserve">Envenenamiento ARP </t>
  </si>
  <si>
    <t xml:space="preserve">T0830-ARP_Poisoning_1-1[1].pcapng </t>
  </si>
  <si>
    <t xml:space="preserve">T0830-ARP_Poisoning_1-3[1].pcapng </t>
  </si>
  <si>
    <t xml:space="preserve">T0830-ARP_Poisoning_1-5[1].pcapng </t>
  </si>
  <si>
    <t xml:space="preserve">T0830-ARP_Poisoning_1-7[1].pcapng </t>
  </si>
  <si>
    <t xml:space="preserve">T0830-ARP_Poisoning_1-8[1].pcapng </t>
  </si>
  <si>
    <t>Inundación ICMP</t>
  </si>
  <si>
    <t>Inundación TCP</t>
  </si>
  <si>
    <t>399</t>
  </si>
  <si>
    <t>51065,24378</t>
  </si>
  <si>
    <t>0</t>
  </si>
  <si>
    <t xml:space="preserve">T0802_ataque-deteccion-SNMP-mod[2].pcapng </t>
  </si>
  <si>
    <t xml:space="preserve">T0885_CandC-port502-RealWin-Server-mod[2].pcapng </t>
  </si>
  <si>
    <t xml:space="preserve">T0885_CandC-Ignition-p502-mod[2].pcapng </t>
  </si>
  <si>
    <t xml:space="preserve">T0885_CandC-port20000-RealWin-Server-mod[2].pcapng </t>
  </si>
  <si>
    <t xml:space="preserve">T0885_CandC-Ignition-p102-mod[2].pcapng </t>
  </si>
  <si>
    <t xml:space="preserve">T0816_allen-bradley-DoS-CIP-mod[2].pcapng </t>
  </si>
  <si>
    <t xml:space="preserve">T0836_Modbusclient-modify-registers-mod[2].pcapng </t>
  </si>
  <si>
    <t xml:space="preserve">T0879_node-red-escritura-2-mod[2].pcapng </t>
  </si>
  <si>
    <t xml:space="preserve">T0831_DNP3-Rogue-Master-1-mod[2].pcapng </t>
  </si>
  <si>
    <t xml:space="preserve">T0882_Discovery-Modbusclient-read-registers-mod[2].pcapng </t>
  </si>
  <si>
    <t xml:space="preserve">T0882_Discovery-node-red-mod[2].pcapng </t>
  </si>
  <si>
    <t xml:space="preserve">T0882_DNP3-Directory-Read-mod[2].pcapng </t>
  </si>
  <si>
    <t xml:space="preserve">T0882_DNP3-File-Read-1-mod[2].pcapng </t>
  </si>
  <si>
    <t xml:space="preserve">T0882_DNP3-File-Read-2-mod[2].pcapng </t>
  </si>
  <si>
    <t xml:space="preserve">T0882_DNP3-File-Write-1-mod[2].pcapng </t>
  </si>
  <si>
    <t>2002752,2002749</t>
  </si>
  <si>
    <t>Desconocida</t>
  </si>
  <si>
    <t>Test</t>
  </si>
  <si>
    <t xml:space="preserve">bacnet_test[3].pcapng </t>
  </si>
  <si>
    <t xml:space="preserve">dnp3_test_data_part1[3].pcapng </t>
  </si>
  <si>
    <t xml:space="preserve">dnp3_test_data_part2[3].pcapng </t>
  </si>
  <si>
    <t xml:space="preserve">enip_test[3].pcapng </t>
  </si>
  <si>
    <t xml:space="preserve">fox_info[3].pcapng </t>
  </si>
  <si>
    <t xml:space="preserve">modbus_test_data_part1[3].pcapng </t>
  </si>
  <si>
    <t xml:space="preserve">modbus_test_data_part2[3].pcapng </t>
  </si>
  <si>
    <t xml:space="preserve">modicon_test[3].pcapng </t>
  </si>
  <si>
    <t xml:space="preserve">omron_test[3].pcapng </t>
  </si>
  <si>
    <t xml:space="preserve">s7_test[3].pcapng </t>
  </si>
  <si>
    <t>15718</t>
  </si>
  <si>
    <t>2009582,2002752,2002749</t>
  </si>
  <si>
    <t>1111704,1111708,1111709,1111701,1111703</t>
  </si>
  <si>
    <t>1111401,1111402</t>
  </si>
  <si>
    <t>1111101</t>
  </si>
  <si>
    <t>384</t>
  </si>
  <si>
    <t>2100527</t>
  </si>
  <si>
    <t xml:space="preserve">T0846-FIN_SCAN_2-2[1].pcapng </t>
  </si>
  <si>
    <t xml:space="preserve">T0846-FIN_SCAN_2-11[1].pcapng </t>
  </si>
  <si>
    <t xml:space="preserve">T0846-NULL_SCAN_2-4[1].pcapng </t>
  </si>
  <si>
    <t xml:space="preserve">T0846-NULL_SCAN_2-7[1].pcapng </t>
  </si>
  <si>
    <t xml:space="preserve">T0846-SYN_SCAN_2-1[1].pcapng </t>
  </si>
  <si>
    <t xml:space="preserve">T0846-SYN_SCAN_2-9[1].pcapng </t>
  </si>
  <si>
    <t xml:space="preserve">T0846-XMAS_SCAN_2-3[1].pcapng </t>
  </si>
  <si>
    <t xml:space="preserve">T0830-ARP_Poisoning_2-12[1].pcapng </t>
  </si>
  <si>
    <t xml:space="preserve">T0830-ARP_Poisoning_3-6[1].pcapng </t>
  </si>
  <si>
    <t xml:space="preserve">T0830-ARP_Poisoning_3-7[1].pcapng </t>
  </si>
  <si>
    <t xml:space="preserve">T0814-ICMP_Flood_2-5[1].pcapng </t>
  </si>
  <si>
    <t xml:space="preserve">T0814-ICMP_Flood_2-10[1].pcapng </t>
  </si>
  <si>
    <t xml:space="preserve">T0814-ICMP_Flood_3-2[1].pcapng </t>
  </si>
  <si>
    <t xml:space="preserve">T0814-ICMP_Flood_3-5[1].pcapng </t>
  </si>
  <si>
    <t xml:space="preserve">T0814-TCP_Flood_2-13[1].pcapng </t>
  </si>
  <si>
    <t>2101411,1411,1417</t>
  </si>
  <si>
    <t>2011976,2035480,2025644</t>
  </si>
  <si>
    <t>2018358,2035480,2025644</t>
  </si>
  <si>
    <t>17789,15071</t>
  </si>
  <si>
    <t>17790,17782</t>
  </si>
  <si>
    <t>2018358,2035480,2025644,50447</t>
  </si>
  <si>
    <t>2011976,2035480,2025644,15071</t>
  </si>
  <si>
    <t>2018358,2035480,2025644,50447,15071</t>
  </si>
  <si>
    <t>1111202,1111204,1111210,1111209,1111201</t>
  </si>
  <si>
    <t>1111202</t>
  </si>
  <si>
    <t>42861</t>
  </si>
  <si>
    <t>1111213</t>
  </si>
  <si>
    <t>1111015</t>
  </si>
  <si>
    <r>
      <rPr>
        <sz val="11"/>
        <rFont val="Arial"/>
        <family val="2"/>
      </rPr>
      <t>1111202</t>
    </r>
    <r>
      <rPr>
        <sz val="11"/>
        <color rgb="FFFF0000"/>
        <rFont val="Arial"/>
        <family val="2"/>
      </rPr>
      <t>,1111204,1111210</t>
    </r>
  </si>
  <si>
    <t xml:space="preserve">T0848_DNP3-Rogue-Master-mod-fixed[2].pcapng </t>
  </si>
  <si>
    <t xml:space="preserve">T0846_discovery-nmap-mod-fixed[2].pcapng  </t>
  </si>
  <si>
    <t>T0846_Discovery-modbus-nmap-fixed[2].pcapng</t>
  </si>
  <si>
    <t xml:space="preserve">T0846_Discovery-modbusdetect-fixed[2].pcapng </t>
  </si>
  <si>
    <t xml:space="preserve">T0846_Discovery-modbus_findunitid-fixed[2].pcapng </t>
  </si>
  <si>
    <r>
      <t>2002752,2002749,</t>
    </r>
    <r>
      <rPr>
        <sz val="11"/>
        <color rgb="FFFF0000"/>
        <rFont val="Arial"/>
        <family val="2"/>
      </rPr>
      <t>17789,15071</t>
    </r>
  </si>
  <si>
    <t>17799,17798,15071</t>
  </si>
  <si>
    <t xml:space="preserve">T0843_Lateral-Movement-PLCinjector-subida-mod-fixed[2].pcapng </t>
  </si>
  <si>
    <t xml:space="preserve">T0888_DNP3-Attributes-Read-mod-fixed[2].pcapng </t>
  </si>
  <si>
    <t>17790</t>
  </si>
  <si>
    <r>
      <t>2002752,2002749</t>
    </r>
    <r>
      <rPr>
        <sz val="11"/>
        <color rgb="FFFF0000"/>
        <rFont val="Arial"/>
        <family val="2"/>
      </rPr>
      <t>,17790,17782</t>
    </r>
  </si>
  <si>
    <r>
      <t>2002752,2002749,</t>
    </r>
    <r>
      <rPr>
        <sz val="11"/>
        <color rgb="FFFF0000"/>
        <rFont val="Arial"/>
        <family val="2"/>
      </rPr>
      <t>17790</t>
    </r>
  </si>
  <si>
    <t>1411,1417</t>
  </si>
  <si>
    <r>
      <rPr>
        <sz val="11"/>
        <color rgb="FFFF0000"/>
        <rFont val="Arial"/>
        <family val="2"/>
      </rPr>
      <t>2101411,2101417</t>
    </r>
    <r>
      <rPr>
        <sz val="11"/>
        <color rgb="FF000000"/>
        <rFont val="Arial"/>
        <family val="2"/>
      </rPr>
      <t>,2002752,2002749,</t>
    </r>
    <r>
      <rPr>
        <sz val="11"/>
        <color rgb="FFFF0000"/>
        <rFont val="Arial"/>
        <family val="2"/>
      </rPr>
      <t>1411,1417</t>
    </r>
  </si>
  <si>
    <r>
      <t>2002752,2002749,</t>
    </r>
    <r>
      <rPr>
        <sz val="11"/>
        <color rgb="FFFF0000"/>
        <rFont val="Arial"/>
        <family val="2"/>
      </rPr>
      <t>2011976,2035480,2000419,2025644</t>
    </r>
  </si>
  <si>
    <t>17783</t>
  </si>
  <si>
    <t>17782</t>
  </si>
  <si>
    <r>
      <t>2002752,2002749,</t>
    </r>
    <r>
      <rPr>
        <sz val="11"/>
        <color rgb="FFFF0000"/>
        <rFont val="Arial"/>
        <family val="2"/>
      </rPr>
      <t>17783</t>
    </r>
  </si>
  <si>
    <r>
      <t>2002752,2002749,</t>
    </r>
    <r>
      <rPr>
        <sz val="11"/>
        <color rgb="FFFF0000"/>
        <rFont val="Arial"/>
        <family val="2"/>
      </rPr>
      <t>17782</t>
    </r>
  </si>
  <si>
    <r>
      <t>2002752,2002749,</t>
    </r>
    <r>
      <rPr>
        <sz val="11"/>
        <color rgb="FFFF0000"/>
        <rFont val="Arial"/>
        <family val="2"/>
      </rPr>
      <t>17785</t>
    </r>
  </si>
  <si>
    <r>
      <t>2002752,2002749,</t>
    </r>
    <r>
      <rPr>
        <sz val="11"/>
        <color rgb="FFFF0000"/>
        <rFont val="Arial"/>
        <family val="2"/>
      </rPr>
      <t>17788</t>
    </r>
  </si>
  <si>
    <t>17785</t>
  </si>
  <si>
    <t>17788</t>
  </si>
  <si>
    <r>
      <t>2027768,</t>
    </r>
    <r>
      <rPr>
        <sz val="11"/>
        <color rgb="FFFF0000"/>
        <rFont val="Arial"/>
        <family val="2"/>
      </rPr>
      <t>51065,24378</t>
    </r>
  </si>
  <si>
    <r>
      <t>2027768</t>
    </r>
    <r>
      <rPr>
        <sz val="11"/>
        <color rgb="FFFF0000"/>
        <rFont val="Arial"/>
        <family val="2"/>
      </rPr>
      <t>,51065,24378</t>
    </r>
  </si>
  <si>
    <r>
      <rPr>
        <sz val="11"/>
        <color rgb="FFFF0000"/>
        <rFont val="Arial"/>
        <family val="2"/>
      </rPr>
      <t>384</t>
    </r>
    <r>
      <rPr>
        <sz val="11"/>
        <color rgb="FF000000"/>
        <rFont val="Arial"/>
        <family val="2"/>
      </rPr>
      <t>,410,27610</t>
    </r>
  </si>
  <si>
    <r>
      <rPr>
        <sz val="11"/>
        <color rgb="FFFF0000"/>
        <rFont val="Arial"/>
        <family val="2"/>
      </rPr>
      <t>384</t>
    </r>
    <r>
      <rPr>
        <sz val="11"/>
        <color rgb="FF000000"/>
        <rFont val="Arial"/>
        <family val="2"/>
      </rPr>
      <t>,410,27610</t>
    </r>
  </si>
  <si>
    <t>2026917</t>
  </si>
  <si>
    <t>40518</t>
  </si>
  <si>
    <r>
      <t>2002752,2002749,</t>
    </r>
    <r>
      <rPr>
        <sz val="11"/>
        <color rgb="FFFF0000"/>
        <rFont val="Arial"/>
        <family val="2"/>
      </rPr>
      <t>2026917</t>
    </r>
  </si>
  <si>
    <t>1111001,1111002,1111003,1111004,1111008,1111009,1111010,1111011,1111012</t>
  </si>
  <si>
    <r>
      <t>2002752,2002749,</t>
    </r>
    <r>
      <rPr>
        <sz val="11"/>
        <rFont val="Arial"/>
        <family val="2"/>
      </rPr>
      <t>17799,</t>
    </r>
    <r>
      <rPr>
        <sz val="11"/>
        <color rgb="FFFF0000"/>
        <rFont val="Arial"/>
        <family val="2"/>
      </rPr>
      <t>17798,15071</t>
    </r>
  </si>
  <si>
    <r>
      <t>1111005,</t>
    </r>
    <r>
      <rPr>
        <sz val="11"/>
        <rFont val="Arial"/>
        <family val="2"/>
      </rPr>
      <t>1111004</t>
    </r>
  </si>
  <si>
    <r>
      <t>2002752,2002749,</t>
    </r>
    <r>
      <rPr>
        <sz val="11"/>
        <color rgb="FFFF0000"/>
        <rFont val="Arial"/>
        <family val="2"/>
      </rPr>
      <t>2006408,</t>
    </r>
    <r>
      <rPr>
        <sz val="11"/>
        <rFont val="Arial"/>
        <family val="2"/>
      </rPr>
      <t>2010706</t>
    </r>
    <r>
      <rPr>
        <sz val="11"/>
        <color rgb="FFFF0000"/>
        <rFont val="Arial"/>
        <family val="2"/>
      </rPr>
      <t>,2006409,2018358,2035480,2000419,2025644,50447</t>
    </r>
  </si>
  <si>
    <r>
      <t>2002752,2002749,</t>
    </r>
    <r>
      <rPr>
        <sz val="11"/>
        <color rgb="FFFF0000"/>
        <rFont val="Arial"/>
        <family val="2"/>
      </rPr>
      <t>2006408,</t>
    </r>
    <r>
      <rPr>
        <sz val="11"/>
        <rFont val="Arial"/>
        <family val="2"/>
      </rPr>
      <t>2010706</t>
    </r>
    <r>
      <rPr>
        <sz val="11"/>
        <color rgb="FFFF0000"/>
        <rFont val="Arial"/>
        <family val="2"/>
      </rPr>
      <t>,2006409,2018358,2035480,2000419,2025644,50447,</t>
    </r>
    <r>
      <rPr>
        <sz val="11"/>
        <rFont val="Arial"/>
        <family val="2"/>
      </rPr>
      <t>15071</t>
    </r>
  </si>
  <si>
    <r>
      <t>2002752,2002749,</t>
    </r>
    <r>
      <rPr>
        <sz val="11"/>
        <color rgb="FFFF0000"/>
        <rFont val="Arial"/>
        <family val="2"/>
      </rPr>
      <t>2011976,2035480,2000419,2025644,</t>
    </r>
    <r>
      <rPr>
        <sz val="11"/>
        <rFont val="Arial"/>
        <family val="2"/>
      </rPr>
      <t>15071</t>
    </r>
  </si>
  <si>
    <r>
      <t>2002752,2002749,</t>
    </r>
    <r>
      <rPr>
        <sz val="11"/>
        <color rgb="FFFF0000"/>
        <rFont val="Arial"/>
        <family val="2"/>
      </rPr>
      <t>40518</t>
    </r>
  </si>
  <si>
    <r>
      <t>2002749,</t>
    </r>
    <r>
      <rPr>
        <sz val="11"/>
        <color rgb="FFFF0000"/>
        <rFont val="Arial"/>
        <family val="2"/>
      </rPr>
      <t>15071,</t>
    </r>
    <r>
      <rPr>
        <sz val="11"/>
        <rFont val="Arial"/>
        <family val="2"/>
      </rPr>
      <t>29965</t>
    </r>
    <r>
      <rPr>
        <sz val="11"/>
        <color rgb="FFFF0000"/>
        <rFont val="Arial"/>
        <family val="2"/>
      </rPr>
      <t>,17788,17787,17790,17789,17784,17783,17794,17795,17796,17797,17785,17782,</t>
    </r>
    <r>
      <rPr>
        <sz val="11"/>
        <rFont val="Arial"/>
        <family val="2"/>
      </rPr>
      <t>17799</t>
    </r>
    <r>
      <rPr>
        <sz val="11"/>
        <color rgb="FFFF0000"/>
        <rFont val="Arial"/>
        <family val="2"/>
      </rPr>
      <t>,17798,17793,30819,30816,17786,17800,17791,17792,29319,15074,15075</t>
    </r>
  </si>
  <si>
    <r>
      <rPr>
        <sz val="11"/>
        <color rgb="FFFF0000"/>
        <rFont val="Arial"/>
        <family val="2"/>
      </rPr>
      <t>1111014,1111005,</t>
    </r>
    <r>
      <rPr>
        <sz val="11"/>
        <rFont val="Arial"/>
        <family val="2"/>
      </rPr>
      <t>1111004</t>
    </r>
    <r>
      <rPr>
        <sz val="11"/>
        <color rgb="FFFF0000"/>
        <rFont val="Arial"/>
        <family val="2"/>
      </rPr>
      <t>,1111013</t>
    </r>
  </si>
  <si>
    <r>
      <t>2002752,2002749,15717,15718,</t>
    </r>
    <r>
      <rPr>
        <sz val="11"/>
        <color rgb="FFFF0000"/>
        <rFont val="Arial"/>
        <family val="2"/>
      </rPr>
      <t>15713</t>
    </r>
  </si>
  <si>
    <r>
      <t>2002752,2002749,</t>
    </r>
    <r>
      <rPr>
        <sz val="11"/>
        <color rgb="FFFF0000"/>
        <rFont val="Arial"/>
        <family val="2"/>
      </rPr>
      <t>15718</t>
    </r>
  </si>
  <si>
    <r>
      <rPr>
        <sz val="11"/>
        <rFont val="Arial"/>
        <family val="2"/>
      </rPr>
      <t>1111202</t>
    </r>
    <r>
      <rPr>
        <sz val="11"/>
        <color rgb="FFFF0000"/>
        <rFont val="Arial"/>
        <family val="2"/>
      </rPr>
      <t>,1111201,1111215,1111203,1111204,1111210,1111211,1111209</t>
    </r>
  </si>
  <si>
    <r>
      <t>2002752,2002749,</t>
    </r>
    <r>
      <rPr>
        <sz val="11"/>
        <color rgb="FFFF0000"/>
        <rFont val="Arial"/>
        <family val="2"/>
      </rPr>
      <t>17795,15071,</t>
    </r>
    <r>
      <rPr>
        <sz val="11"/>
        <rFont val="Arial"/>
        <family val="2"/>
      </rPr>
      <t>17799</t>
    </r>
    <r>
      <rPr>
        <sz val="11"/>
        <color rgb="FFFF0000"/>
        <rFont val="Arial"/>
        <family val="2"/>
      </rPr>
      <t>,17798,17788,17790,17784,17783</t>
    </r>
  </si>
  <si>
    <t>SI</t>
  </si>
  <si>
    <t>El ataque consiste en suplantar la identidad del maestro y enviar ordenes al esclavo. Snort detecta los mensajes maliciosos Cold Restart y Warm Restart enviados por el maestro deshonesto pero no detecta que es un maestro deshonesto.</t>
  </si>
  <si>
    <t>Regla generica que detecte mensajes Modbus maliciosos internos y  mensajes Modbus externos.</t>
  </si>
  <si>
    <t>Manual [2] / 3.2</t>
  </si>
  <si>
    <t>Manual [1] / Anexo</t>
  </si>
  <si>
    <t>Manual [1] / 4.2.1</t>
  </si>
  <si>
    <t>El ataque consiste en establecer conexiones S7comm y extraer información del hardware. No hay detecciones.</t>
  </si>
  <si>
    <t>Regla generica que detecte mensajes S7comm maliciosos internos y  mensajes S7 externos.</t>
  </si>
  <si>
    <t>Manual [2] / 3.3.1.1</t>
  </si>
  <si>
    <t>REVISAR</t>
  </si>
  <si>
    <t>Manual [1] / 4.2.2</t>
  </si>
  <si>
    <t>El ataque consiste en establecer conexiones Modbus y extraer información del hardware. Snort detecta las ordenes Modbus externas.</t>
  </si>
  <si>
    <t>Manual [2] / 3.3.1.2</t>
  </si>
  <si>
    <t>Descubrimiento de información del outstation mediante DNP3</t>
  </si>
  <si>
    <t>El ataque consiste en establecer conexiones DNP3 y extraer información de las victimas. No hay detecciones.</t>
  </si>
  <si>
    <t>Regla generica que detecte mensajes DNP3 maliciosos internos y  mensajes DNP3 externos.</t>
  </si>
  <si>
    <t>Manual [1] / 4.2.3</t>
  </si>
  <si>
    <t>Manual [2] / 3.3.2</t>
  </si>
  <si>
    <t>El ataque consiste en subir un fichero malicioso en el dispositivo. Snort detecta la escritura de registros</t>
  </si>
  <si>
    <t>El ataque consiste en descargar un fichero malicioso en el dispositivo. Snort detecta la lectura de registros.</t>
  </si>
  <si>
    <t>Regla generica que detecte mensajes Modbus de escritura de registros o analisis de  contenido para detectar payloads maliciosos.</t>
  </si>
  <si>
    <t>Regla generica que detecte mensajes Modbus de lectura de registros o analisis de  contenido para detectar payloads maliciosos.</t>
  </si>
  <si>
    <t>Manual [2] / 3.4</t>
  </si>
  <si>
    <t>Manual [1] / 4.2.4</t>
  </si>
  <si>
    <t>El ataque consiste obtener información  automaticamente mediante peticiones SNMP. Snorte detecta las peticiones SNMP</t>
  </si>
  <si>
    <t>Regla generica que detecte peticiones SNMP externas y peticiones SNMP hacia la comunidad public.</t>
  </si>
  <si>
    <t>Manual [2] / 3.5</t>
  </si>
  <si>
    <t>Manual [1] / 4.2.5</t>
  </si>
  <si>
    <t>El ataque consiste en camuflar tráfico malicioso en puertos comunes. Snort detecta paquetes Modbus sospechosos debido al tamaño y contenido, payloads de Metasploit, ejecutables y peticiones HTTP sospechosas.</t>
  </si>
  <si>
    <t>El ataque consiste en camuflar tráfico malicioso en puertos comunes. Snort detecta payloads de Metasploit, ejecutables y peticiones HTTP sospechosas.</t>
  </si>
  <si>
    <t>El ataque consiste en camuflar tráfico malicioso en puertos comunes.  Snort detecta paquetes DNP3 sospechosos debido al tamaño y contenido, payloads de metasploit, ejecutables y la vulnerabilidad de RealWin.</t>
  </si>
  <si>
    <t>El ataque consiste en camuflar tráfico malicioso en puertos comunes.  Snort detecta paquetes Modbus sospechosos debido al tamaño y contenido, payloads de metasploit, ejecutables y la vulnerabilidad de RealWin.</t>
  </si>
  <si>
    <t>Se usa una vulnerabilidad en el software Ignition SCADA explotable mediante peticiones HTTP con XML.</t>
  </si>
  <si>
    <t>Se usa una vulnerabilidad en el software RealWin que provoca Buffer Overflow, con una firma identificable.</t>
  </si>
  <si>
    <t>Por el puerto detectar paquetes Modbus sospechosos. Detectar peticiones HTTP con código XML (vulnerabilidad Ignition). Detectar ejecutables y payload de Metasploit.</t>
  </si>
  <si>
    <t>Por el puerto detectar paquetes S7comm sospechosos. Detectar peticiones HTTP con código XML (vulnerabilidad Ignition). Detectar ejecutables y payload de Metasploit.</t>
  </si>
  <si>
    <t>Por el puerto detectar paquetes Modbus sospechosos. Detectar firma vulnerabilidad RealWin. Detectar ejecutables y payload de Metasploit.</t>
  </si>
  <si>
    <t>Por el puerto detectar paquetes DNP3 sospechosos. Detectar firma vulnerabilidad RealWin. Detectar ejecutables y payload de Metasploit.</t>
  </si>
  <si>
    <t>El ataque consiste en causar una denegación de servicio a traves de una vunerabilidad en los Rockwell MicroLogix. Snort detecta esta vulnerabillidad.</t>
  </si>
  <si>
    <t>Detectar la firma de la explotacion de la vulnerabilidad.</t>
  </si>
  <si>
    <t>Se usa una vulnerabilidad de los microcontroladores Rockwell MicroLogix 1100.</t>
  </si>
  <si>
    <t>Manual [1] / 4.2.6</t>
  </si>
  <si>
    <t>Manual [2] / 3.6</t>
  </si>
  <si>
    <t>Manual [2] / 3.8</t>
  </si>
  <si>
    <t>Manual [1] / 4.2.7</t>
  </si>
  <si>
    <t>Manual [2] / 3.7.1</t>
  </si>
  <si>
    <t>Manual [2] / 3.7.2</t>
  </si>
  <si>
    <t>Manual [1] / 4.2.8</t>
  </si>
  <si>
    <t>El ataque consiste en causar una denegación de servicio a traves de una vunerabilidad en los Rockwell ControlLogix. Snort detecta esta vulnerabillidad.</t>
  </si>
  <si>
    <t>Detectar la firma de la vulnerabilidad</t>
  </si>
  <si>
    <t>Se usa una vulnerabilidad de los microcontroladores Rocwell ControlLogix</t>
  </si>
  <si>
    <t>El ataque consiste en modificar los registros de los dispositivos Modbus. Snort detecta mensajes de escritura de registros.</t>
  </si>
  <si>
    <t>Manual [1] / 4.2.9</t>
  </si>
  <si>
    <t>Detectar mensajes Modbus de escritura externos.</t>
  </si>
  <si>
    <t>El ataque consiste en modificar los parametros del PLC S7comm. No hay detecciones.</t>
  </si>
  <si>
    <t>Detectar mensajes S7comm externos</t>
  </si>
  <si>
    <t>Manual [2] / 3.9.1</t>
  </si>
  <si>
    <t>Manual [1] / 4.2.10</t>
  </si>
  <si>
    <t>Manual [2] / 3.9.2</t>
  </si>
  <si>
    <t>Manual [1] / 4.2.11</t>
  </si>
  <si>
    <t>El ataque consiste en modificar los coils de los dispositivos Modbus. Snort detecta los mensajes de modificacion de coils.</t>
  </si>
  <si>
    <t>Detectar mensajes Modbus externos.</t>
  </si>
  <si>
    <t>Manual [2] / 3.9.3</t>
  </si>
  <si>
    <t>Manual [1] / 4.2.12</t>
  </si>
  <si>
    <t>El ataque consiste en modificar parametros de control de un dispositivo DNP3. No hay detecciones.</t>
  </si>
  <si>
    <t>Detectar mensajes DNP3 externos.</t>
  </si>
  <si>
    <t>Manual [1] / 4.2.13</t>
  </si>
  <si>
    <t>Manual [2] / 3.9.4</t>
  </si>
  <si>
    <t>Manual [1] / 4.2.14</t>
  </si>
  <si>
    <t>El ataque consiste en leer los registros de los dispositivos Modbus. Snort detecta los mensajes de lectura de registros.</t>
  </si>
  <si>
    <t>El ataque consiste en leer los coils de los dispositivos Modbus. Snort detecta los mensajes de lectura de coils.</t>
  </si>
  <si>
    <t>El ataque consiste en leer los registros de los dispositivos DNP3. No hay detecciones</t>
  </si>
  <si>
    <t>Detectar mensajes DNP3 Read externos.</t>
  </si>
  <si>
    <t>Detectar mensajes DNP3 Write externos.</t>
  </si>
  <si>
    <t>El ataque consiste en leer directorios de equipos que usen DNP3 para descargar. No hay detecciones</t>
  </si>
  <si>
    <t>El ataque consiste en escribir en directorios de equipos que usen DNP3 para subir un fichero. No hay detecciones</t>
  </si>
  <si>
    <t>Manual [1] / 4.2.15</t>
  </si>
  <si>
    <t>El ataque consiste en escanear los puertos a traves de la respuesta de un mensaje TCP con la bandera FIN.</t>
  </si>
  <si>
    <t>El ataque consiste en escanear los puertos a traves de la respuesta de un mensaje TCP con la bandera SYN.</t>
  </si>
  <si>
    <t>Regla que detecte mensajes TCP con la bandera FIN de flujos no establecidos.</t>
  </si>
  <si>
    <t>A HIL WDT Dataset</t>
  </si>
  <si>
    <t>Manual [1] /  4.4.1</t>
  </si>
  <si>
    <t>El ataque consiste en escanear los puertos a traves de la respuesta de un mensaje TCP sin banderas.</t>
  </si>
  <si>
    <t>NO++</t>
  </si>
  <si>
    <t>El ataque consiste en escanear los puertos a traves de la respuesta de un mensaje TCP con la bandera URG, FIN y PSH.</t>
  </si>
  <si>
    <t>Realmente es un XMAS SCAN</t>
  </si>
  <si>
    <t>Podria hacerse una regla para detectar los mensajes TCP con la bandera SYN pero son paquetes comunes para hacer conexiones y por tanto un trafico legitimo.</t>
  </si>
  <si>
    <t>Regla que detecte mensajes TCP sin banderas de flujos no establecidos.</t>
  </si>
  <si>
    <t>Regla que detecte paquetes con banderas URG, FIN, o PSH de flujos no establecidos.</t>
  </si>
  <si>
    <t>El ataque consiste en envenenar las tablas ARP de los equipos para colocarse entre la conversación. No hay detecciones.</t>
  </si>
  <si>
    <t>El ataque consiste en hacer una inundación de paquetes ICMP para causar denegacion de servicio. No hay detecciones.</t>
  </si>
  <si>
    <t>El ataque consiste en hacer una inundación de paquetes ICMP para causar denegacion de servicio. Snort detecta los paquetes ICMP</t>
  </si>
  <si>
    <t>El ataque consiste en hacer una inundación de paquetes ICMP para causar denegacion de servicio. Snort detecta los paquetes con misma IP de origen y destino</t>
  </si>
  <si>
    <t>El ataque consiste en hacer una inundación de paquetes ICMP de gran tamaño para causar denegacion de servicio. Snort detecta los paquetes ICMP. Fortigate detecta los paquetes ICMP de gran tamaño.</t>
  </si>
  <si>
    <t>El ataque consiste en hacer una inundación de paquetes TCP SYN para causar denegacion de servicio. No hay detecciones.</t>
  </si>
  <si>
    <t>Detectar una gran cantidad de conexiones TCP SYN de la misma IP.</t>
  </si>
  <si>
    <t>Detectar paquetes ICMP externos o un gran numero de ellos en corto tiempo.</t>
  </si>
  <si>
    <t>Detectar paquetes ICMP externos o un gran numero de ellos en corto tiempo o con un tamaño inusual.</t>
  </si>
  <si>
    <t>El atacante suplanta a la victima.</t>
  </si>
  <si>
    <t>El atacante suplanta a un dispositivo en la red interna.</t>
  </si>
  <si>
    <t>El ataque parece contener la tecnica Remote System Information Discovery y el atacante esta obteniendo informacion de la victima. Snort detecta comandos de lectura de propiedades e intentos de registro del dispositivo y de la tabla de distribución.</t>
  </si>
  <si>
    <t>El ataque parece hacer un escaner de tipos de funcion soportados y despues denegar servicio con el comando Stop Application.</t>
  </si>
  <si>
    <t>El ataque parece ser un escaneo de lista de puntos, identificar los registros de un dispositivo DNP3.</t>
  </si>
  <si>
    <t>A traves de las detecciones y la observacion no puede identificarse el ataque que contiene.</t>
  </si>
  <si>
    <t>A traves de las detecciones, el ataque parece contener un intento de descubrimiento utilizando un script de Nmap NSE que explota el protocolo Niagara Fox.</t>
  </si>
  <si>
    <t>El ataque contiene la tecnica Remote Sistem Information Discovery y esta haciendo un escaneo de códigos de funcion con el objectivo de identificar los códigos de función. Snort detecta los paquetes con los distintos codigos de función.</t>
  </si>
  <si>
    <t>El ataque parece contener la tactica de Inhabit Process Control o Impact por las detecciones que muestran comandos para modificar registros y deshabilitar funciones de respuesta.</t>
  </si>
  <si>
    <t>A traves de las detecciones parece que detecta un ataque de lectura de registros o similar a traves del protocolo FINS.</t>
  </si>
  <si>
    <t>El ataque parece contener la descarga de lenguaje de programacion PLC al dispositivo Modicon por la alerta saltada.</t>
  </si>
  <si>
    <t>Dice que contiene la vulnerabilidad CVE-2017-7575 de Modicon pero el PCAPNG es demasiado antiguo para contenerla</t>
  </si>
  <si>
    <r>
      <t>2002752,2002749,</t>
    </r>
    <r>
      <rPr>
        <sz val="11"/>
        <rFont val="Arial"/>
        <family val="2"/>
      </rPr>
      <t>42861</t>
    </r>
  </si>
  <si>
    <t>Manual [1] /  4.4.2</t>
  </si>
  <si>
    <t>Manual [1] /  4.4.3</t>
  </si>
  <si>
    <t>QuickDraw Dataset</t>
  </si>
  <si>
    <t>Manual [1] / 4.3.1</t>
  </si>
  <si>
    <t>Manual [1] / 4.3.2</t>
  </si>
  <si>
    <t>normal[1].pcapng</t>
  </si>
  <si>
    <t>22,4 MB</t>
  </si>
  <si>
    <t>Nº INSTANCIAS PRINCIPALES DETECTADAS QuickDraw</t>
  </si>
  <si>
    <t>% DETECCIÓN QuickDraw</t>
  </si>
  <si>
    <t>El ataque consiste en descubrir directorios de equipos que usen DNP3. No hay detecciones</t>
  </si>
  <si>
    <t>Pueden detectarse mensajes ARP pero tambien puede ser tráfico legitimo. Pueden contarse los mensajes ARP con distinta IP y misma MAC en un mismo tiempo .Hay varios mecanismos de proteccion ARP Spoofing de L2-L3 que mitigan este ataque.</t>
  </si>
  <si>
    <r>
      <rPr>
        <sz val="11"/>
        <color rgb="FFFF0000"/>
        <rFont val="Arial"/>
        <family val="2"/>
      </rPr>
      <t>384</t>
    </r>
    <r>
      <rPr>
        <sz val="11"/>
        <color rgb="FF000000"/>
        <rFont val="Arial"/>
        <family val="2"/>
      </rPr>
      <t>,410</t>
    </r>
  </si>
  <si>
    <r>
      <t>15717,15718,</t>
    </r>
    <r>
      <rPr>
        <sz val="11"/>
        <color rgb="FFFF0000"/>
        <rFont val="Arial"/>
        <family val="2"/>
      </rPr>
      <t>15713</t>
    </r>
  </si>
  <si>
    <r>
      <rPr>
        <sz val="11"/>
        <color rgb="FFFF0000"/>
        <rFont val="Arial"/>
        <family val="2"/>
      </rPr>
      <t>15071,</t>
    </r>
    <r>
      <rPr>
        <sz val="11"/>
        <rFont val="Arial"/>
        <family val="2"/>
      </rPr>
      <t>29965</t>
    </r>
    <r>
      <rPr>
        <sz val="11"/>
        <color rgb="FFFF0000"/>
        <rFont val="Arial"/>
        <family val="2"/>
      </rPr>
      <t>,17788,17787,17790,17789,17784,17783,17794,17795,17796,17797,17785,17782,</t>
    </r>
    <r>
      <rPr>
        <sz val="11"/>
        <rFont val="Arial"/>
        <family val="2"/>
      </rPr>
      <t>17799</t>
    </r>
    <r>
      <rPr>
        <sz val="11"/>
        <color rgb="FFFF0000"/>
        <rFont val="Arial"/>
        <family val="2"/>
      </rPr>
      <t>,17798,17793,30819,30816,17786,17800,17791,17792,29319,15074,15075</t>
    </r>
  </si>
  <si>
    <r>
      <rPr>
        <sz val="11"/>
        <color rgb="FFFF0000"/>
        <rFont val="Arial"/>
        <family val="2"/>
      </rPr>
      <t>17795,15071,</t>
    </r>
    <r>
      <rPr>
        <sz val="11"/>
        <rFont val="Arial"/>
        <family val="2"/>
      </rPr>
      <t>17799</t>
    </r>
    <r>
      <rPr>
        <sz val="11"/>
        <color rgb="FFFF0000"/>
        <rFont val="Arial"/>
        <family val="2"/>
      </rPr>
      <t>,17798,17788,17790,17784,17783</t>
    </r>
  </si>
  <si>
    <t>% DETECCIÓN SNORT (RS4 + QuickDraw)</t>
  </si>
  <si>
    <t>Nº INSTANCIAS PRINCIPALES DETECTADAS SNORT (RS4 + QuickDraw)</t>
  </si>
  <si>
    <t>#SIDs TP</t>
  </si>
  <si>
    <t>Quick</t>
  </si>
  <si>
    <t>Test (Posible escaneo de registros)</t>
  </si>
  <si>
    <t>Test (Posible escaneo de registros y codigos de función)</t>
  </si>
  <si>
    <t>Test (Posible subida de código malicioso)</t>
  </si>
  <si>
    <t>Test (Posible lectura de registros)</t>
  </si>
  <si>
    <t>Test (Posible denegación de servicio)</t>
  </si>
  <si>
    <t>Test (Posible intento de descubrimiento)</t>
  </si>
  <si>
    <t>Test (Posible manipulación de control y modificación de parametros)</t>
  </si>
  <si>
    <t>PORCENTAJE ATAQUE CON ALERTA</t>
  </si>
  <si>
    <t>PROTOCOLO</t>
  </si>
  <si>
    <t>DNP3</t>
  </si>
  <si>
    <t>S7comm</t>
  </si>
  <si>
    <t>Modbus</t>
  </si>
  <si>
    <t>TCP</t>
  </si>
  <si>
    <t>SNMP</t>
  </si>
  <si>
    <t>ARP</t>
  </si>
  <si>
    <t>ICMP</t>
  </si>
  <si>
    <t>CIP</t>
  </si>
  <si>
    <t>BACnet</t>
  </si>
  <si>
    <t>FOX</t>
  </si>
  <si>
    <t>Enip</t>
  </si>
  <si>
    <t>Modicon</t>
  </si>
  <si>
    <t>OMRON</t>
  </si>
  <si>
    <t>HTTP</t>
  </si>
  <si>
    <t>PCCC</t>
  </si>
  <si>
    <t>RESULTADOS POR PROTOCOLOS</t>
  </si>
  <si>
    <t>TOTAL USADOS PARA ANÁLISIS (PROTOCOLOS Y ATAQUES)</t>
  </si>
  <si>
    <t>TOTAL (ATAQUES)</t>
  </si>
  <si>
    <t>Modificación de parámetros mediante ordenes Modbus</t>
  </si>
  <si>
    <t>TOTAL POR RULESET</t>
  </si>
  <si>
    <t>A Hardware-in-the-Loop Water Distribution Testbed Dataset for Cyber-Physical Security Testing</t>
  </si>
  <si>
    <t>IEEE-HIL WTD Dataset</t>
  </si>
  <si>
    <t>https://ieee-dataport.org/open-access/hardware-loop-water-distribution-testbed-wdt-dataset-cyber-physical-security-testing</t>
  </si>
  <si>
    <t>Análisis de la capacidad de detección de Snort sobre ataques de red en ICS bajo la matriz MITRE ATT&amp;CK</t>
  </si>
  <si>
    <t>Pablo Benítez Sánchez</t>
  </si>
  <si>
    <t>https://github.com/pablobs2000/TFG-Snort-IDS</t>
  </si>
  <si>
    <t>https://github.com/digitalbond/Quickdraw-Snort</t>
  </si>
  <si>
    <t>DigitalBond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</si>
</sst>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%"/>
  </numFmts>
  <fonts count="4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1F1F1F"/>
      <name val="&quot;Google Sans&quot;"/>
    </font>
    <font>
      <sz val="11"/>
      <color rgb="FF000000"/>
      <name val="Arial"/>
      <family val="2"/>
    </font>
    <font>
      <sz val="13"/>
      <color rgb="FFFFFFFF"/>
      <name val="Arial"/>
      <family val="2"/>
    </font>
    <font>
      <b/>
      <sz val="11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  <scheme val="minor"/>
    </font>
    <font>
      <sz val="14"/>
      <color theme="1"/>
      <name val="Arial"/>
      <family val="2"/>
    </font>
    <font>
      <b/>
      <sz val="13"/>
      <color theme="1"/>
      <name val="Fugaz One"/>
    </font>
    <font>
      <sz val="13"/>
      <color theme="1"/>
      <name val="Fugaz One"/>
    </font>
    <font>
      <strike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FFFFFF"/>
      <name val="Arial"/>
      <family val="2"/>
    </font>
    <font>
      <sz val="26"/>
      <color theme="1"/>
      <name val="Fugaz One"/>
    </font>
    <font>
      <sz val="15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6AA84F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4"/>
      <color theme="1"/>
      <name val="Arial"/>
      <family val="2"/>
    </font>
    <font>
      <sz val="8"/>
      <name val="Arial"/>
      <family val="2"/>
      <scheme val="minor"/>
    </font>
    <font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22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26"/>
      <color rgb="FF000000"/>
      <name val="FUGAZ ONE"/>
    </font>
  </fonts>
  <fills count="2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E6E6E6"/>
        <bgColor rgb="FFE6E6E6"/>
      </patternFill>
    </fill>
    <fill>
      <patternFill patternType="solid">
        <fgColor rgb="FFDAF1F3"/>
        <bgColor rgb="FFDAF1F3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6D01"/>
        <bgColor rgb="FFFF6D01"/>
      </patternFill>
    </fill>
    <fill>
      <patternFill patternType="solid">
        <fgColor rgb="FFD9E7FD"/>
        <bgColor rgb="FFD9E7F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1C232"/>
      </patternFill>
    </fill>
    <fill>
      <patternFill patternType="solid">
        <fgColor theme="7" tint="0.59999389629810485"/>
        <bgColor rgb="FFE6E6E6"/>
      </patternFill>
    </fill>
    <fill>
      <patternFill patternType="solid">
        <fgColor theme="2" tint="-0.14999847407452621"/>
        <bgColor rgb="FFE6E6E6"/>
      </patternFill>
    </fill>
    <fill>
      <patternFill patternType="solid">
        <fgColor theme="2" tint="-0.14999847407452621"/>
        <bgColor rgb="FFD9D9D9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2" fillId="0" borderId="0" applyNumberFormat="0" applyFill="0" applyBorder="0" applyAlignment="0" applyProtection="0"/>
    <xf numFmtId="9" fontId="44" fillId="0" borderId="0" applyFont="0" applyFill="0" applyBorder="0" applyAlignment="0" applyProtection="0"/>
  </cellStyleXfs>
  <cellXfs count="358">
    <xf numFmtId="0" fontId="0" fillId="0" borderId="0" xfId="0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5" borderId="1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5" fillId="5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0" fontId="11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0" fontId="11" fillId="4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10" fontId="11" fillId="5" borderId="2" xfId="0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3" fontId="6" fillId="8" borderId="2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6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16" borderId="2" xfId="0" applyFont="1" applyFill="1" applyBorder="1" applyAlignment="1">
      <alignment horizontal="center" vertical="center" wrapText="1"/>
    </xf>
    <xf numFmtId="49" fontId="6" fillId="16" borderId="2" xfId="0" applyNumberFormat="1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10" fontId="10" fillId="8" borderId="2" xfId="0" applyNumberFormat="1" applyFont="1" applyFill="1" applyBorder="1" applyAlignment="1">
      <alignment horizontal="center" vertical="center" wrapText="1"/>
    </xf>
    <xf numFmtId="10" fontId="10" fillId="8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0" fontId="10" fillId="8" borderId="0" xfId="0" applyNumberFormat="1" applyFont="1" applyFill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10" fontId="10" fillId="8" borderId="1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0" xfId="0" applyFont="1"/>
    <xf numFmtId="0" fontId="26" fillId="0" borderId="10" xfId="0" applyFont="1" applyBorder="1"/>
    <xf numFmtId="0" fontId="26" fillId="0" borderId="0" xfId="0" applyFont="1" applyAlignment="1">
      <alignment horizontal="center" vertical="top"/>
    </xf>
    <xf numFmtId="0" fontId="26" fillId="0" borderId="11" xfId="0" applyFont="1" applyBorder="1" applyAlignment="1">
      <alignment horizontal="center" vertical="top"/>
    </xf>
    <xf numFmtId="1" fontId="26" fillId="0" borderId="2" xfId="0" applyNumberFormat="1" applyFont="1" applyBorder="1" applyAlignment="1">
      <alignment horizontal="center" vertical="top"/>
    </xf>
    <xf numFmtId="1" fontId="26" fillId="0" borderId="3" xfId="0" applyNumberFormat="1" applyFont="1" applyBorder="1" applyAlignment="1">
      <alignment horizontal="center" vertical="top"/>
    </xf>
    <xf numFmtId="1" fontId="26" fillId="0" borderId="11" xfId="0" applyNumberFormat="1" applyFont="1" applyBorder="1" applyAlignment="1">
      <alignment horizontal="center" vertical="top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0" fontId="4" fillId="0" borderId="0" xfId="0" applyFont="1" applyAlignment="1">
      <alignment horizontal="center"/>
    </xf>
    <xf numFmtId="10" fontId="14" fillId="0" borderId="0" xfId="0" applyNumberFormat="1" applyFont="1" applyAlignment="1">
      <alignment horizontal="center"/>
    </xf>
    <xf numFmtId="2" fontId="26" fillId="0" borderId="2" xfId="0" applyNumberFormat="1" applyFont="1" applyBorder="1" applyAlignment="1">
      <alignment horizontal="center" vertical="top"/>
    </xf>
    <xf numFmtId="2" fontId="26" fillId="0" borderId="3" xfId="0" applyNumberFormat="1" applyFont="1" applyBorder="1" applyAlignment="1">
      <alignment horizontal="center" vertical="top"/>
    </xf>
    <xf numFmtId="2" fontId="26" fillId="0" borderId="11" xfId="0" applyNumberFormat="1" applyFont="1" applyBorder="1" applyAlignment="1">
      <alignment horizontal="center" vertical="top"/>
    </xf>
    <xf numFmtId="0" fontId="25" fillId="0" borderId="1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3" fillId="0" borderId="0" xfId="0" applyFont="1"/>
    <xf numFmtId="0" fontId="32" fillId="0" borderId="21" xfId="1" applyBorder="1" applyAlignment="1">
      <alignment horizontal="center" vertical="center" wrapText="1"/>
    </xf>
    <xf numFmtId="0" fontId="34" fillId="8" borderId="2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center" vertical="center" wrapText="1"/>
    </xf>
    <xf numFmtId="0" fontId="36" fillId="8" borderId="2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0" fillId="17" borderId="0" xfId="0" applyFill="1"/>
    <xf numFmtId="0" fontId="6" fillId="19" borderId="11" xfId="0" applyFont="1" applyFill="1" applyBorder="1" applyAlignment="1">
      <alignment horizontal="center" vertical="center"/>
    </xf>
    <xf numFmtId="0" fontId="8" fillId="19" borderId="0" xfId="0" applyFont="1" applyFill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  <xf numFmtId="0" fontId="11" fillId="18" borderId="2" xfId="0" applyFont="1" applyFill="1" applyBorder="1" applyAlignment="1">
      <alignment horizontal="center" vertical="center" wrapText="1"/>
    </xf>
    <xf numFmtId="10" fontId="11" fillId="18" borderId="2" xfId="0" applyNumberFormat="1" applyFont="1" applyFill="1" applyBorder="1" applyAlignment="1">
      <alignment horizontal="center" vertical="center" wrapText="1"/>
    </xf>
    <xf numFmtId="0" fontId="6" fillId="20" borderId="0" xfId="0" applyFont="1" applyFill="1" applyAlignment="1">
      <alignment horizontal="center" vertical="center"/>
    </xf>
    <xf numFmtId="0" fontId="6" fillId="21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34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6" fillId="7" borderId="1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49" fontId="34" fillId="5" borderId="2" xfId="0" applyNumberFormat="1" applyFont="1" applyFill="1" applyBorder="1" applyAlignment="1">
      <alignment horizontal="center" vertical="center" wrapText="1"/>
    </xf>
    <xf numFmtId="49" fontId="34" fillId="2" borderId="2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33" fillId="8" borderId="26" xfId="0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34" fillId="8" borderId="26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49" fontId="6" fillId="2" borderId="26" xfId="0" applyNumberFormat="1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10" fontId="11" fillId="2" borderId="26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10" fontId="11" fillId="3" borderId="26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vertical="center" wrapText="1"/>
    </xf>
    <xf numFmtId="49" fontId="6" fillId="5" borderId="26" xfId="0" applyNumberFormat="1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18" borderId="26" xfId="0" applyFont="1" applyFill="1" applyBorder="1" applyAlignment="1">
      <alignment horizontal="center" vertical="center" wrapText="1"/>
    </xf>
    <xf numFmtId="0" fontId="6" fillId="21" borderId="26" xfId="0" applyFont="1" applyFill="1" applyBorder="1" applyAlignment="1">
      <alignment horizontal="center" vertical="center" wrapText="1"/>
    </xf>
    <xf numFmtId="0" fontId="13" fillId="21" borderId="26" xfId="0" applyFont="1" applyFill="1" applyBorder="1" applyAlignment="1">
      <alignment horizontal="center" vertical="center" wrapText="1"/>
    </xf>
    <xf numFmtId="0" fontId="11" fillId="18" borderId="26" xfId="0" applyFont="1" applyFill="1" applyBorder="1" applyAlignment="1">
      <alignment horizontal="center" vertical="center" wrapText="1"/>
    </xf>
    <xf numFmtId="10" fontId="11" fillId="18" borderId="26" xfId="0" applyNumberFormat="1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21" borderId="2" xfId="0" applyFont="1" applyFill="1" applyBorder="1" applyAlignment="1">
      <alignment horizontal="center" vertical="center" wrapText="1"/>
    </xf>
    <xf numFmtId="49" fontId="34" fillId="4" borderId="26" xfId="0" applyNumberFormat="1" applyFont="1" applyFill="1" applyBorder="1" applyAlignment="1">
      <alignment horizontal="center" vertical="center" wrapText="1"/>
    </xf>
    <xf numFmtId="49" fontId="0" fillId="17" borderId="0" xfId="0" applyNumberFormat="1" applyFill="1"/>
    <xf numFmtId="49" fontId="6" fillId="19" borderId="11" xfId="0" applyNumberFormat="1" applyFont="1" applyFill="1" applyBorder="1" applyAlignment="1">
      <alignment horizontal="center" vertical="center"/>
    </xf>
    <xf numFmtId="49" fontId="6" fillId="18" borderId="2" xfId="0" applyNumberFormat="1" applyFont="1" applyFill="1" applyBorder="1" applyAlignment="1">
      <alignment horizontal="center" vertical="center" wrapText="1"/>
    </xf>
    <xf numFmtId="49" fontId="6" fillId="18" borderId="26" xfId="0" applyNumberFormat="1" applyFont="1" applyFill="1" applyBorder="1" applyAlignment="1">
      <alignment horizontal="center" vertical="center" wrapText="1"/>
    </xf>
    <xf numFmtId="49" fontId="34" fillId="18" borderId="2" xfId="0" applyNumberFormat="1" applyFont="1" applyFill="1" applyBorder="1" applyAlignment="1">
      <alignment horizontal="center" vertical="center" wrapText="1"/>
    </xf>
    <xf numFmtId="49" fontId="34" fillId="18" borderId="26" xfId="0" applyNumberFormat="1" applyFont="1" applyFill="1" applyBorder="1" applyAlignment="1">
      <alignment horizontal="center" vertical="center" wrapText="1"/>
    </xf>
    <xf numFmtId="0" fontId="40" fillId="10" borderId="2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 wrapText="1"/>
    </xf>
    <xf numFmtId="49" fontId="41" fillId="18" borderId="2" xfId="0" applyNumberFormat="1" applyFont="1" applyFill="1" applyBorder="1" applyAlignment="1">
      <alignment horizontal="center" vertical="center" wrapText="1"/>
    </xf>
    <xf numFmtId="49" fontId="42" fillId="18" borderId="2" xfId="0" applyNumberFormat="1" applyFont="1" applyFill="1" applyBorder="1" applyAlignment="1">
      <alignment horizontal="center" vertical="center" wrapText="1"/>
    </xf>
    <xf numFmtId="49" fontId="41" fillId="3" borderId="2" xfId="0" applyNumberFormat="1" applyFont="1" applyFill="1" applyBorder="1" applyAlignment="1">
      <alignment horizontal="center" vertical="center" wrapText="1"/>
    </xf>
    <xf numFmtId="49" fontId="42" fillId="4" borderId="2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center" wrapText="1"/>
    </xf>
    <xf numFmtId="49" fontId="42" fillId="3" borderId="2" xfId="0" applyNumberFormat="1" applyFont="1" applyFill="1" applyBorder="1" applyAlignment="1">
      <alignment horizontal="center" vertical="center" wrapText="1"/>
    </xf>
    <xf numFmtId="49" fontId="42" fillId="5" borderId="2" xfId="0" applyNumberFormat="1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34" fillId="9" borderId="2" xfId="0" applyFont="1" applyFill="1" applyBorder="1" applyAlignment="1">
      <alignment horizontal="center" vertical="center" wrapText="1"/>
    </xf>
    <xf numFmtId="0" fontId="36" fillId="12" borderId="2" xfId="0" applyFont="1" applyFill="1" applyBorder="1" applyAlignment="1">
      <alignment horizontal="center" vertical="center" wrapText="1"/>
    </xf>
    <xf numFmtId="0" fontId="43" fillId="0" borderId="0" xfId="0" applyFont="1"/>
    <xf numFmtId="0" fontId="34" fillId="16" borderId="1" xfId="0" applyFont="1" applyFill="1" applyBorder="1" applyAlignment="1">
      <alignment horizontal="center" vertical="center" wrapText="1"/>
    </xf>
    <xf numFmtId="0" fontId="34" fillId="16" borderId="2" xfId="0" applyFont="1" applyFill="1" applyBorder="1" applyAlignment="1">
      <alignment horizontal="center" vertical="center" wrapText="1"/>
    </xf>
    <xf numFmtId="0" fontId="37" fillId="7" borderId="8" xfId="0" applyFont="1" applyFill="1" applyBorder="1" applyAlignment="1">
      <alignment horizontal="center" vertical="center" wrapText="1"/>
    </xf>
    <xf numFmtId="0" fontId="8" fillId="7" borderId="30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37" fillId="7" borderId="30" xfId="0" applyFont="1" applyFill="1" applyBorder="1" applyAlignment="1">
      <alignment horizontal="center" vertical="center" wrapText="1"/>
    </xf>
    <xf numFmtId="0" fontId="10" fillId="8" borderId="31" xfId="0" applyFont="1" applyFill="1" applyBorder="1" applyAlignment="1">
      <alignment horizontal="center" vertical="center" wrapText="1"/>
    </xf>
    <xf numFmtId="0" fontId="10" fillId="8" borderId="32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horizontal="center" vertical="center" wrapText="1"/>
    </xf>
    <xf numFmtId="0" fontId="8" fillId="7" borderId="30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10" fillId="8" borderId="34" xfId="0" applyFont="1" applyFill="1" applyBorder="1" applyAlignment="1">
      <alignment horizontal="center" vertical="center" wrapText="1"/>
    </xf>
    <xf numFmtId="0" fontId="10" fillId="8" borderId="35" xfId="0" applyFont="1" applyFill="1" applyBorder="1" applyAlignment="1">
      <alignment horizontal="center" vertical="center" wrapText="1"/>
    </xf>
    <xf numFmtId="10" fontId="10" fillId="8" borderId="35" xfId="0" applyNumberFormat="1" applyFont="1" applyFill="1" applyBorder="1" applyAlignment="1">
      <alignment horizontal="center" vertical="center" wrapText="1"/>
    </xf>
    <xf numFmtId="10" fontId="10" fillId="8" borderId="36" xfId="0" applyNumberFormat="1" applyFont="1" applyFill="1" applyBorder="1" applyAlignment="1">
      <alignment horizontal="center" vertical="center" wrapText="1"/>
    </xf>
    <xf numFmtId="10" fontId="10" fillId="8" borderId="39" xfId="0" applyNumberFormat="1" applyFont="1" applyFill="1" applyBorder="1" applyAlignment="1">
      <alignment horizontal="center" vertical="center" wrapText="1"/>
    </xf>
    <xf numFmtId="0" fontId="35" fillId="8" borderId="40" xfId="0" applyFont="1" applyFill="1" applyBorder="1" applyAlignment="1">
      <alignment horizontal="center" vertical="center" wrapText="1"/>
    </xf>
    <xf numFmtId="0" fontId="10" fillId="8" borderId="40" xfId="0" applyFont="1" applyFill="1" applyBorder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 wrapText="1"/>
    </xf>
    <xf numFmtId="10" fontId="10" fillId="8" borderId="42" xfId="0" applyNumberFormat="1" applyFont="1" applyFill="1" applyBorder="1" applyAlignment="1">
      <alignment horizontal="center" vertical="center" wrapText="1"/>
    </xf>
    <xf numFmtId="0" fontId="37" fillId="7" borderId="9" xfId="0" applyFont="1" applyFill="1" applyBorder="1" applyAlignment="1">
      <alignment horizontal="center" vertical="center" wrapText="1"/>
    </xf>
    <xf numFmtId="0" fontId="10" fillId="8" borderId="43" xfId="0" applyFont="1" applyFill="1" applyBorder="1" applyAlignment="1">
      <alignment horizontal="center" vertical="center" wrapText="1"/>
    </xf>
    <xf numFmtId="10" fontId="10" fillId="8" borderId="31" xfId="0" applyNumberFormat="1" applyFont="1" applyFill="1" applyBorder="1" applyAlignment="1">
      <alignment horizontal="center" vertical="center" wrapText="1"/>
    </xf>
    <xf numFmtId="10" fontId="10" fillId="8" borderId="37" xfId="0" applyNumberFormat="1" applyFont="1" applyFill="1" applyBorder="1" applyAlignment="1">
      <alignment horizontal="center" vertical="center" wrapText="1"/>
    </xf>
    <xf numFmtId="0" fontId="12" fillId="8" borderId="40" xfId="0" applyFont="1" applyFill="1" applyBorder="1" applyAlignment="1">
      <alignment horizontal="center" vertical="center" wrapText="1"/>
    </xf>
    <xf numFmtId="0" fontId="35" fillId="8" borderId="41" xfId="0" applyFont="1" applyFill="1" applyBorder="1" applyAlignment="1">
      <alignment horizontal="center" vertical="center" wrapText="1"/>
    </xf>
    <xf numFmtId="0" fontId="8" fillId="7" borderId="44" xfId="0" applyFont="1" applyFill="1" applyBorder="1" applyAlignment="1">
      <alignment horizontal="center" vertical="center" wrapText="1"/>
    </xf>
    <xf numFmtId="0" fontId="26" fillId="0" borderId="34" xfId="0" applyFont="1" applyBorder="1"/>
    <xf numFmtId="0" fontId="26" fillId="0" borderId="35" xfId="0" applyFont="1" applyBorder="1" applyAlignment="1">
      <alignment horizontal="center" vertical="top"/>
    </xf>
    <xf numFmtId="0" fontId="26" fillId="0" borderId="36" xfId="0" applyFont="1" applyBorder="1" applyAlignment="1">
      <alignment horizontal="center" vertical="top"/>
    </xf>
    <xf numFmtId="0" fontId="45" fillId="0" borderId="0" xfId="0" applyFont="1"/>
    <xf numFmtId="0" fontId="46" fillId="0" borderId="0" xfId="0" applyFont="1"/>
    <xf numFmtId="0" fontId="45" fillId="0" borderId="8" xfId="0" applyFont="1" applyBorder="1" applyAlignment="1">
      <alignment horizontal="center"/>
    </xf>
    <xf numFmtId="0" fontId="26" fillId="0" borderId="43" xfId="0" applyFont="1" applyBorder="1"/>
    <xf numFmtId="0" fontId="26" fillId="0" borderId="31" xfId="0" applyFont="1" applyBorder="1" applyAlignment="1">
      <alignment horizontal="center" vertical="top"/>
    </xf>
    <xf numFmtId="0" fontId="26" fillId="0" borderId="37" xfId="0" applyFont="1" applyBorder="1" applyAlignment="1">
      <alignment horizontal="center" vertical="top"/>
    </xf>
    <xf numFmtId="0" fontId="26" fillId="0" borderId="40" xfId="0" applyFont="1" applyBorder="1"/>
    <xf numFmtId="0" fontId="26" fillId="0" borderId="39" xfId="0" applyFont="1" applyBorder="1" applyAlignment="1">
      <alignment horizontal="center" vertical="top"/>
    </xf>
    <xf numFmtId="0" fontId="26" fillId="0" borderId="41" xfId="0" applyFont="1" applyBorder="1"/>
    <xf numFmtId="0" fontId="26" fillId="0" borderId="42" xfId="0" applyFont="1" applyBorder="1" applyAlignment="1">
      <alignment horizontal="center" vertical="top"/>
    </xf>
    <xf numFmtId="0" fontId="45" fillId="0" borderId="31" xfId="0" applyFont="1" applyBorder="1" applyAlignment="1">
      <alignment horizontal="center" vertical="top"/>
    </xf>
    <xf numFmtId="0" fontId="45" fillId="0" borderId="0" xfId="0" applyFont="1" applyAlignment="1">
      <alignment horizontal="center" vertical="top"/>
    </xf>
    <xf numFmtId="0" fontId="45" fillId="0" borderId="2" xfId="0" applyFont="1" applyBorder="1" applyAlignment="1">
      <alignment horizontal="center"/>
    </xf>
    <xf numFmtId="0" fontId="45" fillId="0" borderId="35" xfId="0" applyFont="1" applyBorder="1" applyAlignment="1">
      <alignment horizontal="center" vertical="top"/>
    </xf>
    <xf numFmtId="0" fontId="0" fillId="0" borderId="31" xfId="0" applyBorder="1"/>
    <xf numFmtId="0" fontId="45" fillId="0" borderId="37" xfId="0" applyFont="1" applyBorder="1" applyAlignment="1">
      <alignment horizontal="center" vertical="top"/>
    </xf>
    <xf numFmtId="0" fontId="45" fillId="0" borderId="39" xfId="0" applyFont="1" applyBorder="1" applyAlignment="1">
      <alignment horizontal="center" vertical="top"/>
    </xf>
    <xf numFmtId="0" fontId="45" fillId="0" borderId="42" xfId="0" applyFont="1" applyBorder="1" applyAlignment="1">
      <alignment horizontal="center" vertical="top"/>
    </xf>
    <xf numFmtId="0" fontId="34" fillId="7" borderId="11" xfId="0" applyFont="1" applyFill="1" applyBorder="1" applyAlignment="1">
      <alignment horizontal="center" vertical="center"/>
    </xf>
    <xf numFmtId="0" fontId="34" fillId="19" borderId="11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/>
    </xf>
    <xf numFmtId="0" fontId="45" fillId="0" borderId="47" xfId="0" applyFont="1" applyBorder="1" applyAlignment="1">
      <alignment horizontal="center"/>
    </xf>
    <xf numFmtId="1" fontId="26" fillId="0" borderId="47" xfId="0" applyNumberFormat="1" applyFont="1" applyBorder="1" applyAlignment="1">
      <alignment horizontal="center" vertical="top"/>
    </xf>
    <xf numFmtId="1" fontId="26" fillId="0" borderId="0" xfId="0" applyNumberFormat="1" applyFont="1" applyAlignment="1">
      <alignment horizontal="center" vertical="top"/>
    </xf>
    <xf numFmtId="1" fontId="26" fillId="0" borderId="39" xfId="0" applyNumberFormat="1" applyFont="1" applyBorder="1" applyAlignment="1">
      <alignment horizontal="center" vertical="top"/>
    </xf>
    <xf numFmtId="1" fontId="26" fillId="0" borderId="35" xfId="0" applyNumberFormat="1" applyFont="1" applyBorder="1" applyAlignment="1">
      <alignment horizontal="center" vertical="top"/>
    </xf>
    <xf numFmtId="1" fontId="26" fillId="0" borderId="36" xfId="0" applyNumberFormat="1" applyFont="1" applyBorder="1" applyAlignment="1">
      <alignment horizontal="center" vertical="top"/>
    </xf>
    <xf numFmtId="1" fontId="26" fillId="0" borderId="42" xfId="0" applyNumberFormat="1" applyFont="1" applyBorder="1" applyAlignment="1">
      <alignment horizontal="center" vertical="top"/>
    </xf>
    <xf numFmtId="2" fontId="26" fillId="0" borderId="47" xfId="0" applyNumberFormat="1" applyFont="1" applyBorder="1" applyAlignment="1">
      <alignment horizontal="center" vertical="top"/>
    </xf>
    <xf numFmtId="2" fontId="26" fillId="0" borderId="0" xfId="0" applyNumberFormat="1" applyFont="1" applyAlignment="1">
      <alignment horizontal="center" vertical="top"/>
    </xf>
    <xf numFmtId="2" fontId="26" fillId="0" borderId="39" xfId="0" applyNumberFormat="1" applyFont="1" applyBorder="1" applyAlignment="1">
      <alignment horizontal="center" vertical="top"/>
    </xf>
    <xf numFmtId="2" fontId="26" fillId="0" borderId="35" xfId="0" applyNumberFormat="1" applyFont="1" applyBorder="1" applyAlignment="1">
      <alignment horizontal="center" vertical="top"/>
    </xf>
    <xf numFmtId="2" fontId="26" fillId="0" borderId="36" xfId="0" applyNumberFormat="1" applyFont="1" applyBorder="1" applyAlignment="1">
      <alignment horizontal="center" vertical="top"/>
    </xf>
    <xf numFmtId="2" fontId="26" fillId="0" borderId="42" xfId="0" applyNumberFormat="1" applyFont="1" applyBorder="1" applyAlignment="1">
      <alignment horizontal="center" vertical="top"/>
    </xf>
    <xf numFmtId="2" fontId="26" fillId="0" borderId="37" xfId="0" applyNumberFormat="1" applyFont="1" applyBorder="1" applyAlignment="1">
      <alignment horizontal="center" vertical="top"/>
    </xf>
    <xf numFmtId="0" fontId="26" fillId="0" borderId="48" xfId="0" applyFont="1" applyBorder="1" applyAlignment="1">
      <alignment horizontal="center" vertical="top"/>
    </xf>
    <xf numFmtId="0" fontId="15" fillId="8" borderId="0" xfId="0" applyFont="1" applyFill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2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0" fontId="1" fillId="13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37" fillId="7" borderId="3" xfId="0" applyFont="1" applyFill="1" applyBorder="1" applyAlignment="1">
      <alignment horizontal="center" vertical="center"/>
    </xf>
    <xf numFmtId="3" fontId="34" fillId="8" borderId="2" xfId="0" applyNumberFormat="1" applyFont="1" applyFill="1" applyBorder="1" applyAlignment="1">
      <alignment horizontal="center" vertical="center" wrapText="1"/>
    </xf>
    <xf numFmtId="0" fontId="37" fillId="7" borderId="30" xfId="0" applyFont="1" applyFill="1" applyBorder="1" applyAlignment="1">
      <alignment horizontal="center" vertical="center"/>
    </xf>
    <xf numFmtId="0" fontId="35" fillId="8" borderId="43" xfId="0" applyFont="1" applyFill="1" applyBorder="1" applyAlignment="1">
      <alignment horizontal="center" vertical="center" wrapText="1"/>
    </xf>
    <xf numFmtId="0" fontId="8" fillId="7" borderId="50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 wrapText="1"/>
    </xf>
    <xf numFmtId="164" fontId="1" fillId="0" borderId="0" xfId="2" applyNumberFormat="1" applyFont="1" applyAlignment="1">
      <alignment horizontal="center"/>
    </xf>
    <xf numFmtId="49" fontId="13" fillId="18" borderId="2" xfId="0" applyNumberFormat="1" applyFont="1" applyFill="1" applyBorder="1" applyAlignment="1">
      <alignment horizontal="center" vertical="center" wrapText="1"/>
    </xf>
    <xf numFmtId="165" fontId="34" fillId="8" borderId="2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5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7" fillId="6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4" fillId="18" borderId="12" xfId="0" applyFont="1" applyFill="1" applyBorder="1" applyAlignment="1">
      <alignment horizontal="center" vertical="center"/>
    </xf>
    <xf numFmtId="0" fontId="3" fillId="17" borderId="13" xfId="0" applyFont="1" applyFill="1" applyBorder="1"/>
    <xf numFmtId="0" fontId="3" fillId="17" borderId="14" xfId="0" applyFont="1" applyFill="1" applyBorder="1"/>
    <xf numFmtId="0" fontId="1" fillId="9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20" fillId="6" borderId="0" xfId="0" applyFont="1" applyFill="1" applyAlignment="1">
      <alignment horizontal="center"/>
    </xf>
    <xf numFmtId="0" fontId="0" fillId="0" borderId="0" xfId="0"/>
    <xf numFmtId="0" fontId="22" fillId="0" borderId="0" xfId="0" applyFont="1" applyAlignment="1">
      <alignment horizontal="center" vertical="center"/>
    </xf>
    <xf numFmtId="0" fontId="48" fillId="0" borderId="40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3" fillId="0" borderId="31" xfId="0" applyFont="1" applyBorder="1"/>
    <xf numFmtId="0" fontId="3" fillId="0" borderId="37" xfId="0" applyFont="1" applyBorder="1"/>
    <xf numFmtId="0" fontId="24" fillId="0" borderId="7" xfId="0" applyFont="1" applyBorder="1" applyAlignment="1">
      <alignment horizontal="center"/>
    </xf>
    <xf numFmtId="0" fontId="25" fillId="0" borderId="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3" fillId="0" borderId="29" xfId="0" applyFont="1" applyBorder="1"/>
    <xf numFmtId="0" fontId="3" fillId="0" borderId="46" xfId="0" applyFont="1" applyBorder="1"/>
    <xf numFmtId="0" fontId="32" fillId="0" borderId="22" xfId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INSTANCIAS DE ATAQUES DETECTADAS POR SNORT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1-1716-4664-BE86-09B04173410D}"/>
              </c:ext>
            </c:extLst>
          </c:dPt>
          <c:dPt>
            <c:idx val="1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3-1716-4664-BE86-09B04173410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I'!$I$144:$I$145</c:f>
              <c:numCache>
                <c:formatCode>0.00%</c:formatCode>
                <c:ptCount val="2"/>
                <c:pt idx="0">
                  <c:v>0.5247529691319115</c:v>
                </c:pt>
                <c:pt idx="1">
                  <c:v>0.47524703086808845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'(D) - Resultados I'!$I$144:$I$145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0.5247529691319115</c:v>
                      </c:pt>
                      <c:pt idx="1">
                        <c:v>0.47524703086808845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1716-4664-BE86-09B04173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DETECTADOS POR SNORT (RS1)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1-6E72-423C-8D3C-974E0EFAA71A}"/>
              </c:ext>
            </c:extLst>
          </c:dPt>
          <c:dPt>
            <c:idx val="1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3-6E72-423C-8D3C-974E0EFAA71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I'!$O$149:$O$150</c:f>
              <c:numCache>
                <c:formatCode>0.00%</c:formatCode>
                <c:ptCount val="2"/>
                <c:pt idx="0">
                  <c:v>0.42241379310344829</c:v>
                </c:pt>
                <c:pt idx="1">
                  <c:v>0.57758620689655171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'(D) - Resultados I'!$I$144:$I$145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0.5247529691319115</c:v>
                      </c:pt>
                      <c:pt idx="1">
                        <c:v>0.47524703086808845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6E72-423C-8D3C-974E0EFA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% DETECCIÓN - PROTOCOLOS (BASADO EN INSTANCIAS)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'(D) - Resultados I'!$BI$11</c:f>
              <c:strCache>
                <c:ptCount val="1"/>
                <c:pt idx="0">
                  <c:v>% DETECCIÓN SNORT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'(D) - Resultados I'!$BF$12:$BF$25</c:f>
              <c:strCache>
                <c:ptCount val="14"/>
                <c:pt idx="0">
                  <c:v>Modbus</c:v>
                </c:pt>
                <c:pt idx="1">
                  <c:v>DNP3</c:v>
                </c:pt>
                <c:pt idx="2">
                  <c:v>S7comm</c:v>
                </c:pt>
                <c:pt idx="3">
                  <c:v>TCP</c:v>
                </c:pt>
                <c:pt idx="4">
                  <c:v>ARP</c:v>
                </c:pt>
                <c:pt idx="5">
                  <c:v>HTTP</c:v>
                </c:pt>
                <c:pt idx="6">
                  <c:v>SNMP</c:v>
                </c:pt>
                <c:pt idx="7">
                  <c:v>PCCC</c:v>
                </c:pt>
                <c:pt idx="8">
                  <c:v>CIP</c:v>
                </c:pt>
                <c:pt idx="9">
                  <c:v>ICMP</c:v>
                </c:pt>
                <c:pt idx="10">
                  <c:v>BACnet</c:v>
                </c:pt>
                <c:pt idx="11">
                  <c:v>Enip</c:v>
                </c:pt>
                <c:pt idx="12">
                  <c:v>FOX</c:v>
                </c:pt>
                <c:pt idx="13">
                  <c:v>OMRON</c:v>
                </c:pt>
              </c:strCache>
            </c:strRef>
          </c:cat>
          <c:val>
            <c:numRef>
              <c:f>'(D) - Resultados I'!$BI$12:$BI$25</c:f>
              <c:numCache>
                <c:formatCode>0.00%</c:formatCode>
                <c:ptCount val="14"/>
                <c:pt idx="0">
                  <c:v>1</c:v>
                </c:pt>
                <c:pt idx="1">
                  <c:v>4.5454545454545456E-2</c:v>
                </c:pt>
                <c:pt idx="2">
                  <c:v>0</c:v>
                </c:pt>
                <c:pt idx="3">
                  <c:v>3.7140204271123489E-4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0.53789726883006983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52E-4743-87EF-122D9406392E}"/>
            </c:ext>
          </c:extLst>
        </c:ser>
        <c:ser>
          <c:idx val="1"/>
          <c:order val="1"/>
          <c:tx>
            <c:strRef>
              <c:f>'(D) - Resultados I'!$BK$11</c:f>
              <c:strCache>
                <c:ptCount val="1"/>
                <c:pt idx="0">
                  <c:v>% DETECCIÓN FG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'(D) - Resultados I'!$BF$12:$BF$25</c:f>
              <c:strCache>
                <c:ptCount val="14"/>
                <c:pt idx="0">
                  <c:v>Modbus</c:v>
                </c:pt>
                <c:pt idx="1">
                  <c:v>DNP3</c:v>
                </c:pt>
                <c:pt idx="2">
                  <c:v>S7comm</c:v>
                </c:pt>
                <c:pt idx="3">
                  <c:v>TCP</c:v>
                </c:pt>
                <c:pt idx="4">
                  <c:v>ARP</c:v>
                </c:pt>
                <c:pt idx="5">
                  <c:v>HTTP</c:v>
                </c:pt>
                <c:pt idx="6">
                  <c:v>SNMP</c:v>
                </c:pt>
                <c:pt idx="7">
                  <c:v>PCCC</c:v>
                </c:pt>
                <c:pt idx="8">
                  <c:v>CIP</c:v>
                </c:pt>
                <c:pt idx="9">
                  <c:v>ICMP</c:v>
                </c:pt>
                <c:pt idx="10">
                  <c:v>BACnet</c:v>
                </c:pt>
                <c:pt idx="11">
                  <c:v>Enip</c:v>
                </c:pt>
                <c:pt idx="12">
                  <c:v>FOX</c:v>
                </c:pt>
                <c:pt idx="13">
                  <c:v>OMRON</c:v>
                </c:pt>
              </c:strCache>
            </c:strRef>
          </c:cat>
          <c:val>
            <c:numRef>
              <c:f>'(D) - Resultados I'!$BK$12:$BK$25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1.39022779897647E-3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52E-4743-87EF-122D9406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418944"/>
        <c:axId val="651734020"/>
      </c:barChart>
      <c:catAx>
        <c:axId val="20214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51734020"/>
        <c:crosses val="autoZero"/>
        <c:auto val="1"/>
        <c:lblAlgn val="ctr"/>
        <c:lblOffset val="100"/>
        <c:noMultiLvlLbl val="1"/>
      </c:catAx>
      <c:valAx>
        <c:axId val="651734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Nº DE INSTANCIAS DE ATAQUE PRINCIPAL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214189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% DETECCIÓN - PROTOCOLOS (BASADO EN ATAQUES)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'(D) - Resultados I'!$BP$11</c:f>
              <c:strCache>
                <c:ptCount val="1"/>
                <c:pt idx="0">
                  <c:v>% DETECCIÓN SNORT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'(D) - Resultados I'!$BN$12:$BN$25</c:f>
              <c:strCache>
                <c:ptCount val="14"/>
                <c:pt idx="0">
                  <c:v>Modbus</c:v>
                </c:pt>
                <c:pt idx="1">
                  <c:v>DNP3</c:v>
                </c:pt>
                <c:pt idx="2">
                  <c:v>S7comm</c:v>
                </c:pt>
                <c:pt idx="3">
                  <c:v>TCP</c:v>
                </c:pt>
                <c:pt idx="4">
                  <c:v>ARP</c:v>
                </c:pt>
                <c:pt idx="5">
                  <c:v>HTTP</c:v>
                </c:pt>
                <c:pt idx="6">
                  <c:v>SNMP</c:v>
                </c:pt>
                <c:pt idx="7">
                  <c:v>PCCC</c:v>
                </c:pt>
                <c:pt idx="8">
                  <c:v>CIP</c:v>
                </c:pt>
                <c:pt idx="9">
                  <c:v>ICMP</c:v>
                </c:pt>
                <c:pt idx="10">
                  <c:v>BACnet</c:v>
                </c:pt>
                <c:pt idx="11">
                  <c:v>Enip</c:v>
                </c:pt>
                <c:pt idx="12">
                  <c:v>FOX</c:v>
                </c:pt>
                <c:pt idx="13">
                  <c:v>OMRON</c:v>
                </c:pt>
              </c:strCache>
            </c:strRef>
          </c:cat>
          <c:val>
            <c:numRef>
              <c:f>'(D) - Resultados I'!$BP$12:$BP$25</c:f>
              <c:numCache>
                <c:formatCode>0.00%</c:formatCode>
                <c:ptCount val="14"/>
                <c:pt idx="0">
                  <c:v>1</c:v>
                </c:pt>
                <c:pt idx="1">
                  <c:v>0.33333333333333331</c:v>
                </c:pt>
                <c:pt idx="2">
                  <c:v>0</c:v>
                </c:pt>
                <c:pt idx="3">
                  <c:v>0.4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B4-4D31-B3C4-22A26B34E5F6}"/>
            </c:ext>
          </c:extLst>
        </c:ser>
        <c:ser>
          <c:idx val="1"/>
          <c:order val="1"/>
          <c:tx>
            <c:strRef>
              <c:f>'(D) - Resultados I'!$BQ$11</c:f>
              <c:strCache>
                <c:ptCount val="1"/>
                <c:pt idx="0">
                  <c:v>% DETECCIÓN FG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'(D) - Resultados I'!$BN$12:$BN$25</c:f>
              <c:strCache>
                <c:ptCount val="14"/>
                <c:pt idx="0">
                  <c:v>Modbus</c:v>
                </c:pt>
                <c:pt idx="1">
                  <c:v>DNP3</c:v>
                </c:pt>
                <c:pt idx="2">
                  <c:v>S7comm</c:v>
                </c:pt>
                <c:pt idx="3">
                  <c:v>TCP</c:v>
                </c:pt>
                <c:pt idx="4">
                  <c:v>ARP</c:v>
                </c:pt>
                <c:pt idx="5">
                  <c:v>HTTP</c:v>
                </c:pt>
                <c:pt idx="6">
                  <c:v>SNMP</c:v>
                </c:pt>
                <c:pt idx="7">
                  <c:v>PCCC</c:v>
                </c:pt>
                <c:pt idx="8">
                  <c:v>CIP</c:v>
                </c:pt>
                <c:pt idx="9">
                  <c:v>ICMP</c:v>
                </c:pt>
                <c:pt idx="10">
                  <c:v>BACnet</c:v>
                </c:pt>
                <c:pt idx="11">
                  <c:v>Enip</c:v>
                </c:pt>
                <c:pt idx="12">
                  <c:v>FOX</c:v>
                </c:pt>
                <c:pt idx="13">
                  <c:v>OMRON</c:v>
                </c:pt>
              </c:strCache>
            </c:strRef>
          </c:cat>
          <c:val>
            <c:numRef>
              <c:f>'(D) - Resultados I'!$BQ$12:$BQ$25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B4-4D31-B3C4-22A26B34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418944"/>
        <c:axId val="651734020"/>
      </c:barChart>
      <c:catAx>
        <c:axId val="20214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51734020"/>
        <c:crosses val="autoZero"/>
        <c:auto val="1"/>
        <c:lblAlgn val="ctr"/>
        <c:lblOffset val="100"/>
        <c:noMultiLvlLbl val="1"/>
      </c:catAx>
      <c:valAx>
        <c:axId val="651734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Nº DE INSTANCIAS DE ATAQUE PRINCIPAL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214189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'(D) - Resultados I'!$M$73:$Q$73</c:f>
              <c:strCache>
                <c:ptCount val="5"/>
                <c:pt idx="0">
                  <c:v>RS1</c:v>
                </c:pt>
                <c:pt idx="1">
                  <c:v>RS2</c:v>
                </c:pt>
                <c:pt idx="2">
                  <c:v>RS3</c:v>
                </c:pt>
                <c:pt idx="3">
                  <c:v>RS4</c:v>
                </c:pt>
                <c:pt idx="4">
                  <c:v>QuickDraw</c:v>
                </c:pt>
              </c:strCache>
            </c:strRef>
          </c:cat>
          <c:val>
            <c:numRef>
              <c:f>'(D) - Resultados I'!$M$74:$Q$74</c:f>
              <c:numCache>
                <c:formatCode>0.0%</c:formatCode>
                <c:ptCount val="5"/>
                <c:pt idx="0">
                  <c:v>5.1724137931034482E-2</c:v>
                </c:pt>
                <c:pt idx="1">
                  <c:v>0.13793103448275862</c:v>
                </c:pt>
                <c:pt idx="2">
                  <c:v>0.42241379310344829</c:v>
                </c:pt>
                <c:pt idx="3">
                  <c:v>0.55172413793103448</c:v>
                </c:pt>
                <c:pt idx="4">
                  <c:v>0.46551724137931033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2-48F7-992E-17438392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590896"/>
        <c:axId val="1402591376"/>
      </c:barChart>
      <c:catAx>
        <c:axId val="14025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591376"/>
        <c:crosses val="autoZero"/>
        <c:auto val="1"/>
        <c:lblAlgn val="ctr"/>
        <c:lblOffset val="100"/>
        <c:noMultiLvlLbl val="0"/>
      </c:catAx>
      <c:valAx>
        <c:axId val="14025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ATAQUES</a:t>
                </a:r>
                <a:r>
                  <a:rPr lang="en-US" baseline="0"/>
                  <a:t> DETECTADOS FRENTE A TOTAL DE ATAQUES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5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EFECTIVIDAD ALERTAS POR TÁCTICA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4A853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9A2-4048-BDBB-1A37DE5DF802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69A2-4048-BDBB-1A37DE5DF802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69A2-4048-BDBB-1A37DE5DF802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69A2-4048-BDBB-1A37DE5DF802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69A2-4048-BDBB-1A37DE5DF802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69A2-4048-BDBB-1A37DE5DF802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69A2-4048-BDBB-1A37DE5DF802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69A2-4048-BDBB-1A37DE5DF802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69A2-4048-BDBB-1A37DE5DF802}"/>
              </c:ext>
            </c:extLst>
          </c:dPt>
          <c:dLbls>
            <c:dLbl>
              <c:idx val="0"/>
              <c:layout>
                <c:manualLayout>
                  <c:x val="8.4769987943947144E-3"/>
                  <c:y val="3.8043107065148683E-3"/>
                </c:manualLayout>
              </c:layout>
              <c:spPr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A2-4048-BDBB-1A37DE5DF802}"/>
                </c:ext>
              </c:extLst>
            </c:dLbl>
            <c:dLbl>
              <c:idx val="5"/>
              <c:layout>
                <c:manualLayout>
                  <c:x val="7.0510773782142093E-3"/>
                  <c:y val="-6.290821454009699E-3"/>
                </c:manualLayout>
              </c:layout>
              <c:spPr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A2-4048-BDBB-1A37DE5DF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'(D) - Resultados II - Snort'!$Z$32:$Z$44</c15:sqref>
                  </c15:fullRef>
                </c:ext>
              </c:extLst>
              <c:f>'(D) - Resultados II - Snort'!$Z$32:$Z$40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'(D) - Resultados II - Snort'!$AH$32:$AH$45</c15:sqref>
                  </c15:fullRef>
                </c:ext>
              </c:extLst>
              <c:f>'(D) - Resultados II - Snort'!$AH$32:$AH$40</c:f>
              <c:numCache>
                <c:formatCode>0.00%</c:formatCode>
                <c:ptCount val="9"/>
                <c:pt idx="0">
                  <c:v>0.4</c:v>
                </c:pt>
                <c:pt idx="1">
                  <c:v>0.42307692307692307</c:v>
                </c:pt>
                <c:pt idx="2">
                  <c:v>0.42857142857142855</c:v>
                </c:pt>
                <c:pt idx="3">
                  <c:v>0.66666666666666663</c:v>
                </c:pt>
                <c:pt idx="4">
                  <c:v>0.70731707317073167</c:v>
                </c:pt>
                <c:pt idx="5">
                  <c:v>0.41666666666666669</c:v>
                </c:pt>
                <c:pt idx="6">
                  <c:v>0.33333333333333331</c:v>
                </c:pt>
                <c:pt idx="7">
                  <c:v>0.10256410256410256</c:v>
                </c:pt>
                <c:pt idx="8">
                  <c:v>0.68888888888888888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5="http://schemas.microsoft.com/office/drawing/2012/chart" uri="{02D57815-91ED-43cb-92C2-25804820EDAC}">
              <c15:categoryFilterExceptions>
                <c15:categoryFilterException>
                  <c15:sqref>'(D) - Resultados II - Snort'!$AH$41</c15:sqref>
                  <c15:invertIfNegative val="1"/>
                  <c15:bubble3D val="0"/>
                  <c15:dLbl>
                    <c:idx val="8"/>
                    <c:layout>
                      <c:manualLayout>
                        <c:x val="0.17379830191958301"/>
                        <c:y val="-5.5010208555718809E-2"/>
                      </c:manualLayout>
                    </c:layout>
                    <c:spPr/>
                    <c:txPr>
                      <a:bodyPr/>
                      <a:lstStyle/>
                      <a:p>
                        <a:pPr lvl="0">
                          <a:defRPr>
                            <a:solidFill>
                              <a:srgbClr val="000000"/>
                            </a:solidFill>
                          </a:defRPr>
                        </a:pPr>
                        <a:endParaRPr lang="es-E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50BC-4E3A-81B5-29EBEBED6DB2}"/>
                      </c:ext>
                    </c:extLst>
                  </c15:dLbl>
                </c15:categoryFilterException>
                <c15:categoryFilterException>
                  <c15:sqref>'(D) - Resultados II - Snort'!$AH$42</c15:sqref>
                  <c15:invertIfNegative val="1"/>
                  <c15:bubble3D val="0"/>
                </c15:categoryFilterException>
                <c15:categoryFilterException>
                  <c15:sqref>'(D) - Resultados II - Snort'!$AH$43</c15:sqref>
                  <c15:invertIfNegative val="1"/>
                  <c15:bubble3D val="0"/>
                </c15:categoryFilterException>
                <c15:categoryFilterException>
                  <c15:sqref>'(D) - Resultados II - Snort'!$AH$44</c15:sqref>
                  <c15:invertIfNegative val="1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69A2-4048-BDBB-1A37DE5D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66997"/>
        <c:axId val="172426689"/>
      </c:barChart>
      <c:catAx>
        <c:axId val="20976669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2426689"/>
        <c:crosses val="autoZero"/>
        <c:auto val="1"/>
        <c:lblAlgn val="ctr"/>
        <c:lblOffset val="100"/>
        <c:noMultiLvlLbl val="1"/>
      </c:catAx>
      <c:valAx>
        <c:axId val="172426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9766699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TÉCNICAS CON ALERTA PARA RS1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B083-40F0-8402-91BD1EF66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083-40F0-8402-91BD1EF6604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Snort'!$K$27:$K$28</c:f>
              <c:numCache>
                <c:formatCode>0.00%</c:formatCode>
                <c:ptCount val="2"/>
                <c:pt idx="0">
                  <c:v>0.13333333333333333</c:v>
                </c:pt>
                <c:pt idx="1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3-40F0-8402-91BD1EF6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TÉCNICAS CON ALERTA PARA RS2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3476-4E27-AFDF-2D3C6595D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3476-4E27-AFDF-2D3C6595D93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Snort'!$L$27:$L$28</c:f>
              <c:numCache>
                <c:formatCode>0.00%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6-4E27-AFDF-2D3C6595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TÉCNICAS CON ALERTA PARA RS3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4992-4129-A51E-5E3D3CCFC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4992-4129-A51E-5E3D3CCFC5A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Snort'!$M$27:$M$28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2-4129-A51E-5E3D3CCF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TÉCNICAS CON ALERTA PARA RS4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42E2-40CD-A18A-563D6D863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42E2-40CD-A18A-563D6D86318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Snort'!$N$27:$N$28</c:f>
              <c:numCache>
                <c:formatCode>0.00%</c:formatCode>
                <c:ptCount val="2"/>
                <c:pt idx="0">
                  <c:v>0.66666666666666663</c:v>
                </c:pt>
                <c:pt idx="1">
                  <c:v>0.33333333333333337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2-40CD-A18A-563D6D86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CON ALERTA PARA RS1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1576-44F7-B53C-FECAB7AB20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1576-44F7-B53C-FECAB7AB206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Snort'!$S$27:$S$28</c:f>
              <c:numCache>
                <c:formatCode>0.00%</c:formatCode>
                <c:ptCount val="2"/>
                <c:pt idx="0">
                  <c:v>5.1724137931034482E-2</c:v>
                </c:pt>
                <c:pt idx="1">
                  <c:v>0.94827586206896552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76-44F7-B53C-FECAB7AB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INSTANCIAS DE ATAQUE DETECTADAS POR FORTIGATE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1-046F-4CCB-A099-805B3C7D8D4B}"/>
              </c:ext>
            </c:extLst>
          </c:dPt>
          <c:dPt>
            <c:idx val="1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3-046F-4CCB-A099-805B3C7D8D4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I'!$U$144:$U$145</c:f>
              <c:numCache>
                <c:formatCode>0.00%</c:formatCode>
                <c:ptCount val="2"/>
                <c:pt idx="0">
                  <c:v>1.3558922360431527E-3</c:v>
                </c:pt>
                <c:pt idx="1">
                  <c:v>0.99864410776395685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'(D) - Resultados I'!$U$140:$U$141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1.3558922360431527E-3</c:v>
                      </c:pt>
                      <c:pt idx="1">
                        <c:v>0.99864410776395685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46F-4CCB-A099-805B3C7D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CON ALERTA PARA RS2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9C0A-4A4A-9261-46D1BAB97B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C0A-4A4A-9261-46D1BAB97B8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Snort'!$T$27:$T$28</c:f>
              <c:numCache>
                <c:formatCode>0.00%</c:formatCode>
                <c:ptCount val="2"/>
                <c:pt idx="0">
                  <c:v>0.13793103448275862</c:v>
                </c:pt>
                <c:pt idx="1">
                  <c:v>0.86206896551724133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0A-4A4A-9261-46D1BAB9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CON ALERTA PARA RS3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4F60-4923-A9F0-1E20C2F4C1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4F60-4923-A9F0-1E20C2F4C17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Snort'!$U$27:$U$28</c:f>
              <c:numCache>
                <c:formatCode>0.00%</c:formatCode>
                <c:ptCount val="2"/>
                <c:pt idx="0">
                  <c:v>0.43103448275862066</c:v>
                </c:pt>
                <c:pt idx="1">
                  <c:v>0.56896551724137934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0-4923-A9F0-1E20C2F4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CON ALERTA PARA RS4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F946-414E-B6FE-68A919057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946-414E-B6FE-68A9190570C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Snort'!$V$27:$V$28</c:f>
              <c:numCache>
                <c:formatCode>0.00%</c:formatCode>
                <c:ptCount val="2"/>
                <c:pt idx="0">
                  <c:v>0.46551724137931033</c:v>
                </c:pt>
                <c:pt idx="1">
                  <c:v>0.53448275862068972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6-414E-B6FE-68A91905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EFECTIVIDAD ALERTAS POR RULESET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6AA84F">
                  <a:alpha val="100000"/>
                </a:srgbClr>
              </a:solidFill>
              <a:prstDash val="solid"/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E8A-4A2C-9ABA-063B46A2EF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'(D) - Resultados II - Snort'!$AA$31:$AE$31</c:f>
              <c:strCache>
                <c:ptCount val="5"/>
                <c:pt idx="0">
                  <c:v>RS1</c:v>
                </c:pt>
                <c:pt idx="1">
                  <c:v>RS2</c:v>
                </c:pt>
                <c:pt idx="2">
                  <c:v>RS3</c:v>
                </c:pt>
                <c:pt idx="3">
                  <c:v>RS4</c:v>
                </c:pt>
                <c:pt idx="4">
                  <c:v>Quick</c:v>
                </c:pt>
              </c:strCache>
            </c:strRef>
          </c:cat>
          <c:val>
            <c:numRef>
              <c:f>'(D) - Resultados II - Snort'!$AA$48:$AE$48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0.9</c:v>
                </c:pt>
                <c:pt idx="2">
                  <c:v>0.88235294117647056</c:v>
                </c:pt>
                <c:pt idx="3">
                  <c:v>0.47428571428571431</c:v>
                </c:pt>
                <c:pt idx="4">
                  <c:v>0.68421052631578949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A-4A2C-9ABA-063B46A2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02055"/>
        <c:axId val="1814544211"/>
      </c:lineChart>
      <c:catAx>
        <c:axId val="1319002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14544211"/>
        <c:crosses val="autoZero"/>
        <c:auto val="1"/>
        <c:lblAlgn val="ctr"/>
        <c:lblOffset val="100"/>
        <c:noMultiLvlLbl val="1"/>
      </c:catAx>
      <c:valAx>
        <c:axId val="1814544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PORCENTAJE TP RESPECTO A TOTAL 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190020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PORCENTAJES TÁCTICAS ANALIZADAS (TÉCNICAS)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34-4CC0-9745-9F1229D6B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34-4CC0-9745-9F1229D6B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34-4CC0-9745-9F1229D6B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34-4CC0-9745-9F1229D6B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34-4CC0-9745-9F1229D6B8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34-4CC0-9745-9F1229D6B8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34-4CC0-9745-9F1229D6B8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34-4CC0-9745-9F1229D6B8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34-4CC0-9745-9F1229D6B87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B34-4CC0-9745-9F1229D6B87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B34-4CC0-9745-9F1229D6B87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B34-4CC0-9745-9F1229D6B87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B34-4CC0-9745-9F1229D6B87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B34-4CC0-9745-9F1229D6B87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B34-4CC0-9745-9F1229D6B87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B34-4CC0-9745-9F1229D6B87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B34-4CC0-9745-9F1229D6B87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'(D) - Resultados II - Snort'!$J$10:$J$17</c:f>
              <c:strCache>
                <c:ptCount val="8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</c:strCache>
            </c:strRef>
          </c:cat>
          <c:val>
            <c:numRef>
              <c:f>'(D) - Resultados II - Snort'!$P$10:$P$17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B34-4CC0-9745-9F1229D6B87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PORCENTAJES TÁCTICAS ANALIZADAS (ATAQUES)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'(D) - Resultados II - Snort'!$X$8:$X$9</c:f>
              <c:strCache>
                <c:ptCount val="2"/>
                <c:pt idx="0">
                  <c:v>Ataques que generan Alertas (TP)</c:v>
                </c:pt>
                <c:pt idx="1">
                  <c:v>TOTAL ATAQUES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F9-4BE0-8774-465EE02F35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F9-4BE0-8774-465EE02F35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F9-4BE0-8774-465EE02F35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F9-4BE0-8774-465EE02F35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F9-4BE0-8774-465EE02F35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F9-4BE0-8774-465EE02F35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F9-4BE0-8774-465EE02F35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F9-4BE0-8774-465EE02F35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1F9-4BE0-8774-465EE02F352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1F9-4BE0-8774-465EE02F352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1F9-4BE0-8774-465EE02F352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1F9-4BE0-8774-465EE02F352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1F9-4BE0-8774-465EE02F352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1F9-4BE0-8774-465EE02F352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1F9-4BE0-8774-465EE02F352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1F9-4BE0-8774-465EE02F352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1F9-4BE0-8774-465EE02F352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'(D) - Resultados II - Snort'!$R$10:$R$17</c:f>
              <c:strCache>
                <c:ptCount val="8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</c:strCache>
            </c:strRef>
          </c:cat>
          <c:val>
            <c:numRef>
              <c:f>'(D) - Resultados II - Snort'!$X$10:$X$17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1F9-4BE0-8774-465EE02F352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% DE FP POR RULESET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14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57C-419D-8103-91AB56234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'(D) - Resultados II - Snort'!$AA$31:$AE$31</c:f>
              <c:strCache>
                <c:ptCount val="5"/>
                <c:pt idx="0">
                  <c:v>RS1</c:v>
                </c:pt>
                <c:pt idx="1">
                  <c:v>RS2</c:v>
                </c:pt>
                <c:pt idx="2">
                  <c:v>RS3</c:v>
                </c:pt>
                <c:pt idx="3">
                  <c:v>RS4</c:v>
                </c:pt>
                <c:pt idx="4">
                  <c:v>Quick</c:v>
                </c:pt>
              </c:strCache>
            </c:strRef>
          </c:cat>
          <c:val>
            <c:numRef>
              <c:f>'(D) - Resultados II - Snort'!$AA$49:$AE$49</c:f>
              <c:numCache>
                <c:formatCode>0.00%</c:formatCode>
                <c:ptCount val="5"/>
                <c:pt idx="0">
                  <c:v>0.33333333333333337</c:v>
                </c:pt>
                <c:pt idx="1">
                  <c:v>9.9999999999999978E-2</c:v>
                </c:pt>
                <c:pt idx="2">
                  <c:v>0.11764705882352944</c:v>
                </c:pt>
                <c:pt idx="3">
                  <c:v>0.52571428571428569</c:v>
                </c:pt>
                <c:pt idx="4">
                  <c:v>0.31578947368421051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C-419D-8103-91AB5623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60220"/>
        <c:axId val="1465338482"/>
      </c:lineChart>
      <c:catAx>
        <c:axId val="1288460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5338482"/>
        <c:crosses val="autoZero"/>
        <c:auto val="1"/>
        <c:lblAlgn val="ctr"/>
        <c:lblOffset val="100"/>
        <c:noMultiLvlLbl val="1"/>
      </c:catAx>
      <c:valAx>
        <c:axId val="146533848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PORCENTAJE TP RESPECTO A TOTAL 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884602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EFECTIVIDAD ALERTAS POR TÁCTICA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4A853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47F-469A-ADB8-F2B42DA2B809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47F-469A-ADB8-F2B42DA2B809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47F-469A-ADB8-F2B42DA2B809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847F-469A-ADB8-F2B42DA2B809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47F-469A-ADB8-F2B42DA2B809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47F-469A-ADB8-F2B42DA2B809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847F-469A-ADB8-F2B42DA2B809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847F-469A-ADB8-F2B42DA2B809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847F-469A-ADB8-F2B42DA2B809}"/>
              </c:ext>
            </c:extLst>
          </c:dPt>
          <c:dLbls>
            <c:dLbl>
              <c:idx val="0"/>
              <c:layout>
                <c:manualLayout>
                  <c:x val="8.4769987943947144E-3"/>
                  <c:y val="3.8043107065148683E-3"/>
                </c:manualLayout>
              </c:layout>
              <c:spPr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7F-469A-ADB8-F2B42DA2B809}"/>
                </c:ext>
              </c:extLst>
            </c:dLbl>
            <c:dLbl>
              <c:idx val="5"/>
              <c:layout>
                <c:manualLayout>
                  <c:x val="7.0510773782142093E-3"/>
                  <c:y val="-6.290821454009699E-3"/>
                </c:manualLayout>
              </c:layout>
              <c:spPr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7F-469A-ADB8-F2B42DA2B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'(D) - Resultados II - Snort'!$Z$32:$Z$44</c15:sqref>
                  </c15:fullRef>
                </c:ext>
              </c:extLst>
              <c:f>'(D) - Resultados II - Snort'!$Z$32:$Z$40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'(D) - Resultados II - Snort'!$AH$32:$AH$45</c15:sqref>
                  </c15:fullRef>
                </c:ext>
              </c:extLst>
              <c:f>'(D) - Resultados II - Snort'!$AH$32:$AH$40</c:f>
              <c:numCache>
                <c:formatCode>0.00%</c:formatCode>
                <c:ptCount val="9"/>
                <c:pt idx="0">
                  <c:v>0.4</c:v>
                </c:pt>
                <c:pt idx="1">
                  <c:v>0.42307692307692307</c:v>
                </c:pt>
                <c:pt idx="2">
                  <c:v>0.42857142857142855</c:v>
                </c:pt>
                <c:pt idx="3">
                  <c:v>0.66666666666666663</c:v>
                </c:pt>
                <c:pt idx="4">
                  <c:v>0.70731707317073167</c:v>
                </c:pt>
                <c:pt idx="5">
                  <c:v>0.41666666666666669</c:v>
                </c:pt>
                <c:pt idx="6">
                  <c:v>0.33333333333333331</c:v>
                </c:pt>
                <c:pt idx="7">
                  <c:v>0.10256410256410256</c:v>
                </c:pt>
                <c:pt idx="8">
                  <c:v>0.68888888888888888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5="http://schemas.microsoft.com/office/drawing/2012/chart" uri="{02D57815-91ED-43cb-92C2-25804820EDAC}">
              <c15:categoryFilterExceptions>
                <c15:categoryFilterException>
                  <c15:sqref>'(D) - Resultados II - Snort'!$AH$41</c15:sqref>
                  <c15:invertIfNegative val="1"/>
                  <c15:bubble3D val="0"/>
                  <c15:dLbl>
                    <c:idx val="8"/>
                    <c:layout>
                      <c:manualLayout>
                        <c:x val="0.17379830191958301"/>
                        <c:y val="-5.5010208555718809E-2"/>
                      </c:manualLayout>
                    </c:layout>
                    <c:spPr/>
                    <c:txPr>
                      <a:bodyPr/>
                      <a:lstStyle/>
                      <a:p>
                        <a:pPr lvl="0">
                          <a:defRPr>
                            <a:solidFill>
                              <a:srgbClr val="000000"/>
                            </a:solidFill>
                          </a:defRPr>
                        </a:pPr>
                        <a:endParaRPr lang="es-E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EB38-4ED0-8854-5E28B7115921}"/>
                      </c:ext>
                    </c:extLst>
                  </c15:dLbl>
                </c15:categoryFilterException>
                <c15:categoryFilterException>
                  <c15:sqref>'(D) - Resultados II - Snort'!$AH$42</c15:sqref>
                  <c15:invertIfNegative val="1"/>
                  <c15:bubble3D val="0"/>
                </c15:categoryFilterException>
                <c15:categoryFilterException>
                  <c15:sqref>'(D) - Resultados II - Snort'!$AH$43</c15:sqref>
                  <c15:invertIfNegative val="1"/>
                  <c15:bubble3D val="0"/>
                </c15:categoryFilterException>
                <c15:categoryFilterException>
                  <c15:sqref>'(D) - Resultados II - Snort'!$AH$44</c15:sqref>
                  <c15:invertIfNegative val="1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847F-469A-ADB8-F2B42DA2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66997"/>
        <c:axId val="172426689"/>
      </c:barChart>
      <c:catAx>
        <c:axId val="20976669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2426689"/>
        <c:crosses val="autoZero"/>
        <c:auto val="1"/>
        <c:lblAlgn val="ctr"/>
        <c:lblOffset val="100"/>
        <c:noMultiLvlLbl val="1"/>
      </c:catAx>
      <c:valAx>
        <c:axId val="172426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9766699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lang="es-ES" b="0">
                <a:solidFill>
                  <a:srgbClr val="000000"/>
                </a:solidFill>
                <a:latin typeface="Arial black"/>
              </a:rPr>
              <a:t>Nº TÉCNICAS QUE GENERAN ALERTAS TÁCTICA/RS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'(D) - Resultados II - Snort'!$K$9</c:f>
              <c:strCache>
                <c:ptCount val="1"/>
                <c:pt idx="0">
                  <c:v>RS1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'(D) - Resultados II - Snort'!$J$10:$J$22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Snort'!$K$10:$K$22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C-4748-9554-7489A8662B50}"/>
            </c:ext>
          </c:extLst>
        </c:ser>
        <c:ser>
          <c:idx val="1"/>
          <c:order val="1"/>
          <c:tx>
            <c:strRef>
              <c:f>'(D) - Resultados II - Snort'!$L$9</c:f>
              <c:strCache>
                <c:ptCount val="1"/>
                <c:pt idx="0">
                  <c:v>RS2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'(D) - Resultados II - Snort'!$J$10:$J$22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Snort'!$L$10:$L$22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C-4748-9554-7489A8662B50}"/>
            </c:ext>
          </c:extLst>
        </c:ser>
        <c:ser>
          <c:idx val="2"/>
          <c:order val="2"/>
          <c:tx>
            <c:strRef>
              <c:f>'(D) - Resultados II - Snort'!$M$9</c:f>
              <c:strCache>
                <c:ptCount val="1"/>
                <c:pt idx="0">
                  <c:v>RS3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'(D) - Resultados II - Snort'!$J$10:$J$22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Snort'!$M$10:$M$22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C-4748-9554-7489A8662B50}"/>
            </c:ext>
          </c:extLst>
        </c:ser>
        <c:ser>
          <c:idx val="3"/>
          <c:order val="3"/>
          <c:tx>
            <c:strRef>
              <c:f>'(D) - Resultados II - Snort'!$N$9</c:f>
              <c:strCache>
                <c:ptCount val="1"/>
                <c:pt idx="0">
                  <c:v>RS4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'(D) - Resultados II - Snort'!$J$10:$J$22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Snort'!$N$10:$N$22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C-4748-9554-7489A8662B50}"/>
            </c:ext>
          </c:extLst>
        </c:ser>
        <c:ser>
          <c:idx val="4"/>
          <c:order val="4"/>
          <c:tx>
            <c:strRef>
              <c:f>'(D) - Resultados II - Snort'!$O$9</c:f>
              <c:strCache>
                <c:ptCount val="1"/>
                <c:pt idx="0">
                  <c:v>QuickDraw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'(D) - Resultados II - Snort'!$O$10:$O$18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4-4A37-869F-7460F0FA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433770"/>
        <c:axId val="1023352343"/>
      </c:lineChart>
      <c:catAx>
        <c:axId val="1202433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Táctica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23352343"/>
        <c:crosses val="autoZero"/>
        <c:auto val="1"/>
        <c:lblAlgn val="ctr"/>
        <c:lblOffset val="100"/>
        <c:noMultiLvlLbl val="1"/>
      </c:catAx>
      <c:valAx>
        <c:axId val="1023352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024337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lang="es-ES" b="0">
                <a:solidFill>
                  <a:srgbClr val="000000"/>
                </a:solidFill>
                <a:latin typeface="Arial black"/>
              </a:rPr>
              <a:t>Nº ATAQUES QUE GENERAN ALERTAS TÁCTICA/RS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'(D) - Resultados II - Snort'!$S$9</c:f>
              <c:strCache>
                <c:ptCount val="1"/>
                <c:pt idx="0">
                  <c:v>RS1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'(D) - Resultados II - Snort'!$R$10:$R$22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Snort'!$S$10:$S$22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0-4BB1-A2BF-5559D21452D1}"/>
            </c:ext>
          </c:extLst>
        </c:ser>
        <c:ser>
          <c:idx val="1"/>
          <c:order val="1"/>
          <c:tx>
            <c:strRef>
              <c:f>'(D) - Resultados II - Snort'!$T$9</c:f>
              <c:strCache>
                <c:ptCount val="1"/>
                <c:pt idx="0">
                  <c:v>RS2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'(D) - Resultados II - Snort'!$R$10:$R$22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Snort'!$T$10:$T$22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0-4BB1-A2BF-5559D21452D1}"/>
            </c:ext>
          </c:extLst>
        </c:ser>
        <c:ser>
          <c:idx val="2"/>
          <c:order val="2"/>
          <c:tx>
            <c:strRef>
              <c:f>'(D) - Resultados II - Snort'!$U$9</c:f>
              <c:strCache>
                <c:ptCount val="1"/>
                <c:pt idx="0">
                  <c:v>RS3</c:v>
                </c:pt>
              </c:strCache>
            </c:strRef>
          </c:tx>
          <c:spPr>
            <a:ln w="19050"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'(D) - Resultados II - Snort'!$R$10:$R$22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Snort'!$U$10:$U$22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0-4BB1-A2BF-5559D21452D1}"/>
            </c:ext>
          </c:extLst>
        </c:ser>
        <c:ser>
          <c:idx val="3"/>
          <c:order val="3"/>
          <c:tx>
            <c:strRef>
              <c:f>'(D) - Resultados II - Snort'!$V$9</c:f>
              <c:strCache>
                <c:ptCount val="1"/>
                <c:pt idx="0">
                  <c:v>RS4</c:v>
                </c:pt>
              </c:strCache>
            </c:strRef>
          </c:tx>
          <c:spPr>
            <a:ln w="19050"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'(D) - Resultados II - Snort'!$R$10:$R$22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Snort'!$V$10:$V$22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0-4BB1-A2BF-5559D21452D1}"/>
            </c:ext>
          </c:extLst>
        </c:ser>
        <c:ser>
          <c:idx val="4"/>
          <c:order val="4"/>
          <c:tx>
            <c:strRef>
              <c:f>'(D) - Resultados II - Snort'!$W$9</c:f>
              <c:strCache>
                <c:ptCount val="1"/>
                <c:pt idx="0">
                  <c:v>QuickDraw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'(D) - Resultados II - Snort'!$R$10:$R$22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Snort'!$W$10:$W$22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1-4B8A-A457-0FE48A31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865991"/>
        <c:axId val="951877889"/>
      </c:lineChart>
      <c:catAx>
        <c:axId val="740865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51877889"/>
        <c:crosses val="autoZero"/>
        <c:auto val="1"/>
        <c:lblAlgn val="ctr"/>
        <c:lblOffset val="100"/>
        <c:noMultiLvlLbl val="1"/>
      </c:catAx>
      <c:valAx>
        <c:axId val="951877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08659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% DETECCIÓN - TÁCTICAS (BASADO EN INSTANCIAS)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'(D) - Resultados I'!$AI$11</c:f>
              <c:strCache>
                <c:ptCount val="1"/>
                <c:pt idx="0">
                  <c:v>% DETECCIÓN SNORT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'(D) - Resultados I'!$Y$12:$Y$24</c15:sqref>
                  </c15:fullRef>
                </c:ext>
              </c:extLst>
              <c:f>'(D) - Resultados I'!$Y$12:$Y$20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'(D) - Resultados I'!$AI$12:$AI$24</c15:sqref>
                  </c15:fullRef>
                </c:ext>
              </c:extLst>
              <c:f>'(D) - Resultados I'!$AI$12:$AI$20</c:f>
              <c:numCache>
                <c:formatCode>0.00%</c:formatCode>
                <c:ptCount val="9"/>
                <c:pt idx="0">
                  <c:v>1</c:v>
                </c:pt>
                <c:pt idx="1">
                  <c:v>0.6</c:v>
                </c:pt>
                <c:pt idx="2">
                  <c:v>1</c:v>
                </c:pt>
                <c:pt idx="3">
                  <c:v>0.73770491803278693</c:v>
                </c:pt>
                <c:pt idx="4">
                  <c:v>1</c:v>
                </c:pt>
                <c:pt idx="5">
                  <c:v>0.52477088912107006</c:v>
                </c:pt>
                <c:pt idx="6">
                  <c:v>1</c:v>
                </c:pt>
                <c:pt idx="7">
                  <c:v>5.3333333333333337E-2</c:v>
                </c:pt>
                <c:pt idx="8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D2-46B8-A921-450EAC0BE1C8}"/>
            </c:ext>
          </c:extLst>
        </c:ser>
        <c:ser>
          <c:idx val="1"/>
          <c:order val="1"/>
          <c:tx>
            <c:strRef>
              <c:f>'(D) - Resultados I'!$AK$11</c:f>
              <c:strCache>
                <c:ptCount val="1"/>
                <c:pt idx="0">
                  <c:v>% DETECCIÓN FG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'(D) - Resultados I'!$Y$12:$Y$24</c15:sqref>
                  </c15:fullRef>
                </c:ext>
              </c:extLst>
              <c:f>'(D) - Resultados I'!$Y$12:$Y$20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'(D) - Resultados I'!$AK$12:$AK$24</c15:sqref>
                  </c15:fullRef>
                </c:ext>
              </c:extLst>
              <c:f>'(D) - Resultados I'!$AK$12:$AK$20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1.3562940663268623E-3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D2-46B8-A921-450EAC0B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418944"/>
        <c:axId val="651734020"/>
      </c:barChart>
      <c:catAx>
        <c:axId val="20214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51734020"/>
        <c:crosses val="autoZero"/>
        <c:auto val="1"/>
        <c:lblAlgn val="ctr"/>
        <c:lblOffset val="100"/>
        <c:noMultiLvlLbl val="1"/>
      </c:catAx>
      <c:valAx>
        <c:axId val="651734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Nº DE INSTANCIAS DE ATAQUE PRINCIPAL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214189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lang="es-ES" b="0">
                <a:solidFill>
                  <a:srgbClr val="000000"/>
                </a:solidFill>
                <a:latin typeface="Arial black"/>
              </a:rPr>
              <a:t>Nº TÉCNICAS QUE GENERAN ALERTAS TÁCTICA/RS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'(D) - Resultados II - Snort'!$K$9</c:f>
              <c:strCache>
                <c:ptCount val="1"/>
                <c:pt idx="0">
                  <c:v>RS1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'(D) - Resultados II - Snort'!$J$10:$J$18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Snort'!$K$10:$K$18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0-4ECC-B493-ECCE778A4D02}"/>
            </c:ext>
          </c:extLst>
        </c:ser>
        <c:ser>
          <c:idx val="1"/>
          <c:order val="1"/>
          <c:tx>
            <c:strRef>
              <c:f>'(D) - Resultados II - Snort'!$L$9</c:f>
              <c:strCache>
                <c:ptCount val="1"/>
                <c:pt idx="0">
                  <c:v>RS2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'(D) - Resultados II - Snort'!$J$10:$J$18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Snort'!$L$10:$L$18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0-4ECC-B493-ECCE778A4D02}"/>
            </c:ext>
          </c:extLst>
        </c:ser>
        <c:ser>
          <c:idx val="2"/>
          <c:order val="2"/>
          <c:tx>
            <c:strRef>
              <c:f>'(D) - Resultados II - Snort'!$M$9</c:f>
              <c:strCache>
                <c:ptCount val="1"/>
                <c:pt idx="0">
                  <c:v>RS3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'(D) - Resultados II - Snort'!$J$10:$J$18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Snort'!$M$10:$M$18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0-4ECC-B493-ECCE778A4D02}"/>
            </c:ext>
          </c:extLst>
        </c:ser>
        <c:ser>
          <c:idx val="3"/>
          <c:order val="3"/>
          <c:tx>
            <c:strRef>
              <c:f>'(D) - Resultados II - Snort'!$N$9</c:f>
              <c:strCache>
                <c:ptCount val="1"/>
                <c:pt idx="0">
                  <c:v>RS4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'(D) - Resultados II - Snort'!$J$10:$J$18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Snort'!$N$10:$N$18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0-4ECC-B493-ECCE778A4D02}"/>
            </c:ext>
          </c:extLst>
        </c:ser>
        <c:ser>
          <c:idx val="4"/>
          <c:order val="4"/>
          <c:tx>
            <c:strRef>
              <c:f>'(D) - Resultados II - Snort'!$O$9</c:f>
              <c:strCache>
                <c:ptCount val="1"/>
                <c:pt idx="0">
                  <c:v>QuickDraw</c:v>
                </c:pt>
              </c:strCache>
            </c:strRef>
          </c:tx>
          <c:spPr>
            <a:solidFill>
              <a:schemeClr val="tx1">
                <a:alpha val="31000"/>
              </a:schemeClr>
            </a:solidFill>
          </c:spPr>
          <c:cat>
            <c:strRef>
              <c:f>'(D) - Resultados II - Snort'!$J$10:$J$18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Snort'!$O$10:$O$18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4-4370-B8B9-7DC55D11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82927"/>
        <c:axId val="949787797"/>
      </c:areaChart>
      <c:catAx>
        <c:axId val="197108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Táctica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49787797"/>
        <c:crosses val="autoZero"/>
        <c:auto val="1"/>
        <c:lblAlgn val="ctr"/>
        <c:lblOffset val="100"/>
        <c:noMultiLvlLbl val="1"/>
      </c:catAx>
      <c:valAx>
        <c:axId val="949787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71082927"/>
        <c:crosses val="autoZero"/>
        <c:crossBetween val="midCat"/>
      </c:valAx>
    </c:plotArea>
    <c:legend>
      <c:legendPos val="r"/>
      <c:overlay val="0"/>
      <c:spPr>
        <a:ln>
          <a:solidFill>
            <a:schemeClr val="tx1"/>
          </a:solidFill>
        </a:ln>
      </c:spPr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lang="es-ES" b="0">
                <a:solidFill>
                  <a:srgbClr val="000000"/>
                </a:solidFill>
                <a:latin typeface="Arial black"/>
              </a:rPr>
              <a:t>Nº ATAQUES QUE GENERAN ALERTAS TÁCTICA/RS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'(D) - Resultados II - Snort'!$S$9</c:f>
              <c:strCache>
                <c:ptCount val="1"/>
                <c:pt idx="0">
                  <c:v>RS1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19050" cmpd="sng">
              <a:solidFill>
                <a:srgbClr val="4285F4"/>
              </a:solidFill>
            </a:ln>
          </c:spPr>
          <c:cat>
            <c:strRef>
              <c:f>'(D) - Resultados II - Snort'!$R$10:$R$18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Snort'!$S$10:$S$18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3-4CAC-8149-50F39934C778}"/>
            </c:ext>
          </c:extLst>
        </c:ser>
        <c:ser>
          <c:idx val="1"/>
          <c:order val="1"/>
          <c:tx>
            <c:strRef>
              <c:f>'(D) - Resultados II - Snort'!$T$9</c:f>
              <c:strCache>
                <c:ptCount val="1"/>
                <c:pt idx="0">
                  <c:v>RS2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w="19050" cmpd="sng">
              <a:solidFill>
                <a:srgbClr val="EA4335"/>
              </a:solidFill>
            </a:ln>
          </c:spPr>
          <c:cat>
            <c:strRef>
              <c:f>'(D) - Resultados II - Snort'!$R$10:$R$18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Snort'!$T$10:$T$18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3-4CAC-8149-50F39934C778}"/>
            </c:ext>
          </c:extLst>
        </c:ser>
        <c:ser>
          <c:idx val="2"/>
          <c:order val="2"/>
          <c:tx>
            <c:strRef>
              <c:f>'(D) - Resultados II - Snort'!$U$9</c:f>
              <c:strCache>
                <c:ptCount val="1"/>
                <c:pt idx="0">
                  <c:v>RS3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w="19050" cmpd="sng">
              <a:solidFill>
                <a:srgbClr val="FBBC04"/>
              </a:solidFill>
            </a:ln>
          </c:spPr>
          <c:cat>
            <c:strRef>
              <c:f>'(D) - Resultados II - Snort'!$R$10:$R$18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Snort'!$U$10:$U$18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3-4CAC-8149-50F39934C778}"/>
            </c:ext>
          </c:extLst>
        </c:ser>
        <c:ser>
          <c:idx val="3"/>
          <c:order val="3"/>
          <c:tx>
            <c:strRef>
              <c:f>'(D) - Resultados II - Snort'!$V$9</c:f>
              <c:strCache>
                <c:ptCount val="1"/>
                <c:pt idx="0">
                  <c:v>RS4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w="19050" cmpd="sng">
              <a:solidFill>
                <a:srgbClr val="34A853"/>
              </a:solidFill>
            </a:ln>
          </c:spPr>
          <c:cat>
            <c:strRef>
              <c:f>'(D) - Resultados II - Snort'!$R$10:$R$18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Snort'!$V$10:$V$18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3-4CAC-8149-50F39934C778}"/>
            </c:ext>
          </c:extLst>
        </c:ser>
        <c:ser>
          <c:idx val="4"/>
          <c:order val="4"/>
          <c:tx>
            <c:strRef>
              <c:f>'(D) - Resultados II - Snort'!$W$9</c:f>
              <c:strCache>
                <c:ptCount val="1"/>
                <c:pt idx="0">
                  <c:v>QuickDraw</c:v>
                </c:pt>
              </c:strCache>
            </c:strRef>
          </c:tx>
          <c:spPr>
            <a:solidFill>
              <a:schemeClr val="tx1">
                <a:alpha val="33000"/>
              </a:schemeClr>
            </a:solidFill>
          </c:spPr>
          <c:cat>
            <c:strRef>
              <c:f>'(D) - Resultados II - Snort'!$R$10:$R$18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f>'(D) - Resultados II - Snort'!$W$10:$W$18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C-4418-AF9D-BBC477A1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09606"/>
        <c:axId val="1458030558"/>
      </c:areaChart>
      <c:catAx>
        <c:axId val="65960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58030558"/>
        <c:crosses val="autoZero"/>
        <c:auto val="1"/>
        <c:lblAlgn val="ctr"/>
        <c:lblOffset val="100"/>
        <c:noMultiLvlLbl val="1"/>
      </c:catAx>
      <c:valAx>
        <c:axId val="145803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596096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PORCENTAJE TÉCNICAS CON ALERTA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val>
            <c:numRef>
              <c:f>'(D) - Resultados II - Snort'!$K$27:$N$27</c:f>
              <c:numCache>
                <c:formatCode>0.00%</c:formatCode>
                <c:ptCount val="4"/>
                <c:pt idx="0">
                  <c:v>0.13333333333333333</c:v>
                </c:pt>
                <c:pt idx="1">
                  <c:v>0.2</c:v>
                </c:pt>
                <c:pt idx="2">
                  <c:v>0.6</c:v>
                </c:pt>
                <c:pt idx="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2-44E3-97CE-D4366DFC7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369118"/>
        <c:axId val="1908919437"/>
      </c:lineChart>
      <c:catAx>
        <c:axId val="1659369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08919437"/>
        <c:crosses val="autoZero"/>
        <c:auto val="1"/>
        <c:lblAlgn val="ctr"/>
        <c:lblOffset val="100"/>
        <c:noMultiLvlLbl val="1"/>
      </c:catAx>
      <c:valAx>
        <c:axId val="1908919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PORCENTAJE TÉCNICAS CON ALERTA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593691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PORCENTAJE ATAQUES CON ALERTA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val>
            <c:numRef>
              <c:f>'(D) - Resultados II - Snort'!$S$27:$V$27</c:f>
              <c:numCache>
                <c:formatCode>0.00%</c:formatCode>
                <c:ptCount val="4"/>
                <c:pt idx="0">
                  <c:v>5.1724137931034482E-2</c:v>
                </c:pt>
                <c:pt idx="1">
                  <c:v>0.13793103448275862</c:v>
                </c:pt>
                <c:pt idx="2">
                  <c:v>0.43103448275862066</c:v>
                </c:pt>
                <c:pt idx="3">
                  <c:v>0.46551724137931033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E-49C5-A1D0-87FB64C3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405328"/>
        <c:axId val="1801257139"/>
      </c:lineChart>
      <c:catAx>
        <c:axId val="75340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01257139"/>
        <c:crosses val="autoZero"/>
        <c:auto val="1"/>
        <c:lblAlgn val="ctr"/>
        <c:lblOffset val="100"/>
        <c:noMultiLvlLbl val="1"/>
      </c:catAx>
      <c:valAx>
        <c:axId val="1801257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PORCENTAJE CON ALERTA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534053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50" b="1">
                <a:solidFill>
                  <a:srgbClr val="000000"/>
                </a:solidFill>
                <a:latin typeface="Arial black"/>
              </a:defRPr>
            </a:pPr>
            <a:r>
              <a:rPr lang="es-ES" sz="1050" b="1">
                <a:solidFill>
                  <a:srgbClr val="000000"/>
                </a:solidFill>
                <a:latin typeface="Arial black"/>
              </a:rPr>
              <a:t>PORCENTAJE DE TÉCNICAS CON ALERTA PARA QuickDraw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4896-43C0-8B61-C5A7CB58D1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4896-43C0-8B61-C5A7CB58D14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Snort'!$O$27:$O$28</c:f>
              <c:numCache>
                <c:formatCode>0.00%</c:formatCode>
                <c:ptCount val="2"/>
                <c:pt idx="0">
                  <c:v>0.26666666666666666</c:v>
                </c:pt>
                <c:pt idx="1">
                  <c:v>0.73333333333333339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6-43C0-8B61-C5A7CB58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100" b="1">
                <a:solidFill>
                  <a:srgbClr val="000000"/>
                </a:solidFill>
                <a:latin typeface="Arial black"/>
              </a:defRPr>
            </a:pPr>
            <a:r>
              <a:rPr lang="es-ES" sz="1100" b="1">
                <a:solidFill>
                  <a:srgbClr val="000000"/>
                </a:solidFill>
                <a:latin typeface="Arial black"/>
              </a:rPr>
              <a:t>PORCENTAJE DE ATAQUES CON ALERTA PARA QuickDraw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A4DF-4ADB-BE86-8F38903151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4DF-4ADB-BE86-8F38903151F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II - Snort'!$W$27:$W$28</c:f>
              <c:numCache>
                <c:formatCode>0.00%</c:formatCode>
                <c:ptCount val="2"/>
                <c:pt idx="0">
                  <c:v>0.22413793103448276</c:v>
                </c:pt>
                <c:pt idx="1">
                  <c:v>0.77586206896551724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F-4ADB-BE86-8F389031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'(D) - Resultados II - Snort'!$J$27</c:f>
              <c:strCache>
                <c:ptCount val="1"/>
                <c:pt idx="0">
                  <c:v>PORCENTAJE TÉCNICAS CON ALERTA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'(D) - Resultados II - Snort'!$K$9:$O$9</c:f>
              <c:strCache>
                <c:ptCount val="5"/>
                <c:pt idx="0">
                  <c:v>RS1</c:v>
                </c:pt>
                <c:pt idx="1">
                  <c:v>RS2</c:v>
                </c:pt>
                <c:pt idx="2">
                  <c:v>RS3</c:v>
                </c:pt>
                <c:pt idx="3">
                  <c:v>RS4</c:v>
                </c:pt>
                <c:pt idx="4">
                  <c:v>QuickDraw</c:v>
                </c:pt>
              </c:strCache>
            </c:strRef>
          </c:cat>
          <c:val>
            <c:numRef>
              <c:f>'(D) - Resultados II - Snort'!$K$27:$O$27</c:f>
              <c:numCache>
                <c:formatCode>0.00%</c:formatCode>
                <c:ptCount val="5"/>
                <c:pt idx="0">
                  <c:v>0.13333333333333333</c:v>
                </c:pt>
                <c:pt idx="1">
                  <c:v>0.2</c:v>
                </c:pt>
                <c:pt idx="2">
                  <c:v>0.6</c:v>
                </c:pt>
                <c:pt idx="3">
                  <c:v>0.66666666666666663</c:v>
                </c:pt>
                <c:pt idx="4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8-4808-93E7-ED7217F1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969039"/>
        <c:axId val="835970959"/>
      </c:barChart>
      <c:catAx>
        <c:axId val="8359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970959"/>
        <c:crosses val="autoZero"/>
        <c:auto val="1"/>
        <c:lblAlgn val="ctr"/>
        <c:lblOffset val="100"/>
        <c:noMultiLvlLbl val="0"/>
      </c:catAx>
      <c:valAx>
        <c:axId val="8359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9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'(D) - Resultados II - Snort'!$R$27</c:f>
              <c:strCache>
                <c:ptCount val="1"/>
                <c:pt idx="0">
                  <c:v>PORCENTAJE ATAQUE CON ALERTA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'(D) - Resultados II - Snort'!$S$9:$W$9</c:f>
              <c:strCache>
                <c:ptCount val="5"/>
                <c:pt idx="0">
                  <c:v>RS1</c:v>
                </c:pt>
                <c:pt idx="1">
                  <c:v>RS2</c:v>
                </c:pt>
                <c:pt idx="2">
                  <c:v>RS3</c:v>
                </c:pt>
                <c:pt idx="3">
                  <c:v>RS4</c:v>
                </c:pt>
                <c:pt idx="4">
                  <c:v>QuickDraw</c:v>
                </c:pt>
              </c:strCache>
            </c:strRef>
          </c:cat>
          <c:val>
            <c:numRef>
              <c:f>'(D) - Resultados II - Snort'!$S$27:$W$27</c:f>
              <c:numCache>
                <c:formatCode>0.00%</c:formatCode>
                <c:ptCount val="5"/>
                <c:pt idx="0">
                  <c:v>5.1724137931034482E-2</c:v>
                </c:pt>
                <c:pt idx="1">
                  <c:v>0.13793103448275862</c:v>
                </c:pt>
                <c:pt idx="2">
                  <c:v>0.43103448275862066</c:v>
                </c:pt>
                <c:pt idx="3">
                  <c:v>0.46551724137931033</c:v>
                </c:pt>
                <c:pt idx="4">
                  <c:v>0.22413793103448276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A-4470-A9B6-45237956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969039"/>
        <c:axId val="835970959"/>
      </c:barChart>
      <c:catAx>
        <c:axId val="8359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970959"/>
        <c:crosses val="autoZero"/>
        <c:auto val="1"/>
        <c:lblAlgn val="ctr"/>
        <c:lblOffset val="100"/>
        <c:noMultiLvlLbl val="0"/>
      </c:catAx>
      <c:valAx>
        <c:axId val="8359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9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DETECTADOS POR SNORT (RS4)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1-30A8-45DB-AE0C-F3A429C01287}"/>
              </c:ext>
            </c:extLst>
          </c:dPt>
          <c:dPt>
            <c:idx val="1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3-30A8-45DB-AE0C-F3A429C0128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I'!$I$149:$I$150</c:f>
              <c:numCache>
                <c:formatCode>0.00%</c:formatCode>
                <c:ptCount val="2"/>
                <c:pt idx="0">
                  <c:v>0.55172413793103448</c:v>
                </c:pt>
                <c:pt idx="1">
                  <c:v>0.44827586206896552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'(D) - Resultados I'!$I$144:$I$145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0.5247529691319115</c:v>
                      </c:pt>
                      <c:pt idx="1">
                        <c:v>0.47524703086808845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0A8-45DB-AE0C-F3A429C0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DETECTADOS POR FORTIGATE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1-4F78-4A9A-B092-68BE43D3B9C3}"/>
              </c:ext>
            </c:extLst>
          </c:dPt>
          <c:dPt>
            <c:idx val="1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3-4F78-4A9A-B092-68BE43D3B9C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I'!$U$149:$U$150</c:f>
              <c:numCache>
                <c:formatCode>0.00%</c:formatCode>
                <c:ptCount val="2"/>
                <c:pt idx="0">
                  <c:v>1.8854178796468614E-4</c:v>
                </c:pt>
                <c:pt idx="1">
                  <c:v>0.99981145821203532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'(D) - Resultados I'!$U$140:$U$141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1.3558922360431527E-3</c:v>
                      </c:pt>
                      <c:pt idx="1">
                        <c:v>0.99864410776395685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F78-4A9A-B092-68BE43D3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% DETECCIÓN - TÁCTICAS (BASADO EN ATAQUES)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'(D) - Resultados I'!$AI$36</c:f>
              <c:strCache>
                <c:ptCount val="1"/>
                <c:pt idx="0">
                  <c:v>% DETECCIÓN SNORT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'(D) - Resultados I'!$Y$12:$Y$24</c15:sqref>
                  </c15:fullRef>
                </c:ext>
              </c:extLst>
              <c:f>'(D) - Resultados I'!$Y$12:$Y$20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'(D) - Resultados I'!$AI$37:$AI$49</c15:sqref>
                  </c15:fullRef>
                </c:ext>
              </c:extLst>
              <c:f>'(D) - Resultados I'!$AI$37:$AI$45</c:f>
              <c:numCache>
                <c:formatCode>0.00%</c:formatCode>
                <c:ptCount val="9"/>
                <c:pt idx="0">
                  <c:v>1</c:v>
                </c:pt>
                <c:pt idx="1">
                  <c:v>0.41666666666666669</c:v>
                </c:pt>
                <c:pt idx="2">
                  <c:v>1</c:v>
                </c:pt>
                <c:pt idx="3">
                  <c:v>0.1111111111111111</c:v>
                </c:pt>
                <c:pt idx="4">
                  <c:v>1</c:v>
                </c:pt>
                <c:pt idx="5">
                  <c:v>0.7142857142857143</c:v>
                </c:pt>
                <c:pt idx="6">
                  <c:v>1</c:v>
                </c:pt>
                <c:pt idx="7">
                  <c:v>0.36363636363636365</c:v>
                </c:pt>
                <c:pt idx="8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DE-401D-B71B-CE3232854BC0}"/>
            </c:ext>
          </c:extLst>
        </c:ser>
        <c:ser>
          <c:idx val="1"/>
          <c:order val="1"/>
          <c:tx>
            <c:strRef>
              <c:f>'(D) - Resultados I'!$AJ$36</c:f>
              <c:strCache>
                <c:ptCount val="1"/>
                <c:pt idx="0">
                  <c:v>% DETECCIÓN FG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'(D) - Resultados I'!$Y$12:$Y$24</c15:sqref>
                  </c15:fullRef>
                </c:ext>
              </c:extLst>
              <c:f>'(D) - Resultados I'!$Y$12:$Y$20</c:f>
              <c:strCache>
                <c:ptCount val="9"/>
                <c:pt idx="0">
                  <c:v>Initial Access</c:v>
                </c:pt>
                <c:pt idx="1">
                  <c:v>Discovery</c:v>
                </c:pt>
                <c:pt idx="2">
                  <c:v>Lateral Movement</c:v>
                </c:pt>
                <c:pt idx="3">
                  <c:v>Collection</c:v>
                </c:pt>
                <c:pt idx="4">
                  <c:v>Command and Control</c:v>
                </c:pt>
                <c:pt idx="5">
                  <c:v>Inhabit Response Function</c:v>
                </c:pt>
                <c:pt idx="6">
                  <c:v>Impair Process Control</c:v>
                </c:pt>
                <c:pt idx="7">
                  <c:v>Impact</c:v>
                </c:pt>
                <c:pt idx="8">
                  <c:v>Desconocida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'(D) - Resultados I'!$AJ$37:$AJ$49</c15:sqref>
                  </c15:fullRef>
                </c:ext>
              </c:extLst>
              <c:f>'(D) - Resultados I'!$AJ$37:$AJ$45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6DE-401D-B71B-CE323285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02779"/>
        <c:axId val="1028078734"/>
      </c:barChart>
      <c:catAx>
        <c:axId val="191902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28078734"/>
        <c:crosses val="autoZero"/>
        <c:auto val="1"/>
        <c:lblAlgn val="ctr"/>
        <c:lblOffset val="100"/>
        <c:noMultiLvlLbl val="1"/>
      </c:catAx>
      <c:valAx>
        <c:axId val="1028078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Nº DE INSTANCIAS DE ATAQUE PRINCIPAL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19027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lang="es-ES" b="0">
                <a:solidFill>
                  <a:srgbClr val="000000"/>
                </a:solidFill>
                <a:latin typeface="Arial black"/>
              </a:rPr>
              <a:t>% DETECCIÓN DETALLADA POR TÉCNICA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'(D) - Resultados I'!$BA$11</c:f>
              <c:strCache>
                <c:ptCount val="1"/>
                <c:pt idx="0">
                  <c:v>% DETECCIÓN SNORT</c:v>
                </c:pt>
              </c:strCache>
            </c:strRef>
          </c:tx>
          <c:spPr>
            <a:ln>
              <a:noFill/>
            </a:ln>
          </c:spPr>
          <c:cat>
            <c:strRef>
              <c:f>'(D) - Resultados I'!$AX$12:$AX$26</c:f>
              <c:strCache>
                <c:ptCount val="15"/>
                <c:pt idx="0">
                  <c:v>Rogue Master</c:v>
                </c:pt>
                <c:pt idx="1">
                  <c:v>Remote System Discovery </c:v>
                </c:pt>
                <c:pt idx="2">
                  <c:v>Remote System Information Discovery</c:v>
                </c:pt>
                <c:pt idx="3">
                  <c:v>Program Download</c:v>
                </c:pt>
                <c:pt idx="4">
                  <c:v>Automated Collection</c:v>
                </c:pt>
                <c:pt idx="5">
                  <c:v>Adversary-in-the-Middle </c:v>
                </c:pt>
                <c:pt idx="6">
                  <c:v>Commonly Used Port</c:v>
                </c:pt>
                <c:pt idx="7">
                  <c:v>Denial of Service</c:v>
                </c:pt>
                <c:pt idx="8">
                  <c:v>Device Restart/Shutdown</c:v>
                </c:pt>
                <c:pt idx="9">
                  <c:v>Modify Parameter</c:v>
                </c:pt>
                <c:pt idx="10">
                  <c:v>Damage to Property</c:v>
                </c:pt>
                <c:pt idx="11">
                  <c:v>Loss of Productivity and Revenue</c:v>
                </c:pt>
                <c:pt idx="12">
                  <c:v>Manipulation of Control</c:v>
                </c:pt>
                <c:pt idx="13">
                  <c:v>Theft of Operational Information</c:v>
                </c:pt>
                <c:pt idx="14">
                  <c:v>Desconocida</c:v>
                </c:pt>
              </c:strCache>
            </c:strRef>
          </c:cat>
          <c:val>
            <c:numRef>
              <c:f>'(D) - Resultados I'!$BA$12:$BA$26</c:f>
              <c:numCache>
                <c:formatCode>0.00%</c:formatCode>
                <c:ptCount val="15"/>
                <c:pt idx="0">
                  <c:v>1</c:v>
                </c:pt>
                <c:pt idx="1">
                  <c:v>0.45454545454545453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0.375</c:v>
                </c:pt>
                <c:pt idx="1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A-4819-9F51-2A701A5377ED}"/>
            </c:ext>
          </c:extLst>
        </c:ser>
        <c:ser>
          <c:idx val="1"/>
          <c:order val="1"/>
          <c:tx>
            <c:strRef>
              <c:f>'(D) - Resultados I'!$BC$11</c:f>
              <c:strCache>
                <c:ptCount val="1"/>
                <c:pt idx="0">
                  <c:v>% DETECCIÓN FG</c:v>
                </c:pt>
              </c:strCache>
            </c:strRef>
          </c:tx>
          <c:spPr>
            <a:ln>
              <a:noFill/>
            </a:ln>
          </c:spPr>
          <c:cat>
            <c:strRef>
              <c:f>'(D) - Resultados I'!$AX$12:$AX$26</c:f>
              <c:strCache>
                <c:ptCount val="15"/>
                <c:pt idx="0">
                  <c:v>Rogue Master</c:v>
                </c:pt>
                <c:pt idx="1">
                  <c:v>Remote System Discovery </c:v>
                </c:pt>
                <c:pt idx="2">
                  <c:v>Remote System Information Discovery</c:v>
                </c:pt>
                <c:pt idx="3">
                  <c:v>Program Download</c:v>
                </c:pt>
                <c:pt idx="4">
                  <c:v>Automated Collection</c:v>
                </c:pt>
                <c:pt idx="5">
                  <c:v>Adversary-in-the-Middle </c:v>
                </c:pt>
                <c:pt idx="6">
                  <c:v>Commonly Used Port</c:v>
                </c:pt>
                <c:pt idx="7">
                  <c:v>Denial of Service</c:v>
                </c:pt>
                <c:pt idx="8">
                  <c:v>Device Restart/Shutdown</c:v>
                </c:pt>
                <c:pt idx="9">
                  <c:v>Modify Parameter</c:v>
                </c:pt>
                <c:pt idx="10">
                  <c:v>Damage to Property</c:v>
                </c:pt>
                <c:pt idx="11">
                  <c:v>Loss of Productivity and Revenue</c:v>
                </c:pt>
                <c:pt idx="12">
                  <c:v>Manipulation of Control</c:v>
                </c:pt>
                <c:pt idx="13">
                  <c:v>Theft of Operational Information</c:v>
                </c:pt>
                <c:pt idx="14">
                  <c:v>Desconocida</c:v>
                </c:pt>
              </c:strCache>
            </c:strRef>
          </c:cat>
          <c:val>
            <c:numRef>
              <c:f>'(D) - Resultados I'!$BC$12:$BC$26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A-4819-9F51-2A701A53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8646"/>
        <c:axId val="1880581180"/>
      </c:areaChart>
      <c:catAx>
        <c:axId val="302886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% DETECCIÓN SNORT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80581180"/>
        <c:crosses val="autoZero"/>
        <c:auto val="1"/>
        <c:lblAlgn val="ctr"/>
        <c:lblOffset val="100"/>
        <c:tickMarkSkip val="1"/>
        <c:noMultiLvlLbl val="1"/>
      </c:catAx>
      <c:valAx>
        <c:axId val="1880581180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02886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DETECTADOS POR SNORT (RS1)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1-CA54-4CF6-9F7F-3BEF1F69BD1D}"/>
              </c:ext>
            </c:extLst>
          </c:dPt>
          <c:dPt>
            <c:idx val="1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3-CA54-4CF6-9F7F-3BEF1F69BD1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I'!$K$149:$K$150</c:f>
              <c:numCache>
                <c:formatCode>0.00%</c:formatCode>
                <c:ptCount val="2"/>
                <c:pt idx="0">
                  <c:v>5.1724137931034482E-2</c:v>
                </c:pt>
                <c:pt idx="1">
                  <c:v>0.94827586206896552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'(D) - Resultados I'!$I$144:$I$145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0.5247529691319115</c:v>
                      </c:pt>
                      <c:pt idx="1">
                        <c:v>0.47524703086808845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A54-4CF6-9F7F-3BEF1F69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s-ES" b="1">
                <a:solidFill>
                  <a:srgbClr val="000000"/>
                </a:solidFill>
                <a:latin typeface="Arial black"/>
              </a:rPr>
              <a:t>PORCENTAJE DE ATAQUES DETECTADOS POR SNORT (RS2)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1-B4A8-4D80-90A8-70974B54BD62}"/>
              </c:ext>
            </c:extLst>
          </c:dPt>
          <c:dPt>
            <c:idx val="1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3-B4A8-4D80-90A8-70974B54BD6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'(D) - Resultados I'!$M$149:$M$150</c:f>
              <c:numCache>
                <c:formatCode>0.00%</c:formatCode>
                <c:ptCount val="2"/>
                <c:pt idx="0">
                  <c:v>0.13793103448275862</c:v>
                </c:pt>
                <c:pt idx="1">
                  <c:v>0.86206896551724133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'(D) - Resultados I'!$I$144:$I$145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0.5247529691319115</c:v>
                      </c:pt>
                      <c:pt idx="1">
                        <c:v>0.47524703086808845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B4A8-4D80-90A8-70974B54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1438275</xdr:colOff>
      <xdr:row>160</xdr:row>
      <xdr:rowOff>47625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2505075</xdr:colOff>
      <xdr:row>160</xdr:row>
      <xdr:rowOff>47625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31</xdr:col>
      <xdr:colOff>1279615</xdr:colOff>
      <xdr:row>22</xdr:row>
      <xdr:rowOff>563335</xdr:rowOff>
    </xdr:from>
    <xdr:ext cx="6819900" cy="42100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1438275</xdr:colOff>
      <xdr:row>180</xdr:row>
      <xdr:rowOff>66675</xdr:rowOff>
    </xdr:from>
    <xdr:ext cx="5715000" cy="35337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2505075</xdr:colOff>
      <xdr:row>180</xdr:row>
      <xdr:rowOff>66675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26</xdr:col>
      <xdr:colOff>2116244</xdr:colOff>
      <xdr:row>30</xdr:row>
      <xdr:rowOff>483351</xdr:rowOff>
    </xdr:from>
    <xdr:ext cx="6697931" cy="4178927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46</xdr:col>
      <xdr:colOff>783907</xdr:colOff>
      <xdr:row>27</xdr:row>
      <xdr:rowOff>515982</xdr:rowOff>
    </xdr:from>
    <xdr:ext cx="12725400" cy="511492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</xdr:col>
      <xdr:colOff>1038225</xdr:colOff>
      <xdr:row>180</xdr:row>
      <xdr:rowOff>66675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</xdr:col>
      <xdr:colOff>1085850</xdr:colOff>
      <xdr:row>200</xdr:row>
      <xdr:rowOff>38100</xdr:rowOff>
    </xdr:from>
    <xdr:ext cx="5715000" cy="3533775"/>
    <xdr:graphicFrame macro="">
      <xdr:nvGraphicFramePr>
        <xdr:cNvPr id="10" name="Chart 9" title="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1438275</xdr:colOff>
      <xdr:row>199</xdr:row>
      <xdr:rowOff>142875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58</xdr:col>
      <xdr:colOff>381001</xdr:colOff>
      <xdr:row>26</xdr:row>
      <xdr:rowOff>51954</xdr:rowOff>
    </xdr:from>
    <xdr:ext cx="7105650" cy="4234543"/>
    <xdr:graphicFrame macro="">
      <xdr:nvGraphicFramePr>
        <xdr:cNvPr id="12" name="Chart 3" title="Gráfico">
          <a:extLst>
            <a:ext uri="{FF2B5EF4-FFF2-40B4-BE49-F238E27FC236}">
              <a16:creationId xmlns:a16="http://schemas.microsoft.com/office/drawing/2014/main" id="{F57AAD11-0C04-41FC-9BDB-EF3236CEB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65</xdr:col>
      <xdr:colOff>744681</xdr:colOff>
      <xdr:row>26</xdr:row>
      <xdr:rowOff>488719</xdr:rowOff>
    </xdr:from>
    <xdr:ext cx="7105650" cy="4234543"/>
    <xdr:graphicFrame macro="">
      <xdr:nvGraphicFramePr>
        <xdr:cNvPr id="13" name="Chart 3" title="Gráfico">
          <a:extLst>
            <a:ext uri="{FF2B5EF4-FFF2-40B4-BE49-F238E27FC236}">
              <a16:creationId xmlns:a16="http://schemas.microsoft.com/office/drawing/2014/main" id="{7ECA4CE7-F2DB-40C3-8115-606EA2461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twoCellAnchor>
    <xdr:from>
      <xdr:col>20</xdr:col>
      <xdr:colOff>636963</xdr:colOff>
      <xdr:row>71</xdr:row>
      <xdr:rowOff>496858</xdr:rowOff>
    </xdr:from>
    <xdr:to>
      <xdr:col>22</xdr:col>
      <xdr:colOff>436765</xdr:colOff>
      <xdr:row>75</xdr:row>
      <xdr:rowOff>192058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EBA81C6-5F1F-B915-B739-05EE578AA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17</xdr:col>
      <xdr:colOff>0</xdr:colOff>
      <xdr:row>76</xdr:row>
      <xdr:rowOff>0</xdr:rowOff>
    </xdr:from>
    <xdr:ext cx="8315325" cy="5124450"/>
    <xdr:graphicFrame macro="">
      <xdr:nvGraphicFramePr>
        <xdr:cNvPr id="15" name="Chart 25" title="Gráfico">
          <a:extLst>
            <a:ext uri="{FF2B5EF4-FFF2-40B4-BE49-F238E27FC236}">
              <a16:creationId xmlns:a16="http://schemas.microsoft.com/office/drawing/2014/main" id="{CFECF273-93DF-4775-B40C-9BFC4C0C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31</xdr:row>
      <xdr:rowOff>152400</xdr:rowOff>
    </xdr:from>
    <xdr:ext cx="5715000" cy="3533775"/>
    <xdr:graphicFrame macro="">
      <xdr:nvGraphicFramePr>
        <xdr:cNvPr id="11" name="Chart 11" title="Gráfic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47625</xdr:colOff>
      <xdr:row>50</xdr:row>
      <xdr:rowOff>161925</xdr:rowOff>
    </xdr:from>
    <xdr:ext cx="5715000" cy="3533775"/>
    <xdr:graphicFrame macro="">
      <xdr:nvGraphicFramePr>
        <xdr:cNvPr id="12" name="Chart 12" title="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47625</xdr:colOff>
      <xdr:row>69</xdr:row>
      <xdr:rowOff>180975</xdr:rowOff>
    </xdr:from>
    <xdr:ext cx="5715000" cy="3533775"/>
    <xdr:graphicFrame macro="">
      <xdr:nvGraphicFramePr>
        <xdr:cNvPr id="13" name="Chart 13" title="Gráfic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47625</xdr:colOff>
      <xdr:row>89</xdr:row>
      <xdr:rowOff>180975</xdr:rowOff>
    </xdr:from>
    <xdr:ext cx="5715000" cy="3533775"/>
    <xdr:graphicFrame macro="">
      <xdr:nvGraphicFramePr>
        <xdr:cNvPr id="14" name="Chart 14" title="Gráfic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476250</xdr:colOff>
      <xdr:row>31</xdr:row>
      <xdr:rowOff>152400</xdr:rowOff>
    </xdr:from>
    <xdr:ext cx="5715000" cy="3533775"/>
    <xdr:graphicFrame macro="">
      <xdr:nvGraphicFramePr>
        <xdr:cNvPr id="15" name="Chart 15" title="Gráfic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476250</xdr:colOff>
      <xdr:row>50</xdr:row>
      <xdr:rowOff>161925</xdr:rowOff>
    </xdr:from>
    <xdr:ext cx="5715000" cy="3533775"/>
    <xdr:graphicFrame macro="">
      <xdr:nvGraphicFramePr>
        <xdr:cNvPr id="16" name="Chart 16" title="Gráfic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476250</xdr:colOff>
      <xdr:row>69</xdr:row>
      <xdr:rowOff>180975</xdr:rowOff>
    </xdr:from>
    <xdr:ext cx="5715000" cy="3533775"/>
    <xdr:graphicFrame macro="">
      <xdr:nvGraphicFramePr>
        <xdr:cNvPr id="17" name="Chart 17" title="Gráfic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16</xdr:col>
      <xdr:colOff>476250</xdr:colOff>
      <xdr:row>89</xdr:row>
      <xdr:rowOff>180975</xdr:rowOff>
    </xdr:from>
    <xdr:ext cx="5715000" cy="3533775"/>
    <xdr:graphicFrame macro="">
      <xdr:nvGraphicFramePr>
        <xdr:cNvPr id="18" name="Chart 18" title="Gráfic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24</xdr:col>
      <xdr:colOff>150495</xdr:colOff>
      <xdr:row>50</xdr:row>
      <xdr:rowOff>180975</xdr:rowOff>
    </xdr:from>
    <xdr:ext cx="5876925" cy="3752850"/>
    <xdr:graphicFrame macro="">
      <xdr:nvGraphicFramePr>
        <xdr:cNvPr id="19" name="Chart 19" title="Gráfic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836295</xdr:colOff>
      <xdr:row>34</xdr:row>
      <xdr:rowOff>43815</xdr:rowOff>
    </xdr:from>
    <xdr:ext cx="5715000" cy="3533775"/>
    <xdr:graphicFrame macro="">
      <xdr:nvGraphicFramePr>
        <xdr:cNvPr id="22" name="Chart 22" title="Gráfic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</xdr:col>
      <xdr:colOff>36198</xdr:colOff>
      <xdr:row>53</xdr:row>
      <xdr:rowOff>15240</xdr:rowOff>
    </xdr:from>
    <xdr:ext cx="5715000" cy="3533775"/>
    <xdr:graphicFrame macro="">
      <xdr:nvGraphicFramePr>
        <xdr:cNvPr id="23" name="Chart 23" title="Gráfic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24</xdr:col>
      <xdr:colOff>177165</xdr:colOff>
      <xdr:row>71</xdr:row>
      <xdr:rowOff>34636</xdr:rowOff>
    </xdr:from>
    <xdr:ext cx="5876925" cy="3752850"/>
    <xdr:graphicFrame macro="">
      <xdr:nvGraphicFramePr>
        <xdr:cNvPr id="24" name="Chart 24" title="Gráfic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33</xdr:col>
      <xdr:colOff>396513</xdr:colOff>
      <xdr:row>50</xdr:row>
      <xdr:rowOff>117566</xdr:rowOff>
    </xdr:from>
    <xdr:ext cx="8315325" cy="5124450"/>
    <xdr:graphicFrame macro="">
      <xdr:nvGraphicFramePr>
        <xdr:cNvPr id="25" name="Chart 25" title="Gráfic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9</xdr:col>
      <xdr:colOff>1162322</xdr:colOff>
      <xdr:row>127</xdr:row>
      <xdr:rowOff>193221</xdr:rowOff>
    </xdr:from>
    <xdr:ext cx="6619875" cy="4095750"/>
    <xdr:graphicFrame macro="">
      <xdr:nvGraphicFramePr>
        <xdr:cNvPr id="26" name="Chart 26" title="Gráfic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9</xdr:col>
      <xdr:colOff>424543</xdr:colOff>
      <xdr:row>149</xdr:row>
      <xdr:rowOff>41366</xdr:rowOff>
    </xdr:from>
    <xdr:ext cx="7610475" cy="4095750"/>
    <xdr:graphicFrame macro="">
      <xdr:nvGraphicFramePr>
        <xdr:cNvPr id="27" name="Chart 27" title="Gráfic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17</xdr:col>
      <xdr:colOff>142058</xdr:colOff>
      <xdr:row>127</xdr:row>
      <xdr:rowOff>154577</xdr:rowOff>
    </xdr:from>
    <xdr:ext cx="6619875" cy="4095750"/>
    <xdr:graphicFrame macro="">
      <xdr:nvGraphicFramePr>
        <xdr:cNvPr id="28" name="Chart 28" title="Gráfic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16</xdr:col>
      <xdr:colOff>785404</xdr:colOff>
      <xdr:row>149</xdr:row>
      <xdr:rowOff>41366</xdr:rowOff>
    </xdr:from>
    <xdr:ext cx="7610475" cy="4095750"/>
    <xdr:graphicFrame macro="">
      <xdr:nvGraphicFramePr>
        <xdr:cNvPr id="29" name="Chart 29" title="Gráfic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6</xdr:col>
      <xdr:colOff>695325</xdr:colOff>
      <xdr:row>39</xdr:row>
      <xdr:rowOff>219075</xdr:rowOff>
    </xdr:from>
    <xdr:ext cx="5715000" cy="3533775"/>
    <xdr:graphicFrame macro="">
      <xdr:nvGraphicFramePr>
        <xdr:cNvPr id="30" name="Chart 30" title="Gráfic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6</xdr:col>
      <xdr:colOff>742950</xdr:colOff>
      <xdr:row>58</xdr:row>
      <xdr:rowOff>47625</xdr:rowOff>
    </xdr:from>
    <xdr:ext cx="5715000" cy="3533775"/>
    <xdr:graphicFrame macro="">
      <xdr:nvGraphicFramePr>
        <xdr:cNvPr id="31" name="Chart 31" title="Gráfic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9</xdr:col>
      <xdr:colOff>1891393</xdr:colOff>
      <xdr:row>108</xdr:row>
      <xdr:rowOff>68035</xdr:rowOff>
    </xdr:from>
    <xdr:ext cx="5715000" cy="3533775"/>
    <xdr:graphicFrame macro="">
      <xdr:nvGraphicFramePr>
        <xdr:cNvPr id="2" name="Chart 14" title="Gráfico">
          <a:extLst>
            <a:ext uri="{FF2B5EF4-FFF2-40B4-BE49-F238E27FC236}">
              <a16:creationId xmlns:a16="http://schemas.microsoft.com/office/drawing/2014/main" id="{49ACC855-24D8-46DE-8027-0887DEC2A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16</xdr:col>
      <xdr:colOff>616132</xdr:colOff>
      <xdr:row>108</xdr:row>
      <xdr:rowOff>37012</xdr:rowOff>
    </xdr:from>
    <xdr:ext cx="5715000" cy="3533775"/>
    <xdr:graphicFrame macro="">
      <xdr:nvGraphicFramePr>
        <xdr:cNvPr id="3" name="Chart 18" title="Gráfico">
          <a:extLst>
            <a:ext uri="{FF2B5EF4-FFF2-40B4-BE49-F238E27FC236}">
              <a16:creationId xmlns:a16="http://schemas.microsoft.com/office/drawing/2014/main" id="{76F1B74E-2236-4D1B-A68A-9D537EE2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twoCellAnchor>
    <xdr:from>
      <xdr:col>34</xdr:col>
      <xdr:colOff>831273</xdr:colOff>
      <xdr:row>77</xdr:row>
      <xdr:rowOff>148589</xdr:rowOff>
    </xdr:from>
    <xdr:to>
      <xdr:col>38</xdr:col>
      <xdr:colOff>265488</xdr:colOff>
      <xdr:row>90</xdr:row>
      <xdr:rowOff>197773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27CF14-F5B5-D04A-73E6-67C089A1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706236</xdr:colOff>
      <xdr:row>77</xdr:row>
      <xdr:rowOff>123131</xdr:rowOff>
    </xdr:from>
    <xdr:to>
      <xdr:col>34</xdr:col>
      <xdr:colOff>226868</xdr:colOff>
      <xdr:row>90</xdr:row>
      <xdr:rowOff>181840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737075-85C8-43B9-967A-444F058F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blobs2000/TFG-Snort-I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0"/>
  <sheetViews>
    <sheetView workbookViewId="0"/>
  </sheetViews>
  <sheetFormatPr baseColWidth="10" defaultColWidth="12.5546875" defaultRowHeight="15.75" customHeight="1"/>
  <cols>
    <col min="3" max="3" width="28.44140625" customWidth="1"/>
    <col min="4" max="4" width="69.33203125" customWidth="1"/>
    <col min="5" max="5" width="28.77734375" bestFit="1" customWidth="1"/>
    <col min="6" max="6" width="24.33203125" customWidth="1"/>
  </cols>
  <sheetData>
    <row r="1" spans="1:16" ht="13.2">
      <c r="A1" s="1" t="s">
        <v>0</v>
      </c>
    </row>
    <row r="4" spans="1:16" ht="13.2">
      <c r="C4" s="313" t="s">
        <v>1</v>
      </c>
      <c r="D4" s="314"/>
      <c r="E4" s="314"/>
      <c r="F4" s="314"/>
      <c r="G4" s="314"/>
      <c r="H4" s="314"/>
      <c r="I4" s="314"/>
      <c r="J4" s="315"/>
    </row>
    <row r="5" spans="1:16" ht="13.2">
      <c r="C5" s="316"/>
      <c r="D5" s="317"/>
      <c r="E5" s="317"/>
      <c r="F5" s="317"/>
      <c r="G5" s="317"/>
      <c r="H5" s="317"/>
      <c r="I5" s="317"/>
      <c r="J5" s="318"/>
    </row>
    <row r="7" spans="1:16" ht="19.5" customHeight="1">
      <c r="C7" s="2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4" t="s">
        <v>9</v>
      </c>
      <c r="K7" s="5"/>
      <c r="L7" s="5"/>
      <c r="M7" s="5"/>
      <c r="N7" s="5"/>
      <c r="O7" s="5"/>
      <c r="P7" s="5"/>
    </row>
    <row r="8" spans="1:16" ht="51.75" customHeight="1">
      <c r="C8" s="6" t="s">
        <v>10</v>
      </c>
      <c r="D8" s="7" t="s">
        <v>11</v>
      </c>
      <c r="E8" s="8" t="s">
        <v>12</v>
      </c>
      <c r="F8" s="9" t="s">
        <v>171</v>
      </c>
      <c r="G8" s="10" t="s">
        <v>13</v>
      </c>
      <c r="H8" s="11" t="s">
        <v>13</v>
      </c>
      <c r="I8" s="12" t="s">
        <v>13</v>
      </c>
      <c r="J8" s="13" t="s">
        <v>13</v>
      </c>
    </row>
    <row r="9" spans="1:16" ht="51.75" customHeight="1">
      <c r="C9" s="14" t="s">
        <v>14</v>
      </c>
      <c r="D9" s="15" t="s">
        <v>15</v>
      </c>
      <c r="E9" s="16" t="s">
        <v>170</v>
      </c>
      <c r="F9" s="17" t="s">
        <v>171</v>
      </c>
      <c r="G9" s="18"/>
      <c r="H9" s="19"/>
      <c r="I9" s="20" t="s">
        <v>13</v>
      </c>
      <c r="J9" s="21" t="s">
        <v>13</v>
      </c>
    </row>
    <row r="10" spans="1:16" ht="51.75" customHeight="1">
      <c r="C10" s="14" t="s">
        <v>16</v>
      </c>
      <c r="D10" s="15" t="s">
        <v>17</v>
      </c>
      <c r="E10" s="16">
        <v>10674</v>
      </c>
      <c r="F10" s="17">
        <v>45530</v>
      </c>
      <c r="G10" s="18"/>
      <c r="H10" s="22" t="s">
        <v>13</v>
      </c>
      <c r="I10" s="20" t="s">
        <v>13</v>
      </c>
      <c r="J10" s="23"/>
    </row>
    <row r="11" spans="1:16" ht="51.75" customHeight="1">
      <c r="C11" s="24" t="s">
        <v>18</v>
      </c>
      <c r="D11" s="25" t="s">
        <v>19</v>
      </c>
      <c r="E11" s="25" t="s">
        <v>12</v>
      </c>
      <c r="F11" s="26">
        <v>45530</v>
      </c>
      <c r="G11" s="27"/>
      <c r="H11" s="28"/>
      <c r="I11" s="29"/>
      <c r="J11" s="30" t="s">
        <v>13</v>
      </c>
    </row>
    <row r="12" spans="1:16" ht="21.75" customHeight="1"/>
    <row r="13" spans="1:16" ht="13.2">
      <c r="C13" s="16"/>
      <c r="D13" s="16"/>
      <c r="E13" s="16"/>
      <c r="F13" s="16"/>
      <c r="G13" s="16"/>
      <c r="H13" s="16"/>
    </row>
    <row r="14" spans="1:16" ht="13.2">
      <c r="C14" s="313" t="s">
        <v>20</v>
      </c>
      <c r="D14" s="314"/>
      <c r="E14" s="314"/>
      <c r="F14" s="314"/>
      <c r="G14" s="314"/>
      <c r="H14" s="314"/>
      <c r="I14" s="314"/>
      <c r="J14" s="315"/>
    </row>
    <row r="15" spans="1:16" ht="13.2">
      <c r="C15" s="316"/>
      <c r="D15" s="317"/>
      <c r="E15" s="317"/>
      <c r="F15" s="317"/>
      <c r="G15" s="317"/>
      <c r="H15" s="317"/>
      <c r="I15" s="317"/>
      <c r="J15" s="318"/>
    </row>
    <row r="17" spans="3:10" ht="13.8">
      <c r="C17" s="2" t="s">
        <v>21</v>
      </c>
      <c r="D17" s="3" t="s">
        <v>3</v>
      </c>
      <c r="E17" s="3" t="s">
        <v>22</v>
      </c>
      <c r="F17" s="4" t="s">
        <v>23</v>
      </c>
      <c r="G17" s="4" t="s">
        <v>5</v>
      </c>
    </row>
    <row r="18" spans="3:10" ht="44.25" customHeight="1">
      <c r="C18" s="31" t="s">
        <v>24</v>
      </c>
      <c r="D18" s="32" t="s">
        <v>25</v>
      </c>
      <c r="E18" s="33" t="s">
        <v>26</v>
      </c>
      <c r="F18" s="34" t="s">
        <v>27</v>
      </c>
      <c r="G18" s="35">
        <v>45477</v>
      </c>
      <c r="H18" s="36"/>
      <c r="I18" s="5"/>
      <c r="J18" s="37"/>
    </row>
    <row r="20" spans="3:10" ht="13.2">
      <c r="C20" t="s">
        <v>172</v>
      </c>
      <c r="G20" s="1" t="s">
        <v>0</v>
      </c>
    </row>
  </sheetData>
  <mergeCells count="2">
    <mergeCell ref="C4:J5"/>
    <mergeCell ref="C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B82"/>
  <sheetViews>
    <sheetView topLeftCell="F1" zoomScale="70" zoomScaleNormal="70" workbookViewId="0">
      <selection activeCell="J1" sqref="J1:J1048576"/>
    </sheetView>
  </sheetViews>
  <sheetFormatPr baseColWidth="10" defaultColWidth="12.5546875" defaultRowHeight="15.75" customHeight="1" outlineLevelCol="1"/>
  <cols>
    <col min="1" max="1" width="25.109375" customWidth="1"/>
    <col min="2" max="7" width="25.109375" customWidth="1" outlineLevel="1"/>
    <col min="8" max="9" width="32.109375" customWidth="1" outlineLevel="1"/>
    <col min="10" max="10" width="27.5546875" customWidth="1" outlineLevel="1"/>
    <col min="11" max="11" width="39.88671875" customWidth="1"/>
    <col min="12" max="12" width="50.21875" customWidth="1" outlineLevel="1"/>
    <col min="13" max="13" width="51.77734375" customWidth="1" outlineLevel="1"/>
    <col min="14" max="14" width="25.109375" style="173" customWidth="1" outlineLevel="1"/>
    <col min="15" max="19" width="25.109375" customWidth="1" outlineLevel="1"/>
    <col min="20" max="20" width="33.88671875" customWidth="1" outlineLevel="1"/>
    <col min="21" max="27" width="25.109375" customWidth="1" outlineLevel="1"/>
    <col min="28" max="28" width="38.6640625" customWidth="1" outlineLevel="1"/>
    <col min="29" max="29" width="25.109375" customWidth="1" outlineLevel="1"/>
    <col min="30" max="30" width="25.109375" style="173" customWidth="1" outlineLevel="1"/>
    <col min="31" max="35" width="25.109375" customWidth="1" outlineLevel="1"/>
    <col min="36" max="36" width="33.44140625" customWidth="1" outlineLevel="1"/>
    <col min="37" max="37" width="25.109375" customWidth="1" outlineLevel="1"/>
    <col min="38" max="38" width="26.88671875" style="173" customWidth="1" outlineLevel="1"/>
    <col min="39" max="43" width="25.109375" customWidth="1" outlineLevel="1"/>
    <col min="44" max="44" width="32.88671875" customWidth="1" outlineLevel="1"/>
    <col min="45" max="45" width="25.109375" customWidth="1" outlineLevel="1"/>
    <col min="46" max="46" width="25.109375" style="173" customWidth="1" outlineLevel="1"/>
    <col min="47" max="49" width="25.109375" customWidth="1" outlineLevel="1"/>
    <col min="50" max="51" width="26.21875" customWidth="1" outlineLevel="1"/>
    <col min="52" max="53" width="31" customWidth="1" outlineLevel="1"/>
    <col min="54" max="56" width="25.109375" customWidth="1" outlineLevel="1"/>
    <col min="57" max="57" width="26.21875" customWidth="1" outlineLevel="1"/>
    <col min="58" max="64" width="35.88671875" customWidth="1" outlineLevel="1"/>
    <col min="65" max="65" width="67.33203125" hidden="1" customWidth="1"/>
    <col min="66" max="66" width="31.44140625" bestFit="1" customWidth="1"/>
    <col min="67" max="67" width="25.88671875" customWidth="1"/>
    <col min="68" max="68" width="33.21875" bestFit="1" customWidth="1"/>
    <col min="69" max="69" width="40.44140625" customWidth="1"/>
    <col min="70" max="70" width="79.33203125" bestFit="1" customWidth="1"/>
    <col min="71" max="71" width="36.33203125" bestFit="1" customWidth="1"/>
    <col min="72" max="72" width="35.44140625" customWidth="1"/>
    <col min="73" max="73" width="35.6640625" customWidth="1"/>
    <col min="74" max="79" width="35.44140625" customWidth="1"/>
    <col min="80" max="80" width="36.88671875" bestFit="1" customWidth="1"/>
    <col min="81" max="81" width="35.44140625" customWidth="1"/>
  </cols>
  <sheetData>
    <row r="1" spans="1:80" ht="13.8" thickBot="1">
      <c r="A1" s="1" t="s">
        <v>28</v>
      </c>
      <c r="AT1" s="207"/>
      <c r="AU1" s="163"/>
      <c r="AV1" s="163"/>
      <c r="AW1" s="163"/>
      <c r="AX1" s="163"/>
      <c r="AY1" s="163"/>
      <c r="AZ1" s="163"/>
      <c r="BA1" s="163"/>
    </row>
    <row r="2" spans="1:80" ht="31.5" customHeight="1" thickBot="1">
      <c r="B2" s="38"/>
      <c r="C2" s="38"/>
      <c r="D2" s="38"/>
      <c r="E2" s="38"/>
      <c r="F2" s="38"/>
      <c r="G2" s="38"/>
      <c r="H2" s="39"/>
      <c r="I2" s="39"/>
      <c r="J2" s="39"/>
      <c r="K2" s="39"/>
      <c r="L2" s="39"/>
      <c r="M2" s="39"/>
      <c r="N2" s="332" t="s">
        <v>6</v>
      </c>
      <c r="O2" s="320"/>
      <c r="P2" s="320"/>
      <c r="Q2" s="320"/>
      <c r="R2" s="320"/>
      <c r="S2" s="320"/>
      <c r="T2" s="320"/>
      <c r="U2" s="321"/>
      <c r="V2" s="333" t="s">
        <v>7</v>
      </c>
      <c r="W2" s="320"/>
      <c r="X2" s="320"/>
      <c r="Y2" s="320"/>
      <c r="Z2" s="320"/>
      <c r="AA2" s="320"/>
      <c r="AB2" s="320"/>
      <c r="AC2" s="321"/>
      <c r="AD2" s="334" t="s">
        <v>8</v>
      </c>
      <c r="AE2" s="320"/>
      <c r="AF2" s="320"/>
      <c r="AG2" s="320"/>
      <c r="AH2" s="320"/>
      <c r="AI2" s="320"/>
      <c r="AJ2" s="320"/>
      <c r="AK2" s="321"/>
      <c r="AL2" s="319" t="s">
        <v>9</v>
      </c>
      <c r="AM2" s="320"/>
      <c r="AN2" s="320"/>
      <c r="AO2" s="320"/>
      <c r="AP2" s="320"/>
      <c r="AQ2" s="320"/>
      <c r="AR2" s="320"/>
      <c r="AS2" s="321"/>
      <c r="AT2" s="327" t="s">
        <v>238</v>
      </c>
      <c r="AU2" s="328"/>
      <c r="AV2" s="328"/>
      <c r="AW2" s="328"/>
      <c r="AX2" s="328"/>
      <c r="AY2" s="328"/>
      <c r="AZ2" s="328"/>
      <c r="BA2" s="329"/>
      <c r="BB2" s="322" t="s">
        <v>20</v>
      </c>
      <c r="BC2" s="323"/>
      <c r="BD2" s="323"/>
      <c r="BE2" s="323"/>
      <c r="BF2" s="323"/>
      <c r="BG2" s="323"/>
      <c r="BH2" s="323"/>
      <c r="BI2" s="323"/>
      <c r="BJ2" s="324"/>
      <c r="BK2" s="156"/>
      <c r="BL2" s="156"/>
      <c r="BP2" s="228"/>
      <c r="BU2" s="228" t="s">
        <v>373</v>
      </c>
      <c r="CA2" s="228"/>
      <c r="CB2" s="228"/>
    </row>
    <row r="3" spans="1:80" ht="27.6">
      <c r="B3" s="40" t="s">
        <v>29</v>
      </c>
      <c r="C3" s="41" t="s">
        <v>30</v>
      </c>
      <c r="D3" s="42" t="s">
        <v>31</v>
      </c>
      <c r="E3" s="42" t="s">
        <v>32</v>
      </c>
      <c r="F3" s="42" t="s">
        <v>33</v>
      </c>
      <c r="G3" s="42" t="s">
        <v>34</v>
      </c>
      <c r="H3" s="42" t="s">
        <v>35</v>
      </c>
      <c r="I3" s="304" t="s">
        <v>502</v>
      </c>
      <c r="J3" s="42" t="s">
        <v>36</v>
      </c>
      <c r="K3" s="43" t="s">
        <v>37</v>
      </c>
      <c r="L3" s="44" t="s">
        <v>38</v>
      </c>
      <c r="M3" s="44" t="s">
        <v>39</v>
      </c>
      <c r="N3" s="174" t="s">
        <v>40</v>
      </c>
      <c r="O3" s="45" t="s">
        <v>41</v>
      </c>
      <c r="P3" s="45" t="s">
        <v>42</v>
      </c>
      <c r="Q3" s="279" t="s">
        <v>492</v>
      </c>
      <c r="R3" s="46" t="s">
        <v>43</v>
      </c>
      <c r="S3" s="46" t="s">
        <v>169</v>
      </c>
      <c r="T3" s="47" t="s">
        <v>44</v>
      </c>
      <c r="U3" s="47" t="s">
        <v>45</v>
      </c>
      <c r="V3" s="45" t="s">
        <v>40</v>
      </c>
      <c r="W3" s="45" t="s">
        <v>41</v>
      </c>
      <c r="X3" s="45" t="s">
        <v>42</v>
      </c>
      <c r="Y3" s="279" t="s">
        <v>492</v>
      </c>
      <c r="Z3" s="46" t="s">
        <v>43</v>
      </c>
      <c r="AA3" s="46" t="s">
        <v>169</v>
      </c>
      <c r="AB3" s="47" t="s">
        <v>44</v>
      </c>
      <c r="AC3" s="47" t="s">
        <v>45</v>
      </c>
      <c r="AD3" s="174" t="s">
        <v>40</v>
      </c>
      <c r="AE3" s="45" t="s">
        <v>41</v>
      </c>
      <c r="AF3" s="45" t="s">
        <v>42</v>
      </c>
      <c r="AG3" s="279" t="s">
        <v>492</v>
      </c>
      <c r="AH3" s="46" t="s">
        <v>43</v>
      </c>
      <c r="AI3" s="46" t="s">
        <v>169</v>
      </c>
      <c r="AJ3" s="47" t="s">
        <v>44</v>
      </c>
      <c r="AK3" s="47" t="s">
        <v>45</v>
      </c>
      <c r="AL3" s="174" t="s">
        <v>40</v>
      </c>
      <c r="AM3" s="45" t="s">
        <v>41</v>
      </c>
      <c r="AN3" s="45" t="s">
        <v>42</v>
      </c>
      <c r="AO3" s="279" t="s">
        <v>492</v>
      </c>
      <c r="AP3" s="46" t="s">
        <v>43</v>
      </c>
      <c r="AQ3" s="46" t="s">
        <v>169</v>
      </c>
      <c r="AR3" s="47" t="s">
        <v>44</v>
      </c>
      <c r="AS3" s="47" t="s">
        <v>45</v>
      </c>
      <c r="AT3" s="208" t="s">
        <v>40</v>
      </c>
      <c r="AU3" s="164" t="s">
        <v>41</v>
      </c>
      <c r="AV3" s="164" t="s">
        <v>42</v>
      </c>
      <c r="AW3" s="280" t="s">
        <v>492</v>
      </c>
      <c r="AX3" s="169" t="s">
        <v>43</v>
      </c>
      <c r="AY3" s="169" t="s">
        <v>169</v>
      </c>
      <c r="AZ3" s="165" t="s">
        <v>44</v>
      </c>
      <c r="BA3" s="165" t="s">
        <v>45</v>
      </c>
      <c r="BB3" s="48" t="s">
        <v>46</v>
      </c>
      <c r="BC3" s="49" t="s">
        <v>47</v>
      </c>
      <c r="BD3" s="49" t="s">
        <v>42</v>
      </c>
      <c r="BE3" s="50" t="s">
        <v>48</v>
      </c>
      <c r="BF3" s="50" t="s">
        <v>49</v>
      </c>
      <c r="BG3" s="50" t="s">
        <v>50</v>
      </c>
      <c r="BH3" s="50" t="s">
        <v>51</v>
      </c>
      <c r="BI3" s="50" t="s">
        <v>52</v>
      </c>
      <c r="BJ3" s="49" t="s">
        <v>53</v>
      </c>
      <c r="BK3" s="215" t="s">
        <v>43</v>
      </c>
      <c r="BL3" s="216" t="s">
        <v>169</v>
      </c>
      <c r="BM3" s="217" t="s">
        <v>54</v>
      </c>
      <c r="BN3" s="50" t="s">
        <v>55</v>
      </c>
      <c r="BO3" s="50" t="s">
        <v>56</v>
      </c>
      <c r="BP3" s="51" t="s">
        <v>57</v>
      </c>
      <c r="BQ3" s="41" t="s">
        <v>58</v>
      </c>
      <c r="BR3" s="41" t="s">
        <v>59</v>
      </c>
      <c r="BS3" s="41" t="s">
        <v>60</v>
      </c>
      <c r="BT3" s="48" t="s">
        <v>61</v>
      </c>
      <c r="BU3" s="41" t="s">
        <v>62</v>
      </c>
      <c r="BV3" s="41" t="s">
        <v>63</v>
      </c>
      <c r="BW3" s="41" t="s">
        <v>64</v>
      </c>
      <c r="BX3" s="41" t="s">
        <v>65</v>
      </c>
      <c r="BY3" s="41" t="s">
        <v>66</v>
      </c>
      <c r="BZ3" s="41" t="s">
        <v>67</v>
      </c>
      <c r="CA3" s="48" t="s">
        <v>68</v>
      </c>
      <c r="CB3" s="214" t="s">
        <v>69</v>
      </c>
    </row>
    <row r="4" spans="1:80" ht="55.2">
      <c r="B4" s="52" t="s">
        <v>72</v>
      </c>
      <c r="C4" s="53" t="s">
        <v>175</v>
      </c>
      <c r="D4" s="53" t="s">
        <v>173</v>
      </c>
      <c r="E4" s="53" t="s">
        <v>174</v>
      </c>
      <c r="F4" s="53" t="s">
        <v>175</v>
      </c>
      <c r="G4" s="53" t="s">
        <v>175</v>
      </c>
      <c r="H4" s="54" t="s">
        <v>191</v>
      </c>
      <c r="I4" s="158" t="s">
        <v>503</v>
      </c>
      <c r="J4" s="158" t="s">
        <v>176</v>
      </c>
      <c r="K4" s="158" t="s">
        <v>321</v>
      </c>
      <c r="L4" s="55">
        <v>1</v>
      </c>
      <c r="M4" s="55">
        <v>10</v>
      </c>
      <c r="N4" s="175" t="s">
        <v>256</v>
      </c>
      <c r="O4" s="56">
        <v>0</v>
      </c>
      <c r="P4" s="56">
        <v>0</v>
      </c>
      <c r="Q4" s="56">
        <v>0</v>
      </c>
      <c r="R4" s="57"/>
      <c r="S4" s="57"/>
      <c r="T4" s="58">
        <v>0</v>
      </c>
      <c r="U4" s="59">
        <f>T4/L4</f>
        <v>0</v>
      </c>
      <c r="V4" s="171" t="s">
        <v>256</v>
      </c>
      <c r="W4" s="60">
        <v>0</v>
      </c>
      <c r="X4" s="60">
        <v>0</v>
      </c>
      <c r="Y4" s="60">
        <v>0</v>
      </c>
      <c r="Z4" s="57"/>
      <c r="AA4" s="57"/>
      <c r="AB4" s="61">
        <v>0</v>
      </c>
      <c r="AC4" s="62">
        <f>AB4/L4</f>
        <v>0</v>
      </c>
      <c r="AD4" s="176" t="s">
        <v>256</v>
      </c>
      <c r="AE4" s="63">
        <v>0</v>
      </c>
      <c r="AF4" s="63">
        <v>0</v>
      </c>
      <c r="AG4" s="63">
        <v>0</v>
      </c>
      <c r="AH4" s="57"/>
      <c r="AI4" s="57"/>
      <c r="AJ4" s="64">
        <v>0</v>
      </c>
      <c r="AK4" s="65">
        <f>AJ4/L4</f>
        <v>0</v>
      </c>
      <c r="AL4" s="177" t="s">
        <v>272</v>
      </c>
      <c r="AM4" s="66">
        <v>2</v>
      </c>
      <c r="AN4" s="66">
        <v>4</v>
      </c>
      <c r="AO4" s="66">
        <v>0</v>
      </c>
      <c r="AP4" s="57"/>
      <c r="AQ4" s="57"/>
      <c r="AR4" s="67">
        <v>0</v>
      </c>
      <c r="AS4" s="68">
        <f>AR4/L4</f>
        <v>0</v>
      </c>
      <c r="AT4" s="311" t="s">
        <v>320</v>
      </c>
      <c r="AU4" s="166">
        <v>3</v>
      </c>
      <c r="AV4" s="166">
        <v>7</v>
      </c>
      <c r="AW4" s="166">
        <v>2</v>
      </c>
      <c r="AX4" s="170"/>
      <c r="AY4" s="170"/>
      <c r="AZ4" s="167">
        <v>1</v>
      </c>
      <c r="BA4" s="168">
        <f>AZ4/L4</f>
        <v>1</v>
      </c>
      <c r="BB4" s="213">
        <v>0</v>
      </c>
      <c r="BC4" s="213">
        <v>0</v>
      </c>
      <c r="BD4" s="213">
        <v>0</v>
      </c>
      <c r="BE4" s="213">
        <v>0</v>
      </c>
      <c r="BF4" s="213">
        <v>0</v>
      </c>
      <c r="BG4" s="213">
        <v>0</v>
      </c>
      <c r="BH4" s="213">
        <v>0</v>
      </c>
      <c r="BI4" s="213">
        <v>0</v>
      </c>
      <c r="BJ4" s="213">
        <v>0</v>
      </c>
      <c r="BK4" s="226" t="s">
        <v>175</v>
      </c>
      <c r="BL4" s="226" t="s">
        <v>175</v>
      </c>
      <c r="BM4" s="158" t="s">
        <v>365</v>
      </c>
      <c r="BN4" s="158">
        <v>0</v>
      </c>
      <c r="BO4" s="158">
        <f>BN4/L4</f>
        <v>0</v>
      </c>
      <c r="BP4" s="227" t="s">
        <v>13</v>
      </c>
      <c r="BQ4" s="158" t="s">
        <v>364</v>
      </c>
      <c r="BR4" s="158" t="s">
        <v>366</v>
      </c>
      <c r="BS4" s="158" t="s">
        <v>175</v>
      </c>
      <c r="BT4" s="158" t="s">
        <v>367</v>
      </c>
      <c r="BU4" s="158" t="s">
        <v>368</v>
      </c>
      <c r="BV4" s="158" t="s">
        <v>369</v>
      </c>
      <c r="BW4" s="158" t="s">
        <v>13</v>
      </c>
      <c r="BX4" s="158" t="s">
        <v>364</v>
      </c>
      <c r="BY4" s="158" t="s">
        <v>70</v>
      </c>
      <c r="BZ4" s="158" t="s">
        <v>13</v>
      </c>
      <c r="CA4" s="158" t="s">
        <v>70</v>
      </c>
      <c r="CB4" s="158" t="s">
        <v>70</v>
      </c>
    </row>
    <row r="5" spans="1:80" ht="41.4">
      <c r="B5" s="52" t="s">
        <v>77</v>
      </c>
      <c r="C5" s="159" t="s">
        <v>175</v>
      </c>
      <c r="D5" s="69" t="s">
        <v>179</v>
      </c>
      <c r="E5" s="53" t="s">
        <v>209</v>
      </c>
      <c r="F5" s="159" t="s">
        <v>175</v>
      </c>
      <c r="G5" s="160" t="s">
        <v>175</v>
      </c>
      <c r="H5" s="158" t="s">
        <v>192</v>
      </c>
      <c r="I5" s="158" t="s">
        <v>504</v>
      </c>
      <c r="J5" s="158" t="s">
        <v>208</v>
      </c>
      <c r="K5" s="158" t="s">
        <v>322</v>
      </c>
      <c r="L5" s="55">
        <v>1</v>
      </c>
      <c r="M5" s="55">
        <v>3</v>
      </c>
      <c r="N5" s="175">
        <v>0</v>
      </c>
      <c r="O5" s="56">
        <v>0</v>
      </c>
      <c r="P5" s="56">
        <v>0</v>
      </c>
      <c r="Q5" s="56">
        <v>0</v>
      </c>
      <c r="R5" s="57"/>
      <c r="S5" s="57"/>
      <c r="T5" s="58">
        <v>0</v>
      </c>
      <c r="U5" s="59">
        <f t="shared" ref="U5:U50" si="0">T5/L5</f>
        <v>0</v>
      </c>
      <c r="V5" s="171" t="s">
        <v>256</v>
      </c>
      <c r="W5" s="60">
        <v>0</v>
      </c>
      <c r="X5" s="60">
        <v>0</v>
      </c>
      <c r="Y5" s="60">
        <v>0</v>
      </c>
      <c r="Z5" s="57"/>
      <c r="AA5" s="57"/>
      <c r="AB5" s="61">
        <v>0</v>
      </c>
      <c r="AC5" s="62">
        <f t="shared" ref="AC5:AC50" si="1">AB5/L5</f>
        <v>0</v>
      </c>
      <c r="AD5" s="176" t="s">
        <v>256</v>
      </c>
      <c r="AE5" s="63">
        <v>0</v>
      </c>
      <c r="AF5" s="63">
        <v>0</v>
      </c>
      <c r="AG5" s="63">
        <v>0</v>
      </c>
      <c r="AH5" s="57"/>
      <c r="AI5" s="57"/>
      <c r="AJ5" s="64">
        <v>0</v>
      </c>
      <c r="AK5" s="65">
        <f t="shared" ref="AK5:AK50" si="2">AJ5/L5</f>
        <v>0</v>
      </c>
      <c r="AL5" s="177" t="s">
        <v>272</v>
      </c>
      <c r="AM5" s="66">
        <v>2</v>
      </c>
      <c r="AN5" s="66">
        <v>4</v>
      </c>
      <c r="AO5" s="66">
        <v>0</v>
      </c>
      <c r="AP5" s="57"/>
      <c r="AQ5" s="57"/>
      <c r="AR5" s="67">
        <v>0</v>
      </c>
      <c r="AS5" s="68">
        <f t="shared" ref="AS5:AS50" si="3">AR5/L5</f>
        <v>0</v>
      </c>
      <c r="AT5" s="209">
        <v>0</v>
      </c>
      <c r="AU5" s="166">
        <v>0</v>
      </c>
      <c r="AV5" s="166">
        <v>0</v>
      </c>
      <c r="AW5" s="166">
        <v>0</v>
      </c>
      <c r="AX5" s="170"/>
      <c r="AY5" s="170"/>
      <c r="AZ5" s="167">
        <v>0</v>
      </c>
      <c r="BA5" s="168">
        <f t="shared" ref="BA5:BA50" si="4">AZ5/L5</f>
        <v>0</v>
      </c>
      <c r="BB5" s="213">
        <v>0</v>
      </c>
      <c r="BC5" s="213">
        <v>0</v>
      </c>
      <c r="BD5" s="213">
        <v>0</v>
      </c>
      <c r="BE5" s="213">
        <v>0</v>
      </c>
      <c r="BF5" s="213">
        <v>0</v>
      </c>
      <c r="BG5" s="213">
        <v>0</v>
      </c>
      <c r="BH5" s="213">
        <v>0</v>
      </c>
      <c r="BI5" s="213">
        <v>0</v>
      </c>
      <c r="BJ5" s="213">
        <v>0</v>
      </c>
      <c r="BK5" s="226" t="s">
        <v>175</v>
      </c>
      <c r="BL5" s="226" t="s">
        <v>175</v>
      </c>
      <c r="BM5" s="158" t="s">
        <v>370</v>
      </c>
      <c r="BN5" s="158">
        <v>0</v>
      </c>
      <c r="BO5" s="158">
        <f>BN5/L5</f>
        <v>0</v>
      </c>
      <c r="BP5" s="227" t="s">
        <v>13</v>
      </c>
      <c r="BQ5" s="158" t="s">
        <v>364</v>
      </c>
      <c r="BR5" s="158" t="s">
        <v>371</v>
      </c>
      <c r="BS5" s="158" t="s">
        <v>175</v>
      </c>
      <c r="BT5" s="158" t="s">
        <v>372</v>
      </c>
      <c r="BU5" s="158" t="s">
        <v>368</v>
      </c>
      <c r="BV5" s="158" t="s">
        <v>374</v>
      </c>
      <c r="BW5" s="158" t="s">
        <v>13</v>
      </c>
      <c r="BX5" s="158" t="s">
        <v>364</v>
      </c>
      <c r="BY5" s="158" t="s">
        <v>70</v>
      </c>
      <c r="BZ5" s="158" t="s">
        <v>13</v>
      </c>
      <c r="CA5" s="158" t="s">
        <v>70</v>
      </c>
      <c r="CB5" s="158" t="s">
        <v>13</v>
      </c>
    </row>
    <row r="6" spans="1:80" ht="41.4">
      <c r="B6" s="52" t="s">
        <v>77</v>
      </c>
      <c r="C6" s="53" t="s">
        <v>175</v>
      </c>
      <c r="D6" s="53" t="s">
        <v>179</v>
      </c>
      <c r="E6" s="53" t="s">
        <v>209</v>
      </c>
      <c r="F6" s="160" t="s">
        <v>175</v>
      </c>
      <c r="G6" s="160" t="s">
        <v>175</v>
      </c>
      <c r="H6" s="54" t="s">
        <v>193</v>
      </c>
      <c r="I6" s="158" t="s">
        <v>505</v>
      </c>
      <c r="J6" s="158" t="s">
        <v>210</v>
      </c>
      <c r="K6" s="158" t="s">
        <v>323</v>
      </c>
      <c r="L6" s="55">
        <v>2</v>
      </c>
      <c r="M6" s="55">
        <v>0</v>
      </c>
      <c r="N6" s="175">
        <v>0</v>
      </c>
      <c r="O6" s="56">
        <v>0</v>
      </c>
      <c r="P6" s="56">
        <v>0</v>
      </c>
      <c r="Q6" s="56">
        <v>0</v>
      </c>
      <c r="R6" s="57"/>
      <c r="S6" s="57"/>
      <c r="T6" s="58">
        <v>0</v>
      </c>
      <c r="U6" s="59">
        <f t="shared" si="0"/>
        <v>0</v>
      </c>
      <c r="V6" s="171">
        <v>0</v>
      </c>
      <c r="W6" s="60">
        <v>0</v>
      </c>
      <c r="X6" s="60">
        <v>0</v>
      </c>
      <c r="Y6" s="60">
        <v>0</v>
      </c>
      <c r="Z6" s="57"/>
      <c r="AA6" s="57"/>
      <c r="AB6" s="61">
        <v>0</v>
      </c>
      <c r="AC6" s="62">
        <f t="shared" si="1"/>
        <v>0</v>
      </c>
      <c r="AD6" s="221" t="s">
        <v>327</v>
      </c>
      <c r="AE6" s="63">
        <v>3</v>
      </c>
      <c r="AF6" s="63">
        <v>0</v>
      </c>
      <c r="AG6" s="63">
        <v>3</v>
      </c>
      <c r="AH6" s="57"/>
      <c r="AI6" s="57"/>
      <c r="AJ6" s="64">
        <v>1</v>
      </c>
      <c r="AK6" s="65">
        <f t="shared" si="2"/>
        <v>0.5</v>
      </c>
      <c r="AL6" s="178" t="s">
        <v>352</v>
      </c>
      <c r="AM6" s="66">
        <v>5</v>
      </c>
      <c r="AN6" s="66">
        <v>8</v>
      </c>
      <c r="AO6" s="66">
        <v>2</v>
      </c>
      <c r="AP6" s="57"/>
      <c r="AQ6" s="57"/>
      <c r="AR6" s="67">
        <v>2</v>
      </c>
      <c r="AS6" s="68">
        <f t="shared" si="3"/>
        <v>1</v>
      </c>
      <c r="AT6" s="311" t="s">
        <v>353</v>
      </c>
      <c r="AU6" s="166">
        <v>2</v>
      </c>
      <c r="AV6" s="166">
        <v>2</v>
      </c>
      <c r="AW6" s="166">
        <v>1</v>
      </c>
      <c r="AX6" s="170"/>
      <c r="AY6" s="170"/>
      <c r="AZ6" s="167">
        <v>2</v>
      </c>
      <c r="BA6" s="168">
        <f t="shared" si="4"/>
        <v>1</v>
      </c>
      <c r="BB6" s="213">
        <v>0</v>
      </c>
      <c r="BC6" s="213">
        <v>0</v>
      </c>
      <c r="BD6" s="213">
        <v>0</v>
      </c>
      <c r="BE6" s="213">
        <v>0</v>
      </c>
      <c r="BF6" s="213">
        <v>0</v>
      </c>
      <c r="BG6" s="213">
        <v>0</v>
      </c>
      <c r="BH6" s="213">
        <v>0</v>
      </c>
      <c r="BI6" s="213">
        <v>0</v>
      </c>
      <c r="BJ6" s="213">
        <v>0</v>
      </c>
      <c r="BK6" s="226" t="s">
        <v>175</v>
      </c>
      <c r="BL6" s="226" t="s">
        <v>175</v>
      </c>
      <c r="BM6" s="158" t="s">
        <v>375</v>
      </c>
      <c r="BN6" s="158">
        <v>0</v>
      </c>
      <c r="BO6" s="158">
        <f t="shared" ref="BO6:BO61" si="5">BN6/L6</f>
        <v>0</v>
      </c>
      <c r="BP6" s="227" t="s">
        <v>13</v>
      </c>
      <c r="BQ6" s="158" t="s">
        <v>364</v>
      </c>
      <c r="BR6" s="158" t="s">
        <v>366</v>
      </c>
      <c r="BS6" s="158" t="s">
        <v>175</v>
      </c>
      <c r="BT6" s="158" t="s">
        <v>376</v>
      </c>
      <c r="BU6" s="158" t="s">
        <v>368</v>
      </c>
      <c r="BV6" s="158" t="s">
        <v>374</v>
      </c>
      <c r="BW6" s="158" t="s">
        <v>13</v>
      </c>
      <c r="BX6" s="158" t="s">
        <v>364</v>
      </c>
      <c r="BY6" s="158" t="s">
        <v>70</v>
      </c>
      <c r="BZ6" s="158" t="s">
        <v>13</v>
      </c>
      <c r="CA6" s="158" t="s">
        <v>70</v>
      </c>
      <c r="CB6" s="158" t="s">
        <v>13</v>
      </c>
    </row>
    <row r="7" spans="1:80" ht="41.4">
      <c r="B7" s="52" t="s">
        <v>77</v>
      </c>
      <c r="C7" s="159" t="s">
        <v>175</v>
      </c>
      <c r="D7" s="69" t="s">
        <v>179</v>
      </c>
      <c r="E7" s="53" t="s">
        <v>209</v>
      </c>
      <c r="F7" s="159" t="s">
        <v>175</v>
      </c>
      <c r="G7" s="160" t="s">
        <v>175</v>
      </c>
      <c r="H7" s="54" t="s">
        <v>194</v>
      </c>
      <c r="I7" s="158" t="s">
        <v>505</v>
      </c>
      <c r="J7" s="158" t="s">
        <v>211</v>
      </c>
      <c r="K7" s="158" t="s">
        <v>324</v>
      </c>
      <c r="L7" s="55">
        <v>1</v>
      </c>
      <c r="M7" s="55">
        <v>0</v>
      </c>
      <c r="N7" s="175">
        <v>0</v>
      </c>
      <c r="O7" s="56">
        <v>0</v>
      </c>
      <c r="P7" s="56">
        <v>0</v>
      </c>
      <c r="Q7" s="56">
        <v>0</v>
      </c>
      <c r="R7" s="57"/>
      <c r="S7" s="57"/>
      <c r="T7" s="58">
        <v>0</v>
      </c>
      <c r="U7" s="59">
        <f t="shared" si="0"/>
        <v>0</v>
      </c>
      <c r="V7" s="171">
        <v>0</v>
      </c>
      <c r="W7" s="60">
        <v>0</v>
      </c>
      <c r="X7" s="60">
        <v>0</v>
      </c>
      <c r="Y7" s="60">
        <v>0</v>
      </c>
      <c r="Z7" s="57"/>
      <c r="AA7" s="57"/>
      <c r="AB7" s="61">
        <v>0</v>
      </c>
      <c r="AC7" s="62">
        <f t="shared" si="1"/>
        <v>0</v>
      </c>
      <c r="AD7" s="221" t="s">
        <v>310</v>
      </c>
      <c r="AE7" s="63">
        <v>2</v>
      </c>
      <c r="AF7" s="63">
        <v>2</v>
      </c>
      <c r="AG7" s="63">
        <v>2</v>
      </c>
      <c r="AH7" s="57"/>
      <c r="AI7" s="57"/>
      <c r="AJ7" s="64">
        <v>1</v>
      </c>
      <c r="AK7" s="65">
        <f t="shared" si="2"/>
        <v>1</v>
      </c>
      <c r="AL7" s="178" t="s">
        <v>326</v>
      </c>
      <c r="AM7" s="66">
        <v>4</v>
      </c>
      <c r="AN7" s="66">
        <v>6</v>
      </c>
      <c r="AO7" s="66">
        <v>2</v>
      </c>
      <c r="AP7" s="57"/>
      <c r="AQ7" s="57"/>
      <c r="AR7" s="67">
        <v>1</v>
      </c>
      <c r="AS7" s="68">
        <f t="shared" si="3"/>
        <v>1</v>
      </c>
      <c r="AT7" s="218" t="s">
        <v>256</v>
      </c>
      <c r="AU7" s="166">
        <v>0</v>
      </c>
      <c r="AV7" s="166">
        <v>0</v>
      </c>
      <c r="AW7" s="166">
        <v>0</v>
      </c>
      <c r="AX7" s="170"/>
      <c r="AY7" s="170"/>
      <c r="AZ7" s="167">
        <v>0</v>
      </c>
      <c r="BA7" s="168">
        <f t="shared" si="4"/>
        <v>0</v>
      </c>
      <c r="BB7" s="213">
        <v>0</v>
      </c>
      <c r="BC7" s="213">
        <v>0</v>
      </c>
      <c r="BD7" s="213">
        <v>0</v>
      </c>
      <c r="BE7" s="213">
        <v>0</v>
      </c>
      <c r="BF7" s="213">
        <v>0</v>
      </c>
      <c r="BG7" s="213">
        <v>0</v>
      </c>
      <c r="BH7" s="213">
        <v>0</v>
      </c>
      <c r="BI7" s="213">
        <v>0</v>
      </c>
      <c r="BJ7" s="213">
        <v>0</v>
      </c>
      <c r="BK7" s="226" t="s">
        <v>175</v>
      </c>
      <c r="BL7" s="226" t="s">
        <v>175</v>
      </c>
      <c r="BM7" s="158" t="s">
        <v>375</v>
      </c>
      <c r="BN7" s="158">
        <v>0</v>
      </c>
      <c r="BO7" s="158">
        <f t="shared" si="5"/>
        <v>0</v>
      </c>
      <c r="BP7" s="227" t="s">
        <v>13</v>
      </c>
      <c r="BQ7" s="158" t="s">
        <v>364</v>
      </c>
      <c r="BR7" s="158" t="s">
        <v>366</v>
      </c>
      <c r="BS7" s="158" t="s">
        <v>175</v>
      </c>
      <c r="BT7" s="158" t="s">
        <v>376</v>
      </c>
      <c r="BU7" s="158" t="s">
        <v>368</v>
      </c>
      <c r="BV7" s="158" t="s">
        <v>374</v>
      </c>
      <c r="BW7" s="158" t="s">
        <v>13</v>
      </c>
      <c r="BX7" s="158" t="s">
        <v>364</v>
      </c>
      <c r="BY7" s="158" t="s">
        <v>70</v>
      </c>
      <c r="BZ7" s="158" t="s">
        <v>13</v>
      </c>
      <c r="CA7" s="158" t="s">
        <v>70</v>
      </c>
      <c r="CB7" s="158" t="s">
        <v>13</v>
      </c>
    </row>
    <row r="8" spans="1:80" ht="41.4">
      <c r="B8" s="52" t="s">
        <v>77</v>
      </c>
      <c r="C8" s="53" t="s">
        <v>175</v>
      </c>
      <c r="D8" s="69" t="s">
        <v>179</v>
      </c>
      <c r="E8" s="53" t="s">
        <v>209</v>
      </c>
      <c r="F8" s="159" t="s">
        <v>175</v>
      </c>
      <c r="G8" s="160" t="s">
        <v>175</v>
      </c>
      <c r="H8" s="54" t="s">
        <v>194</v>
      </c>
      <c r="I8" s="158" t="s">
        <v>505</v>
      </c>
      <c r="J8" s="158" t="s">
        <v>212</v>
      </c>
      <c r="K8" s="158" t="s">
        <v>325</v>
      </c>
      <c r="L8" s="55">
        <v>17</v>
      </c>
      <c r="M8" s="55">
        <v>0</v>
      </c>
      <c r="N8" s="175">
        <v>0</v>
      </c>
      <c r="O8" s="56">
        <v>0</v>
      </c>
      <c r="P8" s="56">
        <v>0</v>
      </c>
      <c r="Q8" s="56">
        <v>0</v>
      </c>
      <c r="R8" s="57"/>
      <c r="S8" s="57"/>
      <c r="T8" s="58">
        <v>0</v>
      </c>
      <c r="U8" s="59">
        <f t="shared" si="0"/>
        <v>0</v>
      </c>
      <c r="V8" s="220" t="s">
        <v>256</v>
      </c>
      <c r="W8" s="60">
        <v>0</v>
      </c>
      <c r="X8" s="60">
        <v>0</v>
      </c>
      <c r="Y8" s="60">
        <v>0</v>
      </c>
      <c r="Z8" s="57"/>
      <c r="AA8" s="57"/>
      <c r="AB8" s="61">
        <v>0</v>
      </c>
      <c r="AC8" s="62">
        <f t="shared" si="1"/>
        <v>0</v>
      </c>
      <c r="AD8" s="221" t="s">
        <v>310</v>
      </c>
      <c r="AE8" s="63">
        <v>2</v>
      </c>
      <c r="AF8" s="63">
        <v>18</v>
      </c>
      <c r="AG8" s="63">
        <v>2</v>
      </c>
      <c r="AH8" s="57"/>
      <c r="AI8" s="57"/>
      <c r="AJ8" s="64">
        <v>17</v>
      </c>
      <c r="AK8" s="65">
        <f t="shared" si="2"/>
        <v>1</v>
      </c>
      <c r="AL8" s="177" t="s">
        <v>326</v>
      </c>
      <c r="AM8" s="66">
        <v>4</v>
      </c>
      <c r="AN8" s="66">
        <v>22</v>
      </c>
      <c r="AO8" s="66">
        <v>2</v>
      </c>
      <c r="AP8" s="57"/>
      <c r="AQ8" s="57"/>
      <c r="AR8" s="67">
        <v>17</v>
      </c>
      <c r="AS8" s="68">
        <f t="shared" si="3"/>
        <v>1</v>
      </c>
      <c r="AT8" s="209">
        <v>0</v>
      </c>
      <c r="AU8" s="166">
        <v>0</v>
      </c>
      <c r="AV8" s="166">
        <v>0</v>
      </c>
      <c r="AW8" s="166">
        <v>0</v>
      </c>
      <c r="AX8" s="170"/>
      <c r="AY8" s="170"/>
      <c r="AZ8" s="167">
        <v>0</v>
      </c>
      <c r="BA8" s="168">
        <f t="shared" si="4"/>
        <v>0</v>
      </c>
      <c r="BB8" s="213">
        <v>0</v>
      </c>
      <c r="BC8" s="213">
        <v>0</v>
      </c>
      <c r="BD8" s="213">
        <v>0</v>
      </c>
      <c r="BE8" s="213">
        <v>0</v>
      </c>
      <c r="BF8" s="213">
        <v>0</v>
      </c>
      <c r="BG8" s="213">
        <v>0</v>
      </c>
      <c r="BH8" s="213">
        <v>0</v>
      </c>
      <c r="BI8" s="213">
        <v>0</v>
      </c>
      <c r="BJ8" s="213">
        <v>0</v>
      </c>
      <c r="BK8" s="226" t="s">
        <v>175</v>
      </c>
      <c r="BL8" s="226" t="s">
        <v>175</v>
      </c>
      <c r="BM8" s="158" t="s">
        <v>375</v>
      </c>
      <c r="BN8" s="158">
        <v>0</v>
      </c>
      <c r="BO8" s="158">
        <f t="shared" si="5"/>
        <v>0</v>
      </c>
      <c r="BP8" s="227" t="s">
        <v>13</v>
      </c>
      <c r="BQ8" s="158" t="s">
        <v>364</v>
      </c>
      <c r="BR8" s="158" t="s">
        <v>366</v>
      </c>
      <c r="BS8" s="158" t="s">
        <v>175</v>
      </c>
      <c r="BT8" s="158" t="s">
        <v>376</v>
      </c>
      <c r="BU8" s="158" t="s">
        <v>368</v>
      </c>
      <c r="BV8" s="158" t="s">
        <v>374</v>
      </c>
      <c r="BW8" s="158" t="s">
        <v>13</v>
      </c>
      <c r="BX8" s="158" t="s">
        <v>364</v>
      </c>
      <c r="BY8" s="158" t="s">
        <v>70</v>
      </c>
      <c r="BZ8" s="158" t="s">
        <v>13</v>
      </c>
      <c r="CA8" s="158" t="s">
        <v>70</v>
      </c>
      <c r="CB8" s="158" t="s">
        <v>13</v>
      </c>
    </row>
    <row r="9" spans="1:80" ht="49.95" customHeight="1">
      <c r="B9" s="52" t="s">
        <v>77</v>
      </c>
      <c r="C9" s="159" t="s">
        <v>175</v>
      </c>
      <c r="D9" s="69" t="s">
        <v>179</v>
      </c>
      <c r="E9" s="53" t="s">
        <v>209</v>
      </c>
      <c r="F9" s="159" t="s">
        <v>175</v>
      </c>
      <c r="G9" s="160" t="s">
        <v>175</v>
      </c>
      <c r="H9" s="54" t="s">
        <v>240</v>
      </c>
      <c r="I9" s="158" t="s">
        <v>506</v>
      </c>
      <c r="J9" s="158" t="s">
        <v>175</v>
      </c>
      <c r="K9" s="158" t="s">
        <v>292</v>
      </c>
      <c r="L9" s="55">
        <v>2</v>
      </c>
      <c r="M9" s="161">
        <v>0</v>
      </c>
      <c r="N9" s="175">
        <v>0</v>
      </c>
      <c r="O9" s="56">
        <v>0</v>
      </c>
      <c r="P9" s="56">
        <v>0</v>
      </c>
      <c r="Q9" s="56">
        <v>0</v>
      </c>
      <c r="R9" s="57"/>
      <c r="S9" s="57"/>
      <c r="T9" s="58">
        <v>0</v>
      </c>
      <c r="U9" s="59">
        <f t="shared" si="0"/>
        <v>0</v>
      </c>
      <c r="V9" s="171">
        <v>0</v>
      </c>
      <c r="W9" s="60">
        <v>0</v>
      </c>
      <c r="X9" s="60">
        <v>0</v>
      </c>
      <c r="Y9" s="60">
        <v>0</v>
      </c>
      <c r="Z9" s="57"/>
      <c r="AA9" s="57"/>
      <c r="AB9" s="61">
        <v>0</v>
      </c>
      <c r="AC9" s="62">
        <f t="shared" si="1"/>
        <v>0</v>
      </c>
      <c r="AD9" s="180" t="s">
        <v>256</v>
      </c>
      <c r="AE9" s="63">
        <v>0</v>
      </c>
      <c r="AF9" s="63">
        <v>0</v>
      </c>
      <c r="AG9" s="63">
        <v>0</v>
      </c>
      <c r="AH9" s="57"/>
      <c r="AI9" s="57"/>
      <c r="AJ9" s="64">
        <v>0</v>
      </c>
      <c r="AK9" s="65">
        <f t="shared" si="2"/>
        <v>0</v>
      </c>
      <c r="AL9" s="177" t="s">
        <v>256</v>
      </c>
      <c r="AM9" s="66">
        <v>0</v>
      </c>
      <c r="AN9" s="66">
        <v>0</v>
      </c>
      <c r="AO9" s="66">
        <v>0</v>
      </c>
      <c r="AP9" s="57"/>
      <c r="AQ9" s="57"/>
      <c r="AR9" s="67">
        <v>0</v>
      </c>
      <c r="AS9" s="68">
        <f t="shared" si="3"/>
        <v>0</v>
      </c>
      <c r="AT9" s="209">
        <v>0</v>
      </c>
      <c r="AU9" s="166">
        <v>0</v>
      </c>
      <c r="AV9" s="166">
        <v>0</v>
      </c>
      <c r="AW9" s="166">
        <v>0</v>
      </c>
      <c r="AX9" s="170"/>
      <c r="AY9" s="170"/>
      <c r="AZ9" s="167">
        <v>0</v>
      </c>
      <c r="BA9" s="168">
        <f t="shared" si="4"/>
        <v>0</v>
      </c>
      <c r="BB9" s="213">
        <v>0</v>
      </c>
      <c r="BC9" s="213">
        <v>0</v>
      </c>
      <c r="BD9" s="213">
        <v>0</v>
      </c>
      <c r="BE9" s="213">
        <v>0</v>
      </c>
      <c r="BF9" s="213">
        <v>0</v>
      </c>
      <c r="BG9" s="213">
        <v>0</v>
      </c>
      <c r="BH9" s="213">
        <v>0</v>
      </c>
      <c r="BI9" s="213">
        <v>0</v>
      </c>
      <c r="BJ9" s="213">
        <v>0</v>
      </c>
      <c r="BK9" s="226" t="s">
        <v>175</v>
      </c>
      <c r="BL9" s="226" t="s">
        <v>175</v>
      </c>
      <c r="BM9" s="158" t="s">
        <v>441</v>
      </c>
      <c r="BN9" s="158">
        <v>0</v>
      </c>
      <c r="BO9" s="158">
        <f t="shared" si="5"/>
        <v>0</v>
      </c>
      <c r="BP9" s="227" t="s">
        <v>13</v>
      </c>
      <c r="BQ9" s="158" t="s">
        <v>364</v>
      </c>
      <c r="BR9" s="158" t="s">
        <v>443</v>
      </c>
      <c r="BS9" s="158" t="s">
        <v>175</v>
      </c>
      <c r="BT9" s="158" t="s">
        <v>444</v>
      </c>
      <c r="BU9" s="158" t="s">
        <v>368</v>
      </c>
      <c r="BV9" s="158" t="s">
        <v>445</v>
      </c>
      <c r="BW9" s="158" t="s">
        <v>13</v>
      </c>
      <c r="BX9" s="158" t="s">
        <v>364</v>
      </c>
      <c r="BY9" s="158" t="s">
        <v>70</v>
      </c>
      <c r="BZ9" s="158" t="s">
        <v>13</v>
      </c>
      <c r="CA9" s="158" t="s">
        <v>70</v>
      </c>
      <c r="CB9" s="158" t="s">
        <v>13</v>
      </c>
    </row>
    <row r="10" spans="1:80" ht="49.95" customHeight="1">
      <c r="B10" s="52" t="s">
        <v>77</v>
      </c>
      <c r="C10" s="159" t="s">
        <v>175</v>
      </c>
      <c r="D10" s="69" t="s">
        <v>179</v>
      </c>
      <c r="E10" s="53" t="s">
        <v>209</v>
      </c>
      <c r="F10" s="159" t="s">
        <v>175</v>
      </c>
      <c r="G10" s="160" t="s">
        <v>175</v>
      </c>
      <c r="H10" s="54" t="s">
        <v>240</v>
      </c>
      <c r="I10" s="158" t="s">
        <v>506</v>
      </c>
      <c r="J10" s="158" t="s">
        <v>175</v>
      </c>
      <c r="K10" s="158" t="s">
        <v>293</v>
      </c>
      <c r="L10" s="55">
        <v>2</v>
      </c>
      <c r="M10" s="161">
        <v>0</v>
      </c>
      <c r="N10" s="175">
        <v>0</v>
      </c>
      <c r="O10" s="56">
        <v>0</v>
      </c>
      <c r="P10" s="56">
        <v>0</v>
      </c>
      <c r="Q10" s="56">
        <v>0</v>
      </c>
      <c r="R10" s="57"/>
      <c r="S10" s="57"/>
      <c r="T10" s="58">
        <v>0</v>
      </c>
      <c r="U10" s="59">
        <f t="shared" si="0"/>
        <v>0</v>
      </c>
      <c r="V10" s="171">
        <v>0</v>
      </c>
      <c r="W10" s="60">
        <v>0</v>
      </c>
      <c r="X10" s="60">
        <v>0</v>
      </c>
      <c r="Y10" s="60">
        <v>0</v>
      </c>
      <c r="Z10" s="57"/>
      <c r="AA10" s="57"/>
      <c r="AB10" s="61">
        <v>0</v>
      </c>
      <c r="AC10" s="62">
        <f t="shared" ref="AC10:AC15" si="6">AB10/L10</f>
        <v>0</v>
      </c>
      <c r="AD10" s="180" t="s">
        <v>256</v>
      </c>
      <c r="AE10" s="63">
        <v>0</v>
      </c>
      <c r="AF10" s="63">
        <v>0</v>
      </c>
      <c r="AG10" s="63">
        <v>0</v>
      </c>
      <c r="AH10" s="57"/>
      <c r="AI10" s="57"/>
      <c r="AJ10" s="64">
        <v>0</v>
      </c>
      <c r="AK10" s="65">
        <f t="shared" si="2"/>
        <v>0</v>
      </c>
      <c r="AL10" s="177" t="s">
        <v>256</v>
      </c>
      <c r="AM10" s="66">
        <v>0</v>
      </c>
      <c r="AN10" s="66">
        <v>0</v>
      </c>
      <c r="AO10" s="66">
        <v>0</v>
      </c>
      <c r="AP10" s="57"/>
      <c r="AQ10" s="57"/>
      <c r="AR10" s="67">
        <v>0</v>
      </c>
      <c r="AS10" s="68">
        <f t="shared" si="3"/>
        <v>0</v>
      </c>
      <c r="AT10" s="209">
        <v>0</v>
      </c>
      <c r="AU10" s="166">
        <v>0</v>
      </c>
      <c r="AV10" s="166">
        <v>0</v>
      </c>
      <c r="AW10" s="166">
        <v>0</v>
      </c>
      <c r="AX10" s="170"/>
      <c r="AY10" s="170"/>
      <c r="AZ10" s="167">
        <v>0</v>
      </c>
      <c r="BA10" s="168">
        <f t="shared" si="4"/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26" t="s">
        <v>175</v>
      </c>
      <c r="BL10" s="226" t="s">
        <v>175</v>
      </c>
      <c r="BM10" s="158" t="s">
        <v>441</v>
      </c>
      <c r="BN10" s="158">
        <v>0</v>
      </c>
      <c r="BO10" s="158">
        <f t="shared" si="5"/>
        <v>0</v>
      </c>
      <c r="BP10" s="227" t="s">
        <v>13</v>
      </c>
      <c r="BQ10" s="158" t="s">
        <v>364</v>
      </c>
      <c r="BR10" s="158" t="s">
        <v>443</v>
      </c>
      <c r="BS10" s="158" t="s">
        <v>175</v>
      </c>
      <c r="BT10" s="158" t="s">
        <v>444</v>
      </c>
      <c r="BU10" s="158" t="s">
        <v>368</v>
      </c>
      <c r="BV10" s="158" t="s">
        <v>445</v>
      </c>
      <c r="BW10" s="158" t="s">
        <v>13</v>
      </c>
      <c r="BX10" s="158" t="s">
        <v>364</v>
      </c>
      <c r="BY10" s="158" t="s">
        <v>70</v>
      </c>
      <c r="BZ10" s="158" t="s">
        <v>13</v>
      </c>
      <c r="CA10" s="158" t="s">
        <v>70</v>
      </c>
      <c r="CB10" s="158" t="s">
        <v>13</v>
      </c>
    </row>
    <row r="11" spans="1:80" ht="49.95" customHeight="1">
      <c r="B11" s="52" t="s">
        <v>77</v>
      </c>
      <c r="C11" s="159" t="s">
        <v>175</v>
      </c>
      <c r="D11" s="69" t="s">
        <v>179</v>
      </c>
      <c r="E11" s="53" t="s">
        <v>209</v>
      </c>
      <c r="F11" s="159" t="s">
        <v>175</v>
      </c>
      <c r="G11" s="160" t="s">
        <v>175</v>
      </c>
      <c r="H11" s="54" t="s">
        <v>241</v>
      </c>
      <c r="I11" s="158" t="s">
        <v>506</v>
      </c>
      <c r="J11" s="158" t="s">
        <v>175</v>
      </c>
      <c r="K11" s="158" t="s">
        <v>294</v>
      </c>
      <c r="L11" s="55">
        <v>2</v>
      </c>
      <c r="M11" s="161">
        <v>0</v>
      </c>
      <c r="N11" s="175">
        <v>0</v>
      </c>
      <c r="O11" s="56">
        <v>0</v>
      </c>
      <c r="P11" s="56">
        <v>0</v>
      </c>
      <c r="Q11" s="56">
        <v>0</v>
      </c>
      <c r="R11" s="57"/>
      <c r="S11" s="57"/>
      <c r="T11" s="58">
        <v>0</v>
      </c>
      <c r="U11" s="59">
        <f t="shared" si="0"/>
        <v>0</v>
      </c>
      <c r="V11" s="171">
        <v>0</v>
      </c>
      <c r="W11" s="60">
        <v>0</v>
      </c>
      <c r="X11" s="60">
        <v>0</v>
      </c>
      <c r="Y11" s="60">
        <v>0</v>
      </c>
      <c r="Z11" s="57"/>
      <c r="AA11" s="57"/>
      <c r="AB11" s="61">
        <v>0</v>
      </c>
      <c r="AC11" s="62">
        <f t="shared" si="6"/>
        <v>0</v>
      </c>
      <c r="AD11" s="180" t="s">
        <v>256</v>
      </c>
      <c r="AE11" s="63">
        <v>0</v>
      </c>
      <c r="AF11" s="63">
        <v>0</v>
      </c>
      <c r="AG11" s="63">
        <v>0</v>
      </c>
      <c r="AH11" s="57"/>
      <c r="AI11" s="57"/>
      <c r="AJ11" s="64">
        <v>0</v>
      </c>
      <c r="AK11" s="65">
        <f t="shared" si="2"/>
        <v>0</v>
      </c>
      <c r="AL11" s="177" t="s">
        <v>256</v>
      </c>
      <c r="AM11" s="66">
        <v>0</v>
      </c>
      <c r="AN11" s="66">
        <v>0</v>
      </c>
      <c r="AO11" s="66">
        <v>0</v>
      </c>
      <c r="AP11" s="57"/>
      <c r="AQ11" s="57"/>
      <c r="AR11" s="67">
        <v>0</v>
      </c>
      <c r="AS11" s="68">
        <f t="shared" si="3"/>
        <v>0</v>
      </c>
      <c r="AT11" s="209">
        <v>0</v>
      </c>
      <c r="AU11" s="166">
        <v>0</v>
      </c>
      <c r="AV11" s="166">
        <v>0</v>
      </c>
      <c r="AW11" s="166">
        <v>0</v>
      </c>
      <c r="AX11" s="170"/>
      <c r="AY11" s="170"/>
      <c r="AZ11" s="167">
        <v>0</v>
      </c>
      <c r="BA11" s="168">
        <f t="shared" si="4"/>
        <v>0</v>
      </c>
      <c r="BB11" s="213">
        <v>0</v>
      </c>
      <c r="BC11" s="213">
        <v>0</v>
      </c>
      <c r="BD11" s="213">
        <v>0</v>
      </c>
      <c r="BE11" s="213">
        <v>0</v>
      </c>
      <c r="BF11" s="213">
        <v>0</v>
      </c>
      <c r="BG11" s="213">
        <v>0</v>
      </c>
      <c r="BH11" s="213">
        <v>0</v>
      </c>
      <c r="BI11" s="213">
        <v>0</v>
      </c>
      <c r="BJ11" s="213">
        <v>0</v>
      </c>
      <c r="BK11" s="226" t="s">
        <v>175</v>
      </c>
      <c r="BL11" s="226" t="s">
        <v>175</v>
      </c>
      <c r="BM11" s="158" t="s">
        <v>446</v>
      </c>
      <c r="BN11" s="158">
        <v>0</v>
      </c>
      <c r="BO11" s="158">
        <f t="shared" si="5"/>
        <v>0</v>
      </c>
      <c r="BP11" s="227" t="s">
        <v>13</v>
      </c>
      <c r="BQ11" s="158" t="s">
        <v>364</v>
      </c>
      <c r="BR11" s="158" t="s">
        <v>451</v>
      </c>
      <c r="BS11" s="158" t="s">
        <v>175</v>
      </c>
      <c r="BT11" s="158" t="s">
        <v>444</v>
      </c>
      <c r="BU11" s="158" t="s">
        <v>368</v>
      </c>
      <c r="BV11" s="158" t="s">
        <v>445</v>
      </c>
      <c r="BW11" s="158" t="s">
        <v>13</v>
      </c>
      <c r="BX11" s="158" t="s">
        <v>364</v>
      </c>
      <c r="BY11" s="158" t="s">
        <v>70</v>
      </c>
      <c r="BZ11" s="158" t="s">
        <v>13</v>
      </c>
      <c r="CA11" s="158" t="s">
        <v>70</v>
      </c>
      <c r="CB11" s="158" t="s">
        <v>13</v>
      </c>
    </row>
    <row r="12" spans="1:80" ht="49.95" customHeight="1">
      <c r="B12" s="52" t="s">
        <v>77</v>
      </c>
      <c r="C12" s="159" t="s">
        <v>175</v>
      </c>
      <c r="D12" s="69" t="s">
        <v>179</v>
      </c>
      <c r="E12" s="53" t="s">
        <v>209</v>
      </c>
      <c r="F12" s="159" t="s">
        <v>175</v>
      </c>
      <c r="G12" s="160" t="s">
        <v>175</v>
      </c>
      <c r="H12" s="54" t="s">
        <v>241</v>
      </c>
      <c r="I12" s="158" t="s">
        <v>506</v>
      </c>
      <c r="J12" s="158" t="s">
        <v>175</v>
      </c>
      <c r="K12" s="158" t="s">
        <v>295</v>
      </c>
      <c r="L12" s="55">
        <v>2</v>
      </c>
      <c r="M12" s="161">
        <v>0</v>
      </c>
      <c r="N12" s="175">
        <v>0</v>
      </c>
      <c r="O12" s="56">
        <v>0</v>
      </c>
      <c r="P12" s="56">
        <v>0</v>
      </c>
      <c r="Q12" s="56">
        <v>0</v>
      </c>
      <c r="R12" s="57"/>
      <c r="S12" s="57"/>
      <c r="T12" s="58">
        <v>0</v>
      </c>
      <c r="U12" s="59">
        <f t="shared" si="0"/>
        <v>0</v>
      </c>
      <c r="V12" s="171">
        <v>0</v>
      </c>
      <c r="W12" s="60">
        <v>0</v>
      </c>
      <c r="X12" s="60">
        <v>0</v>
      </c>
      <c r="Y12" s="60">
        <v>0</v>
      </c>
      <c r="Z12" s="57"/>
      <c r="AA12" s="57"/>
      <c r="AB12" s="61">
        <v>0</v>
      </c>
      <c r="AC12" s="62">
        <f t="shared" si="6"/>
        <v>0</v>
      </c>
      <c r="AD12" s="221" t="s">
        <v>255</v>
      </c>
      <c r="AE12" s="63">
        <v>2</v>
      </c>
      <c r="AF12" s="63">
        <v>8</v>
      </c>
      <c r="AG12" s="63">
        <v>2</v>
      </c>
      <c r="AH12" s="57"/>
      <c r="AI12" s="57"/>
      <c r="AJ12" s="64">
        <v>2</v>
      </c>
      <c r="AK12" s="65">
        <f t="shared" si="2"/>
        <v>1</v>
      </c>
      <c r="AL12" s="178" t="s">
        <v>344</v>
      </c>
      <c r="AM12" s="66">
        <v>3</v>
      </c>
      <c r="AN12" s="66">
        <v>12</v>
      </c>
      <c r="AO12" s="66">
        <v>2</v>
      </c>
      <c r="AP12" s="57"/>
      <c r="AQ12" s="57"/>
      <c r="AR12" s="67">
        <v>2</v>
      </c>
      <c r="AS12" s="68">
        <f t="shared" si="3"/>
        <v>1</v>
      </c>
      <c r="AT12" s="209">
        <v>0</v>
      </c>
      <c r="AU12" s="166">
        <v>0</v>
      </c>
      <c r="AV12" s="166">
        <v>0</v>
      </c>
      <c r="AW12" s="166">
        <v>0</v>
      </c>
      <c r="AX12" s="170"/>
      <c r="AY12" s="170"/>
      <c r="AZ12" s="167">
        <v>0</v>
      </c>
      <c r="BA12" s="168">
        <f t="shared" si="4"/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26" t="s">
        <v>175</v>
      </c>
      <c r="BL12" s="226" t="s">
        <v>175</v>
      </c>
      <c r="BM12" s="158" t="s">
        <v>448</v>
      </c>
      <c r="BN12" s="158">
        <v>0</v>
      </c>
      <c r="BO12" s="158">
        <f t="shared" si="5"/>
        <v>0</v>
      </c>
      <c r="BP12" s="227" t="s">
        <v>13</v>
      </c>
      <c r="BQ12" s="158" t="s">
        <v>364</v>
      </c>
      <c r="BR12" s="158" t="s">
        <v>452</v>
      </c>
      <c r="BS12" s="158" t="s">
        <v>449</v>
      </c>
      <c r="BT12" s="158" t="s">
        <v>444</v>
      </c>
      <c r="BU12" s="158" t="s">
        <v>368</v>
      </c>
      <c r="BV12" s="158" t="s">
        <v>445</v>
      </c>
      <c r="BW12" s="158" t="s">
        <v>13</v>
      </c>
      <c r="BX12" s="158" t="s">
        <v>364</v>
      </c>
      <c r="BY12" s="158" t="s">
        <v>70</v>
      </c>
      <c r="BZ12" s="158" t="s">
        <v>13</v>
      </c>
      <c r="CA12" s="158" t="s">
        <v>70</v>
      </c>
      <c r="CB12" s="158" t="s">
        <v>13</v>
      </c>
    </row>
    <row r="13" spans="1:80" ht="49.95" customHeight="1">
      <c r="B13" s="52" t="s">
        <v>77</v>
      </c>
      <c r="C13" s="159" t="s">
        <v>175</v>
      </c>
      <c r="D13" s="69" t="s">
        <v>179</v>
      </c>
      <c r="E13" s="53" t="s">
        <v>209</v>
      </c>
      <c r="F13" s="159" t="s">
        <v>175</v>
      </c>
      <c r="G13" s="160" t="s">
        <v>175</v>
      </c>
      <c r="H13" s="54" t="s">
        <v>242</v>
      </c>
      <c r="I13" s="158" t="s">
        <v>506</v>
      </c>
      <c r="J13" s="158" t="s">
        <v>175</v>
      </c>
      <c r="K13" s="158" t="s">
        <v>296</v>
      </c>
      <c r="L13" s="55">
        <v>1</v>
      </c>
      <c r="M13" s="161">
        <v>0</v>
      </c>
      <c r="N13" s="175">
        <v>0</v>
      </c>
      <c r="O13" s="56">
        <v>0</v>
      </c>
      <c r="P13" s="56">
        <v>0</v>
      </c>
      <c r="Q13" s="56">
        <v>0</v>
      </c>
      <c r="R13" s="57"/>
      <c r="S13" s="57"/>
      <c r="T13" s="58">
        <v>0</v>
      </c>
      <c r="U13" s="59">
        <f t="shared" si="0"/>
        <v>0</v>
      </c>
      <c r="V13" s="171">
        <v>0</v>
      </c>
      <c r="W13" s="60">
        <v>0</v>
      </c>
      <c r="X13" s="60">
        <v>0</v>
      </c>
      <c r="Y13" s="60">
        <v>0</v>
      </c>
      <c r="Z13" s="57"/>
      <c r="AA13" s="57"/>
      <c r="AB13" s="61">
        <v>0</v>
      </c>
      <c r="AC13" s="62">
        <f t="shared" si="6"/>
        <v>0</v>
      </c>
      <c r="AD13" s="180" t="s">
        <v>256</v>
      </c>
      <c r="AE13" s="63">
        <v>0</v>
      </c>
      <c r="AF13" s="63">
        <v>0</v>
      </c>
      <c r="AG13" s="63">
        <v>0</v>
      </c>
      <c r="AH13" s="57"/>
      <c r="AI13" s="57"/>
      <c r="AJ13" s="64">
        <v>0</v>
      </c>
      <c r="AK13" s="65">
        <f t="shared" si="2"/>
        <v>0</v>
      </c>
      <c r="AL13" s="177" t="s">
        <v>256</v>
      </c>
      <c r="AM13" s="66">
        <v>0</v>
      </c>
      <c r="AN13" s="66">
        <v>0</v>
      </c>
      <c r="AO13" s="66">
        <v>0</v>
      </c>
      <c r="AP13" s="57"/>
      <c r="AQ13" s="57"/>
      <c r="AR13" s="67">
        <v>0</v>
      </c>
      <c r="AS13" s="68">
        <f t="shared" si="3"/>
        <v>0</v>
      </c>
      <c r="AT13" s="209">
        <v>0</v>
      </c>
      <c r="AU13" s="166">
        <v>0</v>
      </c>
      <c r="AV13" s="166">
        <v>0</v>
      </c>
      <c r="AW13" s="166">
        <v>0</v>
      </c>
      <c r="AX13" s="170"/>
      <c r="AY13" s="170"/>
      <c r="AZ13" s="167">
        <v>0</v>
      </c>
      <c r="BA13" s="168">
        <f t="shared" si="4"/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26" t="s">
        <v>175</v>
      </c>
      <c r="BL13" s="226" t="s">
        <v>175</v>
      </c>
      <c r="BM13" s="158" t="s">
        <v>442</v>
      </c>
      <c r="BN13" s="158">
        <v>0</v>
      </c>
      <c r="BO13" s="158">
        <f t="shared" si="5"/>
        <v>0</v>
      </c>
      <c r="BP13" s="227" t="s">
        <v>13</v>
      </c>
      <c r="BQ13" s="158" t="s">
        <v>75</v>
      </c>
      <c r="BR13" s="158" t="s">
        <v>450</v>
      </c>
      <c r="BS13" s="158" t="s">
        <v>175</v>
      </c>
      <c r="BT13" s="158" t="s">
        <v>444</v>
      </c>
      <c r="BU13" s="158" t="s">
        <v>368</v>
      </c>
      <c r="BV13" s="158" t="s">
        <v>445</v>
      </c>
      <c r="BW13" s="158" t="s">
        <v>13</v>
      </c>
      <c r="BX13" s="158" t="s">
        <v>364</v>
      </c>
      <c r="BY13" s="158" t="s">
        <v>70</v>
      </c>
      <c r="BZ13" s="158" t="s">
        <v>13</v>
      </c>
      <c r="CA13" s="158" t="s">
        <v>70</v>
      </c>
      <c r="CB13" s="158" t="s">
        <v>13</v>
      </c>
    </row>
    <row r="14" spans="1:80" ht="49.95" customHeight="1">
      <c r="B14" s="52" t="s">
        <v>77</v>
      </c>
      <c r="C14" s="159" t="s">
        <v>175</v>
      </c>
      <c r="D14" s="69" t="s">
        <v>179</v>
      </c>
      <c r="E14" s="53" t="s">
        <v>209</v>
      </c>
      <c r="F14" s="159" t="s">
        <v>175</v>
      </c>
      <c r="G14" s="160" t="s">
        <v>175</v>
      </c>
      <c r="H14" s="54" t="s">
        <v>242</v>
      </c>
      <c r="I14" s="158" t="s">
        <v>506</v>
      </c>
      <c r="J14" s="158" t="s">
        <v>175</v>
      </c>
      <c r="K14" s="158" t="s">
        <v>297</v>
      </c>
      <c r="L14" s="55">
        <v>1</v>
      </c>
      <c r="M14" s="161">
        <v>0</v>
      </c>
      <c r="N14" s="175">
        <v>0</v>
      </c>
      <c r="O14" s="56">
        <v>0</v>
      </c>
      <c r="P14" s="56">
        <v>0</v>
      </c>
      <c r="Q14" s="56">
        <v>0</v>
      </c>
      <c r="R14" s="57"/>
      <c r="S14" s="57"/>
      <c r="T14" s="58">
        <v>0</v>
      </c>
      <c r="U14" s="59">
        <f t="shared" si="0"/>
        <v>0</v>
      </c>
      <c r="V14" s="171">
        <v>0</v>
      </c>
      <c r="W14" s="60">
        <v>0</v>
      </c>
      <c r="X14" s="60">
        <v>0</v>
      </c>
      <c r="Y14" s="60">
        <v>0</v>
      </c>
      <c r="Z14" s="57"/>
      <c r="AA14" s="57"/>
      <c r="AB14" s="61">
        <v>0</v>
      </c>
      <c r="AC14" s="62">
        <f t="shared" si="6"/>
        <v>0</v>
      </c>
      <c r="AD14" s="180" t="s">
        <v>256</v>
      </c>
      <c r="AE14" s="63">
        <v>0</v>
      </c>
      <c r="AF14" s="63">
        <v>0</v>
      </c>
      <c r="AG14" s="63">
        <v>0</v>
      </c>
      <c r="AH14" s="57"/>
      <c r="AI14" s="57"/>
      <c r="AJ14" s="64">
        <v>0</v>
      </c>
      <c r="AK14" s="65">
        <f t="shared" si="2"/>
        <v>0</v>
      </c>
      <c r="AL14" s="177" t="s">
        <v>256</v>
      </c>
      <c r="AM14" s="66">
        <v>0</v>
      </c>
      <c r="AN14" s="66">
        <v>0</v>
      </c>
      <c r="AO14" s="66">
        <v>0</v>
      </c>
      <c r="AP14" s="57"/>
      <c r="AQ14" s="57"/>
      <c r="AR14" s="67">
        <v>0</v>
      </c>
      <c r="AS14" s="68">
        <f t="shared" si="3"/>
        <v>0</v>
      </c>
      <c r="AT14" s="209">
        <v>0</v>
      </c>
      <c r="AU14" s="166">
        <v>0</v>
      </c>
      <c r="AV14" s="166">
        <v>0</v>
      </c>
      <c r="AW14" s="166">
        <v>0</v>
      </c>
      <c r="AX14" s="170"/>
      <c r="AY14" s="170"/>
      <c r="AZ14" s="167">
        <v>0</v>
      </c>
      <c r="BA14" s="168">
        <f t="shared" si="4"/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26" t="s">
        <v>175</v>
      </c>
      <c r="BL14" s="226" t="s">
        <v>175</v>
      </c>
      <c r="BM14" s="158" t="s">
        <v>442</v>
      </c>
      <c r="BN14" s="158">
        <v>0</v>
      </c>
      <c r="BO14" s="158">
        <f t="shared" si="5"/>
        <v>0</v>
      </c>
      <c r="BP14" s="227" t="s">
        <v>13</v>
      </c>
      <c r="BQ14" s="158" t="s">
        <v>447</v>
      </c>
      <c r="BR14" s="158" t="s">
        <v>450</v>
      </c>
      <c r="BS14" s="158" t="s">
        <v>175</v>
      </c>
      <c r="BT14" s="158" t="s">
        <v>444</v>
      </c>
      <c r="BU14" s="158" t="s">
        <v>368</v>
      </c>
      <c r="BV14" s="158" t="s">
        <v>445</v>
      </c>
      <c r="BW14" s="158" t="s">
        <v>13</v>
      </c>
      <c r="BX14" s="158" t="s">
        <v>364</v>
      </c>
      <c r="BY14" s="158" t="s">
        <v>70</v>
      </c>
      <c r="BZ14" s="158" t="s">
        <v>13</v>
      </c>
      <c r="CA14" s="158" t="s">
        <v>70</v>
      </c>
      <c r="CB14" s="158" t="s">
        <v>13</v>
      </c>
    </row>
    <row r="15" spans="1:80" ht="49.95" customHeight="1">
      <c r="B15" s="52" t="s">
        <v>77</v>
      </c>
      <c r="C15" s="159" t="s">
        <v>175</v>
      </c>
      <c r="D15" s="69" t="s">
        <v>179</v>
      </c>
      <c r="E15" s="53" t="s">
        <v>209</v>
      </c>
      <c r="F15" s="159" t="s">
        <v>175</v>
      </c>
      <c r="G15" s="160" t="s">
        <v>175</v>
      </c>
      <c r="H15" s="54" t="s">
        <v>243</v>
      </c>
      <c r="I15" s="158" t="s">
        <v>506</v>
      </c>
      <c r="J15" s="158" t="s">
        <v>175</v>
      </c>
      <c r="K15" s="158" t="s">
        <v>298</v>
      </c>
      <c r="L15" s="55">
        <v>2</v>
      </c>
      <c r="M15" s="161">
        <v>0</v>
      </c>
      <c r="N15" s="175">
        <v>0</v>
      </c>
      <c r="O15" s="56">
        <v>0</v>
      </c>
      <c r="P15" s="56">
        <v>0</v>
      </c>
      <c r="Q15" s="56">
        <v>0</v>
      </c>
      <c r="R15" s="57"/>
      <c r="S15" s="57"/>
      <c r="T15" s="58">
        <v>0</v>
      </c>
      <c r="U15" s="59">
        <f t="shared" si="0"/>
        <v>0</v>
      </c>
      <c r="V15" s="171">
        <v>0</v>
      </c>
      <c r="W15" s="60">
        <v>0</v>
      </c>
      <c r="X15" s="60">
        <v>0</v>
      </c>
      <c r="Y15" s="60">
        <v>0</v>
      </c>
      <c r="Z15" s="57"/>
      <c r="AA15" s="57"/>
      <c r="AB15" s="61">
        <v>0</v>
      </c>
      <c r="AC15" s="62">
        <f t="shared" si="6"/>
        <v>0</v>
      </c>
      <c r="AD15" s="221" t="s">
        <v>255</v>
      </c>
      <c r="AE15" s="63">
        <v>2</v>
      </c>
      <c r="AF15" s="63">
        <v>8</v>
      </c>
      <c r="AG15" s="63">
        <v>2</v>
      </c>
      <c r="AH15" s="57"/>
      <c r="AI15" s="57"/>
      <c r="AJ15" s="64">
        <v>2</v>
      </c>
      <c r="AK15" s="65">
        <f t="shared" si="2"/>
        <v>1</v>
      </c>
      <c r="AL15" s="178" t="s">
        <v>345</v>
      </c>
      <c r="AM15" s="66">
        <v>3</v>
      </c>
      <c r="AN15" s="66">
        <v>12</v>
      </c>
      <c r="AO15" s="66">
        <v>2</v>
      </c>
      <c r="AP15" s="57"/>
      <c r="AQ15" s="57"/>
      <c r="AR15" s="67">
        <v>2</v>
      </c>
      <c r="AS15" s="68">
        <f t="shared" si="3"/>
        <v>1</v>
      </c>
      <c r="AT15" s="209">
        <v>0</v>
      </c>
      <c r="AU15" s="166">
        <v>0</v>
      </c>
      <c r="AV15" s="166">
        <v>0</v>
      </c>
      <c r="AW15" s="166">
        <v>0</v>
      </c>
      <c r="AX15" s="170"/>
      <c r="AY15" s="170"/>
      <c r="AZ15" s="167">
        <v>0</v>
      </c>
      <c r="BA15" s="168">
        <f t="shared" si="4"/>
        <v>0</v>
      </c>
      <c r="BB15" s="213">
        <v>0</v>
      </c>
      <c r="BC15" s="213">
        <v>0</v>
      </c>
      <c r="BD15" s="213">
        <v>0</v>
      </c>
      <c r="BE15" s="213">
        <v>0</v>
      </c>
      <c r="BF15" s="213">
        <v>0</v>
      </c>
      <c r="BG15" s="213">
        <v>0</v>
      </c>
      <c r="BH15" s="213">
        <v>0</v>
      </c>
      <c r="BI15" s="213">
        <v>0</v>
      </c>
      <c r="BJ15" s="213">
        <v>0</v>
      </c>
      <c r="BK15" s="226" t="s">
        <v>175</v>
      </c>
      <c r="BL15" s="226" t="s">
        <v>175</v>
      </c>
      <c r="BM15" s="158" t="s">
        <v>448</v>
      </c>
      <c r="BN15" s="158">
        <v>0</v>
      </c>
      <c r="BO15" s="158">
        <f t="shared" si="5"/>
        <v>0</v>
      </c>
      <c r="BP15" s="227" t="s">
        <v>13</v>
      </c>
      <c r="BQ15" s="158" t="s">
        <v>364</v>
      </c>
      <c r="BR15" s="158" t="s">
        <v>452</v>
      </c>
      <c r="BS15" s="158" t="s">
        <v>449</v>
      </c>
      <c r="BT15" s="158" t="s">
        <v>444</v>
      </c>
      <c r="BU15" s="158" t="s">
        <v>368</v>
      </c>
      <c r="BV15" s="158" t="s">
        <v>445</v>
      </c>
      <c r="BW15" s="158" t="s">
        <v>13</v>
      </c>
      <c r="BX15" s="158" t="s">
        <v>364</v>
      </c>
      <c r="BY15" s="158" t="s">
        <v>70</v>
      </c>
      <c r="BZ15" s="158" t="s">
        <v>13</v>
      </c>
      <c r="CA15" s="158" t="s">
        <v>70</v>
      </c>
      <c r="CB15" s="158" t="s">
        <v>13</v>
      </c>
    </row>
    <row r="16" spans="1:80" ht="100.8" customHeight="1">
      <c r="B16" s="52" t="s">
        <v>77</v>
      </c>
      <c r="C16" s="159" t="s">
        <v>175</v>
      </c>
      <c r="D16" s="53" t="s">
        <v>180</v>
      </c>
      <c r="E16" s="53" t="s">
        <v>227</v>
      </c>
      <c r="F16" s="159" t="s">
        <v>175</v>
      </c>
      <c r="G16" s="160" t="s">
        <v>175</v>
      </c>
      <c r="H16" s="158" t="s">
        <v>377</v>
      </c>
      <c r="I16" s="158" t="s">
        <v>503</v>
      </c>
      <c r="J16" s="158" t="s">
        <v>176</v>
      </c>
      <c r="K16" s="158" t="s">
        <v>329</v>
      </c>
      <c r="L16" s="55">
        <v>7</v>
      </c>
      <c r="M16" s="161">
        <v>0</v>
      </c>
      <c r="N16" s="175" t="s">
        <v>256</v>
      </c>
      <c r="O16" s="56">
        <v>0</v>
      </c>
      <c r="P16" s="56">
        <v>0</v>
      </c>
      <c r="Q16" s="56">
        <v>0</v>
      </c>
      <c r="R16" s="57"/>
      <c r="S16" s="57"/>
      <c r="T16" s="58">
        <v>0</v>
      </c>
      <c r="U16" s="59">
        <f t="shared" si="0"/>
        <v>0</v>
      </c>
      <c r="V16" s="171" t="s">
        <v>256</v>
      </c>
      <c r="W16" s="60">
        <v>0</v>
      </c>
      <c r="X16" s="60">
        <v>0</v>
      </c>
      <c r="Y16" s="60">
        <v>0</v>
      </c>
      <c r="Z16" s="57"/>
      <c r="AA16" s="57"/>
      <c r="AB16" s="61">
        <v>0</v>
      </c>
      <c r="AC16" s="62">
        <f t="shared" si="1"/>
        <v>0</v>
      </c>
      <c r="AD16" s="176" t="s">
        <v>256</v>
      </c>
      <c r="AE16" s="63">
        <v>0</v>
      </c>
      <c r="AF16" s="63">
        <v>0</v>
      </c>
      <c r="AG16" s="63">
        <v>0</v>
      </c>
      <c r="AH16" s="57"/>
      <c r="AI16" s="57"/>
      <c r="AJ16" s="64">
        <v>0</v>
      </c>
      <c r="AK16" s="65">
        <f t="shared" si="2"/>
        <v>0</v>
      </c>
      <c r="AL16" s="177" t="s">
        <v>272</v>
      </c>
      <c r="AM16" s="66">
        <v>2</v>
      </c>
      <c r="AN16" s="66">
        <v>4</v>
      </c>
      <c r="AO16" s="66">
        <v>0</v>
      </c>
      <c r="AP16" s="57"/>
      <c r="AQ16" s="57"/>
      <c r="AR16" s="67">
        <v>0</v>
      </c>
      <c r="AS16" s="68">
        <f t="shared" si="3"/>
        <v>0</v>
      </c>
      <c r="AT16" s="209" t="s">
        <v>316</v>
      </c>
      <c r="AU16" s="166">
        <v>1</v>
      </c>
      <c r="AV16" s="166">
        <v>58</v>
      </c>
      <c r="AW16" s="166">
        <v>0</v>
      </c>
      <c r="AX16" s="170"/>
      <c r="AY16" s="170"/>
      <c r="AZ16" s="167">
        <v>0</v>
      </c>
      <c r="BA16" s="168">
        <f t="shared" si="4"/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26" t="s">
        <v>175</v>
      </c>
      <c r="BL16" s="226" t="s">
        <v>175</v>
      </c>
      <c r="BM16" s="158" t="s">
        <v>378</v>
      </c>
      <c r="BN16" s="158">
        <v>0</v>
      </c>
      <c r="BO16" s="158">
        <f t="shared" si="5"/>
        <v>0</v>
      </c>
      <c r="BP16" s="227" t="s">
        <v>13</v>
      </c>
      <c r="BQ16" s="158" t="s">
        <v>364</v>
      </c>
      <c r="BR16" s="158" t="s">
        <v>379</v>
      </c>
      <c r="BS16" s="158" t="s">
        <v>175</v>
      </c>
      <c r="BT16" s="158" t="s">
        <v>381</v>
      </c>
      <c r="BU16" s="158" t="s">
        <v>368</v>
      </c>
      <c r="BV16" s="158" t="s">
        <v>380</v>
      </c>
      <c r="BW16" s="158" t="s">
        <v>13</v>
      </c>
      <c r="BX16" s="158" t="s">
        <v>364</v>
      </c>
      <c r="BY16" s="158" t="s">
        <v>70</v>
      </c>
      <c r="BZ16" s="158" t="s">
        <v>13</v>
      </c>
      <c r="CA16" s="158" t="s">
        <v>70</v>
      </c>
      <c r="CB16" s="158" t="s">
        <v>13</v>
      </c>
    </row>
    <row r="17" spans="2:80" ht="27.6">
      <c r="B17" s="52" t="s">
        <v>80</v>
      </c>
      <c r="C17" s="53" t="s">
        <v>175</v>
      </c>
      <c r="D17" s="53" t="s">
        <v>181</v>
      </c>
      <c r="E17" s="53" t="s">
        <v>228</v>
      </c>
      <c r="F17" s="159" t="s">
        <v>175</v>
      </c>
      <c r="G17" s="160" t="s">
        <v>175</v>
      </c>
      <c r="H17" s="54" t="s">
        <v>195</v>
      </c>
      <c r="I17" s="158" t="s">
        <v>505</v>
      </c>
      <c r="J17" s="158" t="s">
        <v>213</v>
      </c>
      <c r="K17" s="158" t="s">
        <v>328</v>
      </c>
      <c r="L17" s="55">
        <v>1</v>
      </c>
      <c r="M17" s="161">
        <v>0</v>
      </c>
      <c r="N17" s="175">
        <v>0</v>
      </c>
      <c r="O17" s="56">
        <v>0</v>
      </c>
      <c r="P17" s="56">
        <v>0</v>
      </c>
      <c r="Q17" s="56">
        <v>0</v>
      </c>
      <c r="R17" s="57"/>
      <c r="S17" s="57"/>
      <c r="T17" s="58">
        <v>0</v>
      </c>
      <c r="U17" s="59">
        <f t="shared" si="0"/>
        <v>0</v>
      </c>
      <c r="V17" s="171">
        <v>0</v>
      </c>
      <c r="W17" s="60">
        <v>0</v>
      </c>
      <c r="X17" s="60">
        <v>0</v>
      </c>
      <c r="Y17" s="60">
        <v>0</v>
      </c>
      <c r="Z17" s="57"/>
      <c r="AA17" s="57"/>
      <c r="AB17" s="61">
        <v>0</v>
      </c>
      <c r="AC17" s="62">
        <f t="shared" si="1"/>
        <v>0</v>
      </c>
      <c r="AD17" s="221" t="s">
        <v>311</v>
      </c>
      <c r="AE17" s="63">
        <v>2</v>
      </c>
      <c r="AF17" s="63">
        <v>2</v>
      </c>
      <c r="AG17" s="63">
        <v>2</v>
      </c>
      <c r="AH17" s="57"/>
      <c r="AI17" s="57"/>
      <c r="AJ17" s="64">
        <v>1</v>
      </c>
      <c r="AK17" s="65">
        <f t="shared" si="2"/>
        <v>1</v>
      </c>
      <c r="AL17" s="178" t="s">
        <v>331</v>
      </c>
      <c r="AM17" s="66">
        <v>4</v>
      </c>
      <c r="AN17" s="66">
        <v>6</v>
      </c>
      <c r="AO17" s="66">
        <v>2</v>
      </c>
      <c r="AP17" s="57"/>
      <c r="AQ17" s="57"/>
      <c r="AR17" s="67">
        <v>1</v>
      </c>
      <c r="AS17" s="68">
        <f t="shared" si="3"/>
        <v>1</v>
      </c>
      <c r="AT17" s="209">
        <v>0</v>
      </c>
      <c r="AU17" s="166">
        <v>0</v>
      </c>
      <c r="AV17" s="166">
        <v>0</v>
      </c>
      <c r="AW17" s="166">
        <v>0</v>
      </c>
      <c r="AX17" s="170"/>
      <c r="AY17" s="170"/>
      <c r="AZ17" s="167">
        <v>0</v>
      </c>
      <c r="BA17" s="168">
        <f t="shared" si="4"/>
        <v>0</v>
      </c>
      <c r="BB17" s="213">
        <v>0</v>
      </c>
      <c r="BC17" s="213">
        <v>0</v>
      </c>
      <c r="BD17" s="213">
        <v>0</v>
      </c>
      <c r="BE17" s="213">
        <v>0</v>
      </c>
      <c r="BF17" s="213">
        <v>0</v>
      </c>
      <c r="BG17" s="213">
        <v>0</v>
      </c>
      <c r="BH17" s="213">
        <v>0</v>
      </c>
      <c r="BI17" s="213">
        <v>0</v>
      </c>
      <c r="BJ17" s="213">
        <v>0</v>
      </c>
      <c r="BK17" s="226" t="s">
        <v>175</v>
      </c>
      <c r="BL17" s="226" t="s">
        <v>175</v>
      </c>
      <c r="BM17" s="158" t="s">
        <v>382</v>
      </c>
      <c r="BN17" s="158">
        <v>0</v>
      </c>
      <c r="BO17" s="158">
        <f t="shared" si="5"/>
        <v>0</v>
      </c>
      <c r="BP17" s="227" t="s">
        <v>13</v>
      </c>
      <c r="BQ17" s="158" t="s">
        <v>364</v>
      </c>
      <c r="BR17" s="158" t="s">
        <v>384</v>
      </c>
      <c r="BS17" s="158" t="s">
        <v>175</v>
      </c>
      <c r="BT17" s="158" t="s">
        <v>386</v>
      </c>
      <c r="BU17" s="158" t="s">
        <v>368</v>
      </c>
      <c r="BV17" s="158" t="s">
        <v>387</v>
      </c>
      <c r="BW17" s="158" t="s">
        <v>13</v>
      </c>
      <c r="BX17" s="158" t="s">
        <v>364</v>
      </c>
      <c r="BY17" s="158" t="s">
        <v>70</v>
      </c>
      <c r="BZ17" s="158" t="s">
        <v>13</v>
      </c>
      <c r="CA17" s="158" t="s">
        <v>70</v>
      </c>
      <c r="CB17" s="158" t="s">
        <v>13</v>
      </c>
    </row>
    <row r="18" spans="2:80" ht="27.6">
      <c r="B18" s="52" t="s">
        <v>80</v>
      </c>
      <c r="C18" s="159" t="s">
        <v>175</v>
      </c>
      <c r="D18" s="53" t="s">
        <v>181</v>
      </c>
      <c r="E18" s="53" t="s">
        <v>228</v>
      </c>
      <c r="F18" s="159" t="s">
        <v>175</v>
      </c>
      <c r="G18" s="160" t="s">
        <v>175</v>
      </c>
      <c r="H18" s="54" t="s">
        <v>195</v>
      </c>
      <c r="I18" s="158" t="s">
        <v>505</v>
      </c>
      <c r="J18" s="158" t="s">
        <v>213</v>
      </c>
      <c r="K18" s="54" t="s">
        <v>214</v>
      </c>
      <c r="L18" s="55">
        <v>2</v>
      </c>
      <c r="M18" s="55">
        <v>0</v>
      </c>
      <c r="N18" s="175">
        <v>0</v>
      </c>
      <c r="O18" s="56">
        <v>0</v>
      </c>
      <c r="P18" s="56">
        <v>0</v>
      </c>
      <c r="Q18" s="56">
        <v>0</v>
      </c>
      <c r="R18" s="57"/>
      <c r="S18" s="57"/>
      <c r="T18" s="58">
        <v>0</v>
      </c>
      <c r="U18" s="59">
        <f t="shared" si="0"/>
        <v>0</v>
      </c>
      <c r="V18" s="171">
        <v>0</v>
      </c>
      <c r="W18" s="60">
        <v>0</v>
      </c>
      <c r="X18" s="60">
        <v>0</v>
      </c>
      <c r="Y18" s="60">
        <v>0</v>
      </c>
      <c r="Z18" s="57"/>
      <c r="AA18" s="57"/>
      <c r="AB18" s="61">
        <v>0</v>
      </c>
      <c r="AC18" s="62">
        <f t="shared" si="1"/>
        <v>0</v>
      </c>
      <c r="AD18" s="221" t="s">
        <v>330</v>
      </c>
      <c r="AE18" s="63">
        <v>1</v>
      </c>
      <c r="AF18" s="63">
        <v>2</v>
      </c>
      <c r="AG18" s="63">
        <v>1</v>
      </c>
      <c r="AH18" s="57"/>
      <c r="AI18" s="57"/>
      <c r="AJ18" s="64">
        <v>2</v>
      </c>
      <c r="AK18" s="65">
        <f t="shared" si="2"/>
        <v>1</v>
      </c>
      <c r="AL18" s="178" t="s">
        <v>332</v>
      </c>
      <c r="AM18" s="66">
        <v>3</v>
      </c>
      <c r="AN18" s="66">
        <v>6</v>
      </c>
      <c r="AO18" s="66">
        <v>1</v>
      </c>
      <c r="AP18" s="57"/>
      <c r="AQ18" s="57"/>
      <c r="AR18" s="67">
        <v>2</v>
      </c>
      <c r="AS18" s="68">
        <f t="shared" si="3"/>
        <v>1</v>
      </c>
      <c r="AT18" s="209">
        <v>0</v>
      </c>
      <c r="AU18" s="166">
        <v>0</v>
      </c>
      <c r="AV18" s="166">
        <v>0</v>
      </c>
      <c r="AW18" s="166">
        <v>0</v>
      </c>
      <c r="AX18" s="170"/>
      <c r="AY18" s="170"/>
      <c r="AZ18" s="167">
        <v>0</v>
      </c>
      <c r="BA18" s="168">
        <f t="shared" si="4"/>
        <v>0</v>
      </c>
      <c r="BB18" s="213">
        <v>0</v>
      </c>
      <c r="BC18" s="213">
        <v>0</v>
      </c>
      <c r="BD18" s="213">
        <v>0</v>
      </c>
      <c r="BE18" s="213">
        <v>0</v>
      </c>
      <c r="BF18" s="213">
        <v>0</v>
      </c>
      <c r="BG18" s="213">
        <v>0</v>
      </c>
      <c r="BH18" s="213">
        <v>0</v>
      </c>
      <c r="BI18" s="213">
        <v>0</v>
      </c>
      <c r="BJ18" s="213">
        <v>0</v>
      </c>
      <c r="BK18" s="226" t="s">
        <v>175</v>
      </c>
      <c r="BL18" s="226" t="s">
        <v>175</v>
      </c>
      <c r="BM18" s="158" t="s">
        <v>383</v>
      </c>
      <c r="BN18" s="158">
        <v>0</v>
      </c>
      <c r="BO18" s="158">
        <f t="shared" si="5"/>
        <v>0</v>
      </c>
      <c r="BP18" s="227" t="s">
        <v>13</v>
      </c>
      <c r="BQ18" s="158" t="s">
        <v>364</v>
      </c>
      <c r="BR18" s="158" t="s">
        <v>385</v>
      </c>
      <c r="BS18" s="158" t="s">
        <v>175</v>
      </c>
      <c r="BT18" s="158" t="s">
        <v>386</v>
      </c>
      <c r="BU18" s="158" t="s">
        <v>368</v>
      </c>
      <c r="BV18" s="158" t="s">
        <v>387</v>
      </c>
      <c r="BW18" s="158" t="s">
        <v>13</v>
      </c>
      <c r="BX18" s="158" t="s">
        <v>364</v>
      </c>
      <c r="BY18" s="158" t="s">
        <v>70</v>
      </c>
      <c r="BZ18" s="158" t="s">
        <v>13</v>
      </c>
      <c r="CA18" s="158" t="s">
        <v>70</v>
      </c>
      <c r="CB18" s="158" t="s">
        <v>13</v>
      </c>
    </row>
    <row r="19" spans="2:80" ht="49.95" customHeight="1">
      <c r="B19" s="52" t="s">
        <v>78</v>
      </c>
      <c r="C19" s="53" t="s">
        <v>175</v>
      </c>
      <c r="D19" s="53" t="s">
        <v>182</v>
      </c>
      <c r="E19" s="53" t="s">
        <v>229</v>
      </c>
      <c r="F19" s="159" t="s">
        <v>175</v>
      </c>
      <c r="G19" s="160" t="s">
        <v>175</v>
      </c>
      <c r="H19" s="70" t="s">
        <v>196</v>
      </c>
      <c r="I19" s="305" t="s">
        <v>507</v>
      </c>
      <c r="J19" s="158" t="s">
        <v>215</v>
      </c>
      <c r="K19" s="54" t="s">
        <v>257</v>
      </c>
      <c r="L19" s="55">
        <v>45</v>
      </c>
      <c r="M19" s="55">
        <v>0</v>
      </c>
      <c r="N19" s="222" t="s">
        <v>333</v>
      </c>
      <c r="O19" s="56">
        <v>2</v>
      </c>
      <c r="P19" s="56">
        <v>90</v>
      </c>
      <c r="Q19" s="56">
        <v>2</v>
      </c>
      <c r="R19" s="57"/>
      <c r="S19" s="57"/>
      <c r="T19" s="58">
        <v>45</v>
      </c>
      <c r="U19" s="59">
        <f t="shared" si="0"/>
        <v>1</v>
      </c>
      <c r="V19" s="223" t="s">
        <v>307</v>
      </c>
      <c r="W19" s="60">
        <v>3</v>
      </c>
      <c r="X19" s="60">
        <v>135</v>
      </c>
      <c r="Y19" s="60">
        <v>3</v>
      </c>
      <c r="Z19" s="57"/>
      <c r="AA19" s="57"/>
      <c r="AB19" s="61">
        <v>45</v>
      </c>
      <c r="AC19" s="62">
        <f t="shared" si="1"/>
        <v>1</v>
      </c>
      <c r="AD19" s="221" t="s">
        <v>307</v>
      </c>
      <c r="AE19" s="63">
        <v>3</v>
      </c>
      <c r="AF19" s="63">
        <v>135</v>
      </c>
      <c r="AG19" s="63">
        <v>3</v>
      </c>
      <c r="AH19" s="57"/>
      <c r="AI19" s="57"/>
      <c r="AJ19" s="64">
        <v>45</v>
      </c>
      <c r="AK19" s="65">
        <f t="shared" si="2"/>
        <v>1</v>
      </c>
      <c r="AL19" s="178" t="s">
        <v>334</v>
      </c>
      <c r="AM19" s="66">
        <v>6</v>
      </c>
      <c r="AN19" s="66">
        <v>184</v>
      </c>
      <c r="AO19" s="66">
        <v>4</v>
      </c>
      <c r="AP19" s="57"/>
      <c r="AQ19" s="57"/>
      <c r="AR19" s="67">
        <v>45</v>
      </c>
      <c r="AS19" s="68">
        <f t="shared" si="3"/>
        <v>1</v>
      </c>
      <c r="AT19" s="209">
        <v>0</v>
      </c>
      <c r="AU19" s="166">
        <v>0</v>
      </c>
      <c r="AV19" s="166">
        <v>0</v>
      </c>
      <c r="AW19" s="166">
        <v>0</v>
      </c>
      <c r="AX19" s="170"/>
      <c r="AY19" s="170"/>
      <c r="AZ19" s="167">
        <v>0</v>
      </c>
      <c r="BA19" s="168">
        <f t="shared" si="4"/>
        <v>0</v>
      </c>
      <c r="BB19" s="213">
        <v>0</v>
      </c>
      <c r="BC19" s="213">
        <v>0</v>
      </c>
      <c r="BD19" s="213">
        <v>0</v>
      </c>
      <c r="BE19" s="213">
        <v>0</v>
      </c>
      <c r="BF19" s="213">
        <v>0</v>
      </c>
      <c r="BG19" s="213">
        <v>0</v>
      </c>
      <c r="BH19" s="213">
        <v>0</v>
      </c>
      <c r="BI19" s="213">
        <v>0</v>
      </c>
      <c r="BJ19" s="213">
        <v>0</v>
      </c>
      <c r="BK19" s="226" t="s">
        <v>175</v>
      </c>
      <c r="BL19" s="226" t="s">
        <v>175</v>
      </c>
      <c r="BM19" s="158" t="s">
        <v>388</v>
      </c>
      <c r="BN19" s="158">
        <v>0</v>
      </c>
      <c r="BO19" s="158">
        <f t="shared" si="5"/>
        <v>0</v>
      </c>
      <c r="BP19" s="227" t="s">
        <v>13</v>
      </c>
      <c r="BQ19" s="158" t="s">
        <v>364</v>
      </c>
      <c r="BR19" s="158" t="s">
        <v>389</v>
      </c>
      <c r="BS19" s="158" t="s">
        <v>175</v>
      </c>
      <c r="BT19" s="158" t="s">
        <v>390</v>
      </c>
      <c r="BU19" s="158" t="s">
        <v>368</v>
      </c>
      <c r="BV19" s="158" t="s">
        <v>391</v>
      </c>
      <c r="BW19" s="158" t="s">
        <v>13</v>
      </c>
      <c r="BX19" s="158" t="s">
        <v>364</v>
      </c>
      <c r="BY19" s="158" t="s">
        <v>70</v>
      </c>
      <c r="BZ19" s="158" t="s">
        <v>13</v>
      </c>
      <c r="CA19" s="158" t="s">
        <v>70</v>
      </c>
      <c r="CB19" s="158" t="s">
        <v>13</v>
      </c>
    </row>
    <row r="20" spans="2:80" ht="49.95" customHeight="1">
      <c r="B20" s="52" t="s">
        <v>78</v>
      </c>
      <c r="C20" s="53" t="s">
        <v>175</v>
      </c>
      <c r="D20" s="160" t="s">
        <v>244</v>
      </c>
      <c r="E20" s="53" t="s">
        <v>245</v>
      </c>
      <c r="F20" s="159" t="s">
        <v>175</v>
      </c>
      <c r="G20" s="160" t="s">
        <v>175</v>
      </c>
      <c r="H20" s="70" t="s">
        <v>246</v>
      </c>
      <c r="I20" s="305" t="s">
        <v>508</v>
      </c>
      <c r="J20" s="158" t="s">
        <v>175</v>
      </c>
      <c r="K20" s="158" t="s">
        <v>247</v>
      </c>
      <c r="L20" s="55">
        <v>2</v>
      </c>
      <c r="M20" s="55">
        <v>0</v>
      </c>
      <c r="N20" s="175">
        <v>0</v>
      </c>
      <c r="O20" s="56">
        <v>0</v>
      </c>
      <c r="P20" s="56">
        <v>0</v>
      </c>
      <c r="Q20" s="56">
        <v>0</v>
      </c>
      <c r="R20" s="57"/>
      <c r="S20" s="57"/>
      <c r="T20" s="58">
        <v>0</v>
      </c>
      <c r="U20" s="59">
        <f t="shared" si="0"/>
        <v>0</v>
      </c>
      <c r="V20" s="171">
        <v>0</v>
      </c>
      <c r="W20" s="60">
        <v>0</v>
      </c>
      <c r="X20" s="60">
        <v>0</v>
      </c>
      <c r="Y20" s="60">
        <v>0</v>
      </c>
      <c r="Z20" s="57"/>
      <c r="AA20" s="57"/>
      <c r="AB20" s="61">
        <v>0</v>
      </c>
      <c r="AC20" s="62">
        <f t="shared" si="1"/>
        <v>0</v>
      </c>
      <c r="AD20" s="180" t="s">
        <v>256</v>
      </c>
      <c r="AE20" s="63">
        <v>0</v>
      </c>
      <c r="AF20" s="63">
        <v>0</v>
      </c>
      <c r="AG20" s="63">
        <v>0</v>
      </c>
      <c r="AH20" s="57"/>
      <c r="AI20" s="57"/>
      <c r="AJ20" s="64">
        <v>0</v>
      </c>
      <c r="AK20" s="65">
        <f t="shared" si="2"/>
        <v>0</v>
      </c>
      <c r="AL20" s="178" t="s">
        <v>256</v>
      </c>
      <c r="AM20" s="66">
        <v>0</v>
      </c>
      <c r="AN20" s="66">
        <v>0</v>
      </c>
      <c r="AO20" s="66">
        <v>0</v>
      </c>
      <c r="AP20" s="57"/>
      <c r="AQ20" s="57"/>
      <c r="AR20" s="67">
        <v>0</v>
      </c>
      <c r="AS20" s="68">
        <f t="shared" si="3"/>
        <v>0</v>
      </c>
      <c r="AT20" s="209" t="s">
        <v>256</v>
      </c>
      <c r="AU20" s="166">
        <v>0</v>
      </c>
      <c r="AV20" s="166">
        <v>0</v>
      </c>
      <c r="AW20" s="166">
        <v>0</v>
      </c>
      <c r="AX20" s="170"/>
      <c r="AY20" s="170"/>
      <c r="AZ20" s="167">
        <v>0</v>
      </c>
      <c r="BA20" s="168">
        <f t="shared" si="4"/>
        <v>0</v>
      </c>
      <c r="BB20" s="213">
        <v>0</v>
      </c>
      <c r="BC20" s="213">
        <v>0</v>
      </c>
      <c r="BD20" s="213">
        <v>0</v>
      </c>
      <c r="BE20" s="213">
        <v>0</v>
      </c>
      <c r="BF20" s="213">
        <v>0</v>
      </c>
      <c r="BG20" s="213">
        <v>0</v>
      </c>
      <c r="BH20" s="213">
        <v>0</v>
      </c>
      <c r="BI20" s="213">
        <v>0</v>
      </c>
      <c r="BJ20" s="213">
        <v>0</v>
      </c>
      <c r="BK20" s="226" t="s">
        <v>175</v>
      </c>
      <c r="BL20" s="226" t="s">
        <v>175</v>
      </c>
      <c r="BM20" s="158" t="s">
        <v>453</v>
      </c>
      <c r="BN20" s="158">
        <v>0</v>
      </c>
      <c r="BO20" s="158">
        <f t="shared" si="5"/>
        <v>0</v>
      </c>
      <c r="BP20" s="227" t="s">
        <v>13</v>
      </c>
      <c r="BQ20" s="158" t="s">
        <v>75</v>
      </c>
      <c r="BR20" s="158" t="s">
        <v>485</v>
      </c>
      <c r="BS20" s="158" t="s">
        <v>175</v>
      </c>
      <c r="BT20" s="158" t="s">
        <v>444</v>
      </c>
      <c r="BU20" s="158" t="s">
        <v>368</v>
      </c>
      <c r="BV20" s="158" t="s">
        <v>475</v>
      </c>
      <c r="BW20" s="158" t="s">
        <v>13</v>
      </c>
      <c r="BX20" s="158" t="s">
        <v>364</v>
      </c>
      <c r="BY20" s="158" t="s">
        <v>70</v>
      </c>
      <c r="BZ20" s="158" t="s">
        <v>13</v>
      </c>
      <c r="CA20" s="158" t="s">
        <v>70</v>
      </c>
      <c r="CB20" s="158" t="s">
        <v>13</v>
      </c>
    </row>
    <row r="21" spans="2:80" ht="49.95" customHeight="1">
      <c r="B21" s="52" t="s">
        <v>78</v>
      </c>
      <c r="C21" s="53" t="s">
        <v>175</v>
      </c>
      <c r="D21" s="160" t="s">
        <v>244</v>
      </c>
      <c r="E21" s="53" t="s">
        <v>245</v>
      </c>
      <c r="F21" s="159" t="s">
        <v>175</v>
      </c>
      <c r="G21" s="160" t="s">
        <v>175</v>
      </c>
      <c r="H21" s="70" t="s">
        <v>246</v>
      </c>
      <c r="I21" s="305" t="s">
        <v>508</v>
      </c>
      <c r="J21" s="158" t="s">
        <v>175</v>
      </c>
      <c r="K21" s="158" t="s">
        <v>248</v>
      </c>
      <c r="L21" s="55">
        <v>2</v>
      </c>
      <c r="M21" s="55">
        <v>0</v>
      </c>
      <c r="N21" s="175">
        <v>0</v>
      </c>
      <c r="O21" s="56">
        <v>0</v>
      </c>
      <c r="P21" s="56">
        <v>0</v>
      </c>
      <c r="Q21" s="56">
        <v>0</v>
      </c>
      <c r="R21" s="57"/>
      <c r="S21" s="57"/>
      <c r="T21" s="58">
        <v>0</v>
      </c>
      <c r="U21" s="59">
        <f t="shared" si="0"/>
        <v>0</v>
      </c>
      <c r="V21" s="171">
        <v>0</v>
      </c>
      <c r="W21" s="60">
        <v>0</v>
      </c>
      <c r="X21" s="60">
        <v>0</v>
      </c>
      <c r="Y21" s="60">
        <v>0</v>
      </c>
      <c r="Z21" s="57"/>
      <c r="AA21" s="57"/>
      <c r="AB21" s="61">
        <v>0</v>
      </c>
      <c r="AC21" s="62">
        <f t="shared" ref="AC21:AC27" si="7">AB21/L21</f>
        <v>0</v>
      </c>
      <c r="AD21" s="180" t="s">
        <v>256</v>
      </c>
      <c r="AE21" s="63">
        <v>0</v>
      </c>
      <c r="AF21" s="63">
        <v>0</v>
      </c>
      <c r="AG21" s="63">
        <v>0</v>
      </c>
      <c r="AH21" s="57"/>
      <c r="AI21" s="57"/>
      <c r="AJ21" s="64">
        <v>0</v>
      </c>
      <c r="AK21" s="65">
        <f t="shared" si="2"/>
        <v>0</v>
      </c>
      <c r="AL21" s="178" t="s">
        <v>256</v>
      </c>
      <c r="AM21" s="66">
        <v>0</v>
      </c>
      <c r="AN21" s="66">
        <v>0</v>
      </c>
      <c r="AO21" s="66">
        <v>0</v>
      </c>
      <c r="AP21" s="57"/>
      <c r="AQ21" s="57"/>
      <c r="AR21" s="67">
        <v>0</v>
      </c>
      <c r="AS21" s="68">
        <f t="shared" si="3"/>
        <v>0</v>
      </c>
      <c r="AT21" s="209" t="s">
        <v>256</v>
      </c>
      <c r="AU21" s="166">
        <v>0</v>
      </c>
      <c r="AV21" s="166">
        <v>0</v>
      </c>
      <c r="AW21" s="166">
        <v>0</v>
      </c>
      <c r="AX21" s="170"/>
      <c r="AY21" s="170"/>
      <c r="AZ21" s="167">
        <v>0</v>
      </c>
      <c r="BA21" s="168">
        <f t="shared" si="4"/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26" t="s">
        <v>175</v>
      </c>
      <c r="BL21" s="226" t="s">
        <v>175</v>
      </c>
      <c r="BM21" s="158" t="s">
        <v>453</v>
      </c>
      <c r="BN21" s="158">
        <v>0</v>
      </c>
      <c r="BO21" s="158">
        <f t="shared" si="5"/>
        <v>0</v>
      </c>
      <c r="BP21" s="227" t="s">
        <v>13</v>
      </c>
      <c r="BQ21" s="158" t="s">
        <v>75</v>
      </c>
      <c r="BR21" s="158" t="s">
        <v>485</v>
      </c>
      <c r="BS21" s="158" t="s">
        <v>175</v>
      </c>
      <c r="BT21" s="158" t="s">
        <v>444</v>
      </c>
      <c r="BU21" s="158" t="s">
        <v>368</v>
      </c>
      <c r="BV21" s="158" t="s">
        <v>475</v>
      </c>
      <c r="BW21" s="158" t="s">
        <v>13</v>
      </c>
      <c r="BX21" s="158" t="s">
        <v>364</v>
      </c>
      <c r="BY21" s="158" t="s">
        <v>70</v>
      </c>
      <c r="BZ21" s="158" t="s">
        <v>13</v>
      </c>
      <c r="CA21" s="158" t="s">
        <v>70</v>
      </c>
      <c r="CB21" s="158" t="s">
        <v>13</v>
      </c>
    </row>
    <row r="22" spans="2:80" ht="49.95" customHeight="1">
      <c r="B22" s="52" t="s">
        <v>78</v>
      </c>
      <c r="C22" s="53" t="s">
        <v>175</v>
      </c>
      <c r="D22" s="160" t="s">
        <v>244</v>
      </c>
      <c r="E22" s="53" t="s">
        <v>245</v>
      </c>
      <c r="F22" s="159" t="s">
        <v>175</v>
      </c>
      <c r="G22" s="160" t="s">
        <v>175</v>
      </c>
      <c r="H22" s="70" t="s">
        <v>246</v>
      </c>
      <c r="I22" s="305" t="s">
        <v>508</v>
      </c>
      <c r="J22" s="158" t="s">
        <v>175</v>
      </c>
      <c r="K22" s="158" t="s">
        <v>249</v>
      </c>
      <c r="L22" s="55">
        <v>2</v>
      </c>
      <c r="M22" s="55">
        <v>0</v>
      </c>
      <c r="N22" s="175">
        <v>0</v>
      </c>
      <c r="O22" s="56">
        <v>0</v>
      </c>
      <c r="P22" s="56">
        <v>0</v>
      </c>
      <c r="Q22" s="56">
        <v>0</v>
      </c>
      <c r="R22" s="57"/>
      <c r="S22" s="57"/>
      <c r="T22" s="58">
        <v>0</v>
      </c>
      <c r="U22" s="59">
        <f t="shared" si="0"/>
        <v>0</v>
      </c>
      <c r="V22" s="171">
        <v>0</v>
      </c>
      <c r="W22" s="60">
        <v>0</v>
      </c>
      <c r="X22" s="60">
        <v>0</v>
      </c>
      <c r="Y22" s="60">
        <v>0</v>
      </c>
      <c r="Z22" s="57"/>
      <c r="AA22" s="57"/>
      <c r="AB22" s="61">
        <v>0</v>
      </c>
      <c r="AC22" s="62">
        <f t="shared" si="7"/>
        <v>0</v>
      </c>
      <c r="AD22" s="180" t="s">
        <v>256</v>
      </c>
      <c r="AE22" s="63">
        <v>0</v>
      </c>
      <c r="AF22" s="63">
        <v>0</v>
      </c>
      <c r="AG22" s="63">
        <v>0</v>
      </c>
      <c r="AH22" s="57"/>
      <c r="AI22" s="57"/>
      <c r="AJ22" s="64">
        <v>0</v>
      </c>
      <c r="AK22" s="65">
        <f t="shared" si="2"/>
        <v>0</v>
      </c>
      <c r="AL22" s="178" t="s">
        <v>256</v>
      </c>
      <c r="AM22" s="66">
        <v>0</v>
      </c>
      <c r="AN22" s="66">
        <v>0</v>
      </c>
      <c r="AO22" s="66">
        <v>0</v>
      </c>
      <c r="AP22" s="57"/>
      <c r="AQ22" s="57"/>
      <c r="AR22" s="67">
        <v>0</v>
      </c>
      <c r="AS22" s="68">
        <f t="shared" si="3"/>
        <v>0</v>
      </c>
      <c r="AT22" s="209" t="s">
        <v>256</v>
      </c>
      <c r="AU22" s="166">
        <v>0</v>
      </c>
      <c r="AV22" s="166">
        <v>0</v>
      </c>
      <c r="AW22" s="166">
        <v>0</v>
      </c>
      <c r="AX22" s="170"/>
      <c r="AY22" s="170"/>
      <c r="AZ22" s="167">
        <v>0</v>
      </c>
      <c r="BA22" s="168">
        <f t="shared" si="4"/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26" t="s">
        <v>175</v>
      </c>
      <c r="BL22" s="226" t="s">
        <v>175</v>
      </c>
      <c r="BM22" s="158" t="s">
        <v>453</v>
      </c>
      <c r="BN22" s="158">
        <v>0</v>
      </c>
      <c r="BO22" s="158">
        <f t="shared" si="5"/>
        <v>0</v>
      </c>
      <c r="BP22" s="227" t="s">
        <v>13</v>
      </c>
      <c r="BQ22" s="158" t="s">
        <v>75</v>
      </c>
      <c r="BR22" s="158" t="s">
        <v>485</v>
      </c>
      <c r="BS22" s="158" t="s">
        <v>175</v>
      </c>
      <c r="BT22" s="158" t="s">
        <v>444</v>
      </c>
      <c r="BU22" s="158" t="s">
        <v>368</v>
      </c>
      <c r="BV22" s="158" t="s">
        <v>475</v>
      </c>
      <c r="BW22" s="158" t="s">
        <v>13</v>
      </c>
      <c r="BX22" s="158" t="s">
        <v>364</v>
      </c>
      <c r="BY22" s="158" t="s">
        <v>70</v>
      </c>
      <c r="BZ22" s="158" t="s">
        <v>13</v>
      </c>
      <c r="CA22" s="158" t="s">
        <v>70</v>
      </c>
      <c r="CB22" s="158" t="s">
        <v>13</v>
      </c>
    </row>
    <row r="23" spans="2:80" ht="49.95" customHeight="1">
      <c r="B23" s="52" t="s">
        <v>78</v>
      </c>
      <c r="C23" s="53" t="s">
        <v>175</v>
      </c>
      <c r="D23" s="160" t="s">
        <v>244</v>
      </c>
      <c r="E23" s="53" t="s">
        <v>245</v>
      </c>
      <c r="F23" s="159" t="s">
        <v>175</v>
      </c>
      <c r="G23" s="160" t="s">
        <v>175</v>
      </c>
      <c r="H23" s="70" t="s">
        <v>246</v>
      </c>
      <c r="I23" s="305" t="s">
        <v>508</v>
      </c>
      <c r="J23" s="158" t="s">
        <v>175</v>
      </c>
      <c r="K23" s="54" t="s">
        <v>250</v>
      </c>
      <c r="L23" s="55">
        <v>2</v>
      </c>
      <c r="M23" s="55">
        <v>0</v>
      </c>
      <c r="N23" s="175">
        <v>0</v>
      </c>
      <c r="O23" s="56">
        <v>0</v>
      </c>
      <c r="P23" s="56">
        <v>0</v>
      </c>
      <c r="Q23" s="56">
        <v>0</v>
      </c>
      <c r="R23" s="57"/>
      <c r="S23" s="57"/>
      <c r="T23" s="58">
        <v>0</v>
      </c>
      <c r="U23" s="59">
        <f t="shared" si="0"/>
        <v>0</v>
      </c>
      <c r="V23" s="171">
        <v>0</v>
      </c>
      <c r="W23" s="60">
        <v>0</v>
      </c>
      <c r="X23" s="60">
        <v>0</v>
      </c>
      <c r="Y23" s="60">
        <v>0</v>
      </c>
      <c r="Z23" s="57"/>
      <c r="AA23" s="57"/>
      <c r="AB23" s="61">
        <v>0</v>
      </c>
      <c r="AC23" s="62">
        <f t="shared" si="7"/>
        <v>0</v>
      </c>
      <c r="AD23" s="180" t="s">
        <v>256</v>
      </c>
      <c r="AE23" s="63">
        <v>0</v>
      </c>
      <c r="AF23" s="63">
        <v>0</v>
      </c>
      <c r="AG23" s="63">
        <v>0</v>
      </c>
      <c r="AH23" s="57"/>
      <c r="AI23" s="57"/>
      <c r="AJ23" s="64">
        <v>0</v>
      </c>
      <c r="AK23" s="65">
        <f t="shared" si="2"/>
        <v>0</v>
      </c>
      <c r="AL23" s="178" t="s">
        <v>256</v>
      </c>
      <c r="AM23" s="66">
        <v>0</v>
      </c>
      <c r="AN23" s="66">
        <v>0</v>
      </c>
      <c r="AO23" s="66">
        <v>0</v>
      </c>
      <c r="AP23" s="57"/>
      <c r="AQ23" s="57"/>
      <c r="AR23" s="67">
        <v>0</v>
      </c>
      <c r="AS23" s="68">
        <f t="shared" si="3"/>
        <v>0</v>
      </c>
      <c r="AT23" s="209" t="s">
        <v>256</v>
      </c>
      <c r="AU23" s="166">
        <v>0</v>
      </c>
      <c r="AV23" s="166">
        <v>0</v>
      </c>
      <c r="AW23" s="166">
        <v>0</v>
      </c>
      <c r="AX23" s="170"/>
      <c r="AY23" s="170"/>
      <c r="AZ23" s="167">
        <v>0</v>
      </c>
      <c r="BA23" s="168">
        <f t="shared" si="4"/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26" t="s">
        <v>175</v>
      </c>
      <c r="BL23" s="226" t="s">
        <v>175</v>
      </c>
      <c r="BM23" s="158" t="s">
        <v>453</v>
      </c>
      <c r="BN23" s="158">
        <v>0</v>
      </c>
      <c r="BO23" s="158">
        <f t="shared" si="5"/>
        <v>0</v>
      </c>
      <c r="BP23" s="227" t="s">
        <v>13</v>
      </c>
      <c r="BQ23" s="158" t="s">
        <v>75</v>
      </c>
      <c r="BR23" s="158" t="s">
        <v>485</v>
      </c>
      <c r="BS23" s="158" t="s">
        <v>175</v>
      </c>
      <c r="BT23" s="158" t="s">
        <v>444</v>
      </c>
      <c r="BU23" s="158" t="s">
        <v>368</v>
      </c>
      <c r="BV23" s="158" t="s">
        <v>475</v>
      </c>
      <c r="BW23" s="158" t="s">
        <v>13</v>
      </c>
      <c r="BX23" s="158" t="s">
        <v>364</v>
      </c>
      <c r="BY23" s="158" t="s">
        <v>70</v>
      </c>
      <c r="BZ23" s="158" t="s">
        <v>13</v>
      </c>
      <c r="CA23" s="158" t="s">
        <v>70</v>
      </c>
      <c r="CB23" s="158" t="s">
        <v>13</v>
      </c>
    </row>
    <row r="24" spans="2:80" ht="49.95" customHeight="1">
      <c r="B24" s="52" t="s">
        <v>78</v>
      </c>
      <c r="C24" s="53" t="s">
        <v>175</v>
      </c>
      <c r="D24" s="160" t="s">
        <v>244</v>
      </c>
      <c r="E24" s="53" t="s">
        <v>245</v>
      </c>
      <c r="F24" s="159" t="s">
        <v>175</v>
      </c>
      <c r="G24" s="160" t="s">
        <v>175</v>
      </c>
      <c r="H24" s="70" t="s">
        <v>246</v>
      </c>
      <c r="I24" s="305" t="s">
        <v>508</v>
      </c>
      <c r="J24" s="158" t="s">
        <v>175</v>
      </c>
      <c r="K24" s="158" t="s">
        <v>251</v>
      </c>
      <c r="L24" s="55">
        <v>2</v>
      </c>
      <c r="M24" s="55">
        <v>0</v>
      </c>
      <c r="N24" s="175">
        <v>0</v>
      </c>
      <c r="O24" s="56">
        <v>0</v>
      </c>
      <c r="P24" s="56">
        <v>0</v>
      </c>
      <c r="Q24" s="56">
        <v>0</v>
      </c>
      <c r="R24" s="57"/>
      <c r="S24" s="57"/>
      <c r="T24" s="58">
        <v>0</v>
      </c>
      <c r="U24" s="59">
        <f t="shared" si="0"/>
        <v>0</v>
      </c>
      <c r="V24" s="171">
        <v>0</v>
      </c>
      <c r="W24" s="60">
        <v>0</v>
      </c>
      <c r="X24" s="60">
        <v>0</v>
      </c>
      <c r="Y24" s="60">
        <v>0</v>
      </c>
      <c r="Z24" s="57"/>
      <c r="AA24" s="57"/>
      <c r="AB24" s="61">
        <v>0</v>
      </c>
      <c r="AC24" s="62">
        <f t="shared" si="7"/>
        <v>0</v>
      </c>
      <c r="AD24" s="180" t="s">
        <v>256</v>
      </c>
      <c r="AE24" s="63">
        <v>0</v>
      </c>
      <c r="AF24" s="63">
        <v>0</v>
      </c>
      <c r="AG24" s="63">
        <v>0</v>
      </c>
      <c r="AH24" s="57"/>
      <c r="AI24" s="57"/>
      <c r="AJ24" s="64">
        <v>0</v>
      </c>
      <c r="AK24" s="65">
        <f t="shared" si="2"/>
        <v>0</v>
      </c>
      <c r="AL24" s="178" t="s">
        <v>256</v>
      </c>
      <c r="AM24" s="66">
        <v>0</v>
      </c>
      <c r="AN24" s="66">
        <v>0</v>
      </c>
      <c r="AO24" s="66">
        <v>0</v>
      </c>
      <c r="AP24" s="57"/>
      <c r="AQ24" s="57"/>
      <c r="AR24" s="67">
        <v>0</v>
      </c>
      <c r="AS24" s="68">
        <f t="shared" si="3"/>
        <v>0</v>
      </c>
      <c r="AT24" s="209" t="s">
        <v>256</v>
      </c>
      <c r="AU24" s="166">
        <v>0</v>
      </c>
      <c r="AV24" s="166">
        <v>0</v>
      </c>
      <c r="AW24" s="166">
        <v>0</v>
      </c>
      <c r="AX24" s="170"/>
      <c r="AY24" s="170"/>
      <c r="AZ24" s="167">
        <v>0</v>
      </c>
      <c r="BA24" s="168">
        <f t="shared" si="4"/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26" t="s">
        <v>175</v>
      </c>
      <c r="BL24" s="226" t="s">
        <v>175</v>
      </c>
      <c r="BM24" s="158" t="s">
        <v>453</v>
      </c>
      <c r="BN24" s="158">
        <v>0</v>
      </c>
      <c r="BO24" s="158">
        <f t="shared" si="5"/>
        <v>0</v>
      </c>
      <c r="BP24" s="227" t="s">
        <v>13</v>
      </c>
      <c r="BQ24" s="158" t="s">
        <v>75</v>
      </c>
      <c r="BR24" s="158" t="s">
        <v>485</v>
      </c>
      <c r="BS24" s="158" t="s">
        <v>175</v>
      </c>
      <c r="BT24" s="158" t="s">
        <v>444</v>
      </c>
      <c r="BU24" s="158" t="s">
        <v>368</v>
      </c>
      <c r="BV24" s="158" t="s">
        <v>475</v>
      </c>
      <c r="BW24" s="158" t="s">
        <v>13</v>
      </c>
      <c r="BX24" s="158" t="s">
        <v>364</v>
      </c>
      <c r="BY24" s="158" t="s">
        <v>70</v>
      </c>
      <c r="BZ24" s="158" t="s">
        <v>13</v>
      </c>
      <c r="CA24" s="158" t="s">
        <v>70</v>
      </c>
      <c r="CB24" s="158" t="s">
        <v>13</v>
      </c>
    </row>
    <row r="25" spans="2:80" ht="49.95" customHeight="1">
      <c r="B25" s="52" t="s">
        <v>78</v>
      </c>
      <c r="C25" s="53" t="s">
        <v>175</v>
      </c>
      <c r="D25" s="160" t="s">
        <v>244</v>
      </c>
      <c r="E25" s="53" t="s">
        <v>245</v>
      </c>
      <c r="F25" s="159" t="s">
        <v>175</v>
      </c>
      <c r="G25" s="160" t="s">
        <v>175</v>
      </c>
      <c r="H25" s="70" t="s">
        <v>246</v>
      </c>
      <c r="I25" s="305" t="s">
        <v>508</v>
      </c>
      <c r="J25" s="158" t="s">
        <v>175</v>
      </c>
      <c r="K25" s="54" t="s">
        <v>299</v>
      </c>
      <c r="L25" s="55">
        <v>2</v>
      </c>
      <c r="M25" s="55">
        <v>0</v>
      </c>
      <c r="N25" s="175">
        <v>0</v>
      </c>
      <c r="O25" s="56">
        <v>0</v>
      </c>
      <c r="P25" s="56">
        <v>0</v>
      </c>
      <c r="Q25" s="56">
        <v>0</v>
      </c>
      <c r="R25" s="57"/>
      <c r="S25" s="57"/>
      <c r="T25" s="58">
        <v>0</v>
      </c>
      <c r="U25" s="59">
        <f t="shared" si="0"/>
        <v>0</v>
      </c>
      <c r="V25" s="171">
        <v>0</v>
      </c>
      <c r="W25" s="60">
        <v>0</v>
      </c>
      <c r="X25" s="60">
        <v>0</v>
      </c>
      <c r="Y25" s="60">
        <v>0</v>
      </c>
      <c r="Z25" s="57"/>
      <c r="AA25" s="57"/>
      <c r="AB25" s="61">
        <v>0</v>
      </c>
      <c r="AC25" s="62">
        <f t="shared" si="7"/>
        <v>0</v>
      </c>
      <c r="AD25" s="180" t="s">
        <v>256</v>
      </c>
      <c r="AE25" s="63">
        <v>0</v>
      </c>
      <c r="AF25" s="63">
        <v>0</v>
      </c>
      <c r="AG25" s="63">
        <v>0</v>
      </c>
      <c r="AH25" s="57"/>
      <c r="AI25" s="57"/>
      <c r="AJ25" s="64">
        <v>0</v>
      </c>
      <c r="AK25" s="65">
        <f t="shared" si="2"/>
        <v>0</v>
      </c>
      <c r="AL25" s="178" t="s">
        <v>256</v>
      </c>
      <c r="AM25" s="66">
        <v>0</v>
      </c>
      <c r="AN25" s="66">
        <v>0</v>
      </c>
      <c r="AO25" s="66">
        <v>0</v>
      </c>
      <c r="AP25" s="57"/>
      <c r="AQ25" s="57"/>
      <c r="AR25" s="67">
        <v>0</v>
      </c>
      <c r="AS25" s="68">
        <f t="shared" si="3"/>
        <v>0</v>
      </c>
      <c r="AT25" s="209" t="s">
        <v>256</v>
      </c>
      <c r="AU25" s="166">
        <v>0</v>
      </c>
      <c r="AV25" s="166">
        <v>0</v>
      </c>
      <c r="AW25" s="166">
        <v>0</v>
      </c>
      <c r="AX25" s="170"/>
      <c r="AY25" s="170"/>
      <c r="AZ25" s="167">
        <v>0</v>
      </c>
      <c r="BA25" s="168">
        <f t="shared" si="4"/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26" t="s">
        <v>175</v>
      </c>
      <c r="BL25" s="226" t="s">
        <v>175</v>
      </c>
      <c r="BM25" s="158" t="s">
        <v>453</v>
      </c>
      <c r="BN25" s="158">
        <v>0</v>
      </c>
      <c r="BO25" s="158">
        <f t="shared" si="5"/>
        <v>0</v>
      </c>
      <c r="BP25" s="227" t="s">
        <v>13</v>
      </c>
      <c r="BQ25" s="158" t="s">
        <v>75</v>
      </c>
      <c r="BR25" s="158" t="s">
        <v>485</v>
      </c>
      <c r="BS25" s="158" t="s">
        <v>175</v>
      </c>
      <c r="BT25" s="158" t="s">
        <v>444</v>
      </c>
      <c r="BU25" s="158" t="s">
        <v>368</v>
      </c>
      <c r="BV25" s="158" t="s">
        <v>475</v>
      </c>
      <c r="BW25" s="158" t="s">
        <v>13</v>
      </c>
      <c r="BX25" s="158" t="s">
        <v>364</v>
      </c>
      <c r="BY25" s="158" t="s">
        <v>70</v>
      </c>
      <c r="BZ25" s="158" t="s">
        <v>13</v>
      </c>
      <c r="CA25" s="158" t="s">
        <v>70</v>
      </c>
      <c r="CB25" s="158" t="s">
        <v>13</v>
      </c>
    </row>
    <row r="26" spans="2:80" ht="49.95" customHeight="1">
      <c r="B26" s="52" t="s">
        <v>78</v>
      </c>
      <c r="C26" s="53" t="s">
        <v>175</v>
      </c>
      <c r="D26" s="160" t="s">
        <v>244</v>
      </c>
      <c r="E26" s="53" t="s">
        <v>245</v>
      </c>
      <c r="F26" s="159" t="s">
        <v>175</v>
      </c>
      <c r="G26" s="160" t="s">
        <v>175</v>
      </c>
      <c r="H26" s="70" t="s">
        <v>246</v>
      </c>
      <c r="I26" s="305" t="s">
        <v>508</v>
      </c>
      <c r="J26" s="158" t="s">
        <v>175</v>
      </c>
      <c r="K26" s="158" t="s">
        <v>300</v>
      </c>
      <c r="L26" s="55">
        <v>2</v>
      </c>
      <c r="M26" s="55">
        <v>0</v>
      </c>
      <c r="N26" s="175">
        <v>0</v>
      </c>
      <c r="O26" s="56">
        <v>0</v>
      </c>
      <c r="P26" s="56">
        <v>0</v>
      </c>
      <c r="Q26" s="56">
        <v>0</v>
      </c>
      <c r="R26" s="57"/>
      <c r="S26" s="57"/>
      <c r="T26" s="58">
        <v>0</v>
      </c>
      <c r="U26" s="59">
        <f t="shared" si="0"/>
        <v>0</v>
      </c>
      <c r="V26" s="171">
        <v>0</v>
      </c>
      <c r="W26" s="60">
        <v>0</v>
      </c>
      <c r="X26" s="60">
        <v>0</v>
      </c>
      <c r="Y26" s="60">
        <v>0</v>
      </c>
      <c r="Z26" s="57"/>
      <c r="AA26" s="57"/>
      <c r="AB26" s="61">
        <v>0</v>
      </c>
      <c r="AC26" s="62">
        <f t="shared" si="7"/>
        <v>0</v>
      </c>
      <c r="AD26" s="180" t="s">
        <v>256</v>
      </c>
      <c r="AE26" s="63">
        <v>0</v>
      </c>
      <c r="AF26" s="63">
        <v>0</v>
      </c>
      <c r="AG26" s="63">
        <v>0</v>
      </c>
      <c r="AH26" s="57"/>
      <c r="AI26" s="57"/>
      <c r="AJ26" s="64">
        <v>0</v>
      </c>
      <c r="AK26" s="65">
        <f t="shared" si="2"/>
        <v>0</v>
      </c>
      <c r="AL26" s="178" t="s">
        <v>256</v>
      </c>
      <c r="AM26" s="66">
        <v>0</v>
      </c>
      <c r="AN26" s="66">
        <v>0</v>
      </c>
      <c r="AO26" s="66">
        <v>0</v>
      </c>
      <c r="AP26" s="57"/>
      <c r="AQ26" s="57"/>
      <c r="AR26" s="67">
        <v>0</v>
      </c>
      <c r="AS26" s="68">
        <f t="shared" si="3"/>
        <v>0</v>
      </c>
      <c r="AT26" s="209" t="s">
        <v>256</v>
      </c>
      <c r="AU26" s="166">
        <v>0</v>
      </c>
      <c r="AV26" s="166">
        <v>0</v>
      </c>
      <c r="AW26" s="166">
        <v>0</v>
      </c>
      <c r="AX26" s="170"/>
      <c r="AY26" s="170"/>
      <c r="AZ26" s="167">
        <v>0</v>
      </c>
      <c r="BA26" s="168">
        <f t="shared" si="4"/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0</v>
      </c>
      <c r="BH26" s="213">
        <v>0</v>
      </c>
      <c r="BI26" s="213">
        <v>0</v>
      </c>
      <c r="BJ26" s="213">
        <v>0</v>
      </c>
      <c r="BK26" s="226" t="s">
        <v>175</v>
      </c>
      <c r="BL26" s="226" t="s">
        <v>175</v>
      </c>
      <c r="BM26" s="158" t="s">
        <v>453</v>
      </c>
      <c r="BN26" s="158">
        <v>0</v>
      </c>
      <c r="BO26" s="158">
        <f t="shared" si="5"/>
        <v>0</v>
      </c>
      <c r="BP26" s="227" t="s">
        <v>13</v>
      </c>
      <c r="BQ26" s="158" t="s">
        <v>75</v>
      </c>
      <c r="BR26" s="158" t="s">
        <v>485</v>
      </c>
      <c r="BS26" s="158" t="s">
        <v>175</v>
      </c>
      <c r="BT26" s="158" t="s">
        <v>444</v>
      </c>
      <c r="BU26" s="158" t="s">
        <v>368</v>
      </c>
      <c r="BV26" s="158" t="s">
        <v>475</v>
      </c>
      <c r="BW26" s="158" t="s">
        <v>13</v>
      </c>
      <c r="BX26" s="158" t="s">
        <v>364</v>
      </c>
      <c r="BY26" s="158" t="s">
        <v>70</v>
      </c>
      <c r="BZ26" s="158" t="s">
        <v>13</v>
      </c>
      <c r="CA26" s="158" t="s">
        <v>70</v>
      </c>
      <c r="CB26" s="158" t="s">
        <v>13</v>
      </c>
    </row>
    <row r="27" spans="2:80" ht="49.95" customHeight="1">
      <c r="B27" s="52" t="s">
        <v>78</v>
      </c>
      <c r="C27" s="53" t="s">
        <v>175</v>
      </c>
      <c r="D27" s="160" t="s">
        <v>244</v>
      </c>
      <c r="E27" s="53" t="s">
        <v>245</v>
      </c>
      <c r="F27" s="159" t="s">
        <v>175</v>
      </c>
      <c r="G27" s="160" t="s">
        <v>175</v>
      </c>
      <c r="H27" s="70" t="s">
        <v>246</v>
      </c>
      <c r="I27" s="305" t="s">
        <v>508</v>
      </c>
      <c r="J27" s="158" t="s">
        <v>175</v>
      </c>
      <c r="K27" s="54" t="s">
        <v>301</v>
      </c>
      <c r="L27" s="55">
        <v>2</v>
      </c>
      <c r="M27" s="55">
        <v>0</v>
      </c>
      <c r="N27" s="175">
        <v>0</v>
      </c>
      <c r="O27" s="56">
        <v>0</v>
      </c>
      <c r="P27" s="56">
        <v>0</v>
      </c>
      <c r="Q27" s="56">
        <v>0</v>
      </c>
      <c r="R27" s="57"/>
      <c r="S27" s="57"/>
      <c r="T27" s="58">
        <v>0</v>
      </c>
      <c r="U27" s="59">
        <f t="shared" si="0"/>
        <v>0</v>
      </c>
      <c r="V27" s="171">
        <v>0</v>
      </c>
      <c r="W27" s="60">
        <v>0</v>
      </c>
      <c r="X27" s="60">
        <v>0</v>
      </c>
      <c r="Y27" s="60">
        <v>0</v>
      </c>
      <c r="Z27" s="57"/>
      <c r="AA27" s="57"/>
      <c r="AB27" s="61">
        <v>0</v>
      </c>
      <c r="AC27" s="62">
        <f t="shared" si="7"/>
        <v>0</v>
      </c>
      <c r="AD27" s="180" t="s">
        <v>256</v>
      </c>
      <c r="AE27" s="63">
        <v>0</v>
      </c>
      <c r="AF27" s="63">
        <v>0</v>
      </c>
      <c r="AG27" s="63">
        <v>0</v>
      </c>
      <c r="AH27" s="57"/>
      <c r="AI27" s="57"/>
      <c r="AJ27" s="64">
        <v>0</v>
      </c>
      <c r="AK27" s="65">
        <f t="shared" si="2"/>
        <v>0</v>
      </c>
      <c r="AL27" s="178" t="s">
        <v>256</v>
      </c>
      <c r="AM27" s="66">
        <v>0</v>
      </c>
      <c r="AN27" s="66">
        <v>0</v>
      </c>
      <c r="AO27" s="66">
        <v>0</v>
      </c>
      <c r="AP27" s="57"/>
      <c r="AQ27" s="57"/>
      <c r="AR27" s="67">
        <v>0</v>
      </c>
      <c r="AS27" s="68">
        <f t="shared" si="3"/>
        <v>0</v>
      </c>
      <c r="AT27" s="209" t="s">
        <v>256</v>
      </c>
      <c r="AU27" s="166">
        <v>0</v>
      </c>
      <c r="AV27" s="166">
        <v>0</v>
      </c>
      <c r="AW27" s="166">
        <v>0</v>
      </c>
      <c r="AX27" s="170"/>
      <c r="AY27" s="170"/>
      <c r="AZ27" s="167">
        <v>0</v>
      </c>
      <c r="BA27" s="168">
        <f t="shared" si="4"/>
        <v>0</v>
      </c>
      <c r="BB27" s="213">
        <v>0</v>
      </c>
      <c r="BC27" s="213">
        <v>0</v>
      </c>
      <c r="BD27" s="213">
        <v>0</v>
      </c>
      <c r="BE27" s="213">
        <v>0</v>
      </c>
      <c r="BF27" s="213">
        <v>0</v>
      </c>
      <c r="BG27" s="213">
        <v>0</v>
      </c>
      <c r="BH27" s="213">
        <v>0</v>
      </c>
      <c r="BI27" s="213">
        <v>0</v>
      </c>
      <c r="BJ27" s="213">
        <v>0</v>
      </c>
      <c r="BK27" s="226" t="s">
        <v>175</v>
      </c>
      <c r="BL27" s="226" t="s">
        <v>175</v>
      </c>
      <c r="BM27" s="158" t="s">
        <v>453</v>
      </c>
      <c r="BN27" s="158">
        <v>0</v>
      </c>
      <c r="BO27" s="158">
        <f t="shared" si="5"/>
        <v>0</v>
      </c>
      <c r="BP27" s="227" t="s">
        <v>13</v>
      </c>
      <c r="BQ27" s="158" t="s">
        <v>75</v>
      </c>
      <c r="BR27" s="158" t="s">
        <v>485</v>
      </c>
      <c r="BS27" s="158" t="s">
        <v>175</v>
      </c>
      <c r="BT27" s="158" t="s">
        <v>444</v>
      </c>
      <c r="BU27" s="158" t="s">
        <v>368</v>
      </c>
      <c r="BV27" s="158" t="s">
        <v>475</v>
      </c>
      <c r="BW27" s="158" t="s">
        <v>13</v>
      </c>
      <c r="BX27" s="158" t="s">
        <v>364</v>
      </c>
      <c r="BY27" s="158" t="s">
        <v>70</v>
      </c>
      <c r="BZ27" s="158" t="s">
        <v>13</v>
      </c>
      <c r="CA27" s="158" t="s">
        <v>70</v>
      </c>
      <c r="CB27" s="158" t="s">
        <v>13</v>
      </c>
    </row>
    <row r="28" spans="2:80" ht="55.2">
      <c r="B28" s="52" t="s">
        <v>76</v>
      </c>
      <c r="C28" s="159" t="s">
        <v>175</v>
      </c>
      <c r="D28" s="53" t="s">
        <v>183</v>
      </c>
      <c r="E28" s="53" t="s">
        <v>230</v>
      </c>
      <c r="F28" s="159" t="s">
        <v>175</v>
      </c>
      <c r="G28" s="160" t="s">
        <v>175</v>
      </c>
      <c r="H28" s="54" t="s">
        <v>197</v>
      </c>
      <c r="I28" s="158" t="s">
        <v>506</v>
      </c>
      <c r="J28" s="158" t="s">
        <v>216</v>
      </c>
      <c r="K28" s="158" t="s">
        <v>258</v>
      </c>
      <c r="L28" s="161">
        <v>1</v>
      </c>
      <c r="M28" s="55">
        <v>0</v>
      </c>
      <c r="N28" s="175" t="s">
        <v>256</v>
      </c>
      <c r="O28" s="56">
        <v>0</v>
      </c>
      <c r="P28" s="56">
        <v>0</v>
      </c>
      <c r="Q28" s="56">
        <v>0</v>
      </c>
      <c r="R28" s="57"/>
      <c r="S28" s="57"/>
      <c r="T28" s="58">
        <v>0</v>
      </c>
      <c r="U28" s="59">
        <f t="shared" si="0"/>
        <v>0</v>
      </c>
      <c r="V28" s="223" t="s">
        <v>308</v>
      </c>
      <c r="W28" s="60">
        <v>3</v>
      </c>
      <c r="X28" s="60">
        <v>4</v>
      </c>
      <c r="Y28" s="60">
        <v>3</v>
      </c>
      <c r="Z28" s="57"/>
      <c r="AA28" s="57"/>
      <c r="AB28" s="61">
        <v>1</v>
      </c>
      <c r="AC28" s="62">
        <f t="shared" si="1"/>
        <v>1</v>
      </c>
      <c r="AD28" s="221" t="s">
        <v>313</v>
      </c>
      <c r="AE28" s="63">
        <v>4</v>
      </c>
      <c r="AF28" s="63">
        <v>19</v>
      </c>
      <c r="AG28" s="63">
        <v>4</v>
      </c>
      <c r="AH28" s="57"/>
      <c r="AI28" s="57"/>
      <c r="AJ28" s="64">
        <v>1</v>
      </c>
      <c r="AK28" s="65">
        <f t="shared" si="2"/>
        <v>1</v>
      </c>
      <c r="AL28" s="178" t="s">
        <v>356</v>
      </c>
      <c r="AM28" s="66">
        <v>7</v>
      </c>
      <c r="AN28" s="66">
        <v>24</v>
      </c>
      <c r="AO28" s="66">
        <v>4</v>
      </c>
      <c r="AP28" s="57"/>
      <c r="AQ28" s="57"/>
      <c r="AR28" s="67">
        <v>1</v>
      </c>
      <c r="AS28" s="68">
        <f t="shared" si="3"/>
        <v>1</v>
      </c>
      <c r="AT28" s="219" t="s">
        <v>239</v>
      </c>
      <c r="AU28" s="166">
        <v>3</v>
      </c>
      <c r="AV28" s="166">
        <v>232</v>
      </c>
      <c r="AW28" s="166">
        <v>3</v>
      </c>
      <c r="AX28" s="170"/>
      <c r="AY28" s="170"/>
      <c r="AZ28" s="167">
        <v>1</v>
      </c>
      <c r="BA28" s="168">
        <f t="shared" si="4"/>
        <v>1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26" t="s">
        <v>175</v>
      </c>
      <c r="BL28" s="226" t="s">
        <v>175</v>
      </c>
      <c r="BM28" s="158" t="s">
        <v>395</v>
      </c>
      <c r="BN28" s="158">
        <v>0</v>
      </c>
      <c r="BO28" s="158">
        <f t="shared" si="5"/>
        <v>0</v>
      </c>
      <c r="BP28" s="227" t="s">
        <v>13</v>
      </c>
      <c r="BQ28" s="158" t="s">
        <v>364</v>
      </c>
      <c r="BR28" s="158" t="s">
        <v>400</v>
      </c>
      <c r="BS28" s="158" t="s">
        <v>397</v>
      </c>
      <c r="BT28" s="158" t="s">
        <v>406</v>
      </c>
      <c r="BU28" s="158" t="s">
        <v>368</v>
      </c>
      <c r="BV28" s="158" t="s">
        <v>405</v>
      </c>
      <c r="BW28" s="158" t="s">
        <v>13</v>
      </c>
      <c r="BX28" s="158" t="s">
        <v>364</v>
      </c>
      <c r="BY28" s="158" t="s">
        <v>70</v>
      </c>
      <c r="BZ28" s="158" t="s">
        <v>13</v>
      </c>
      <c r="CA28" s="158" t="s">
        <v>70</v>
      </c>
      <c r="CB28" s="158" t="s">
        <v>13</v>
      </c>
    </row>
    <row r="29" spans="2:80" ht="55.2">
      <c r="B29" s="52" t="s">
        <v>76</v>
      </c>
      <c r="C29" s="53" t="s">
        <v>175</v>
      </c>
      <c r="D29" s="53" t="s">
        <v>183</v>
      </c>
      <c r="E29" s="53" t="s">
        <v>230</v>
      </c>
      <c r="F29" s="159" t="s">
        <v>175</v>
      </c>
      <c r="G29" s="160" t="s">
        <v>175</v>
      </c>
      <c r="H29" s="54" t="s">
        <v>197</v>
      </c>
      <c r="I29" s="158" t="s">
        <v>516</v>
      </c>
      <c r="J29" s="158" t="s">
        <v>217</v>
      </c>
      <c r="K29" s="54" t="s">
        <v>259</v>
      </c>
      <c r="L29" s="55">
        <v>1</v>
      </c>
      <c r="M29" s="55">
        <v>0</v>
      </c>
      <c r="N29" s="175" t="s">
        <v>256</v>
      </c>
      <c r="O29" s="56">
        <v>0</v>
      </c>
      <c r="P29" s="56">
        <v>0</v>
      </c>
      <c r="Q29" s="56">
        <v>0</v>
      </c>
      <c r="R29" s="57"/>
      <c r="S29" s="57"/>
      <c r="T29" s="58">
        <v>0</v>
      </c>
      <c r="U29" s="59">
        <f t="shared" si="0"/>
        <v>0</v>
      </c>
      <c r="V29" s="223" t="s">
        <v>309</v>
      </c>
      <c r="W29" s="60">
        <v>3</v>
      </c>
      <c r="X29" s="60">
        <v>4</v>
      </c>
      <c r="Y29" s="60">
        <v>3</v>
      </c>
      <c r="Z29" s="57"/>
      <c r="AA29" s="57"/>
      <c r="AB29" s="61">
        <v>1</v>
      </c>
      <c r="AC29" s="62">
        <f t="shared" si="1"/>
        <v>1</v>
      </c>
      <c r="AD29" s="221" t="s">
        <v>314</v>
      </c>
      <c r="AE29" s="63">
        <v>5</v>
      </c>
      <c r="AF29" s="63">
        <v>17</v>
      </c>
      <c r="AG29" s="63">
        <v>5</v>
      </c>
      <c r="AH29" s="57"/>
      <c r="AI29" s="57"/>
      <c r="AJ29" s="64">
        <v>1</v>
      </c>
      <c r="AK29" s="65">
        <f t="shared" si="2"/>
        <v>1</v>
      </c>
      <c r="AL29" s="178" t="s">
        <v>355</v>
      </c>
      <c r="AM29" s="66">
        <v>11</v>
      </c>
      <c r="AN29" s="66">
        <v>26</v>
      </c>
      <c r="AO29" s="66">
        <v>7</v>
      </c>
      <c r="AP29" s="57"/>
      <c r="AQ29" s="57"/>
      <c r="AR29" s="67">
        <v>1</v>
      </c>
      <c r="AS29" s="68">
        <f t="shared" si="3"/>
        <v>1</v>
      </c>
      <c r="AT29" s="311" t="s">
        <v>239</v>
      </c>
      <c r="AU29" s="166">
        <v>3</v>
      </c>
      <c r="AV29" s="166">
        <v>226</v>
      </c>
      <c r="AW29" s="166">
        <v>3</v>
      </c>
      <c r="AX29" s="170"/>
      <c r="AY29" s="170"/>
      <c r="AZ29" s="167">
        <v>1</v>
      </c>
      <c r="BA29" s="168">
        <f t="shared" si="4"/>
        <v>1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0</v>
      </c>
      <c r="BH29" s="213">
        <v>0</v>
      </c>
      <c r="BI29" s="213">
        <v>0</v>
      </c>
      <c r="BJ29" s="213">
        <v>0</v>
      </c>
      <c r="BK29" s="226" t="s">
        <v>175</v>
      </c>
      <c r="BL29" s="226" t="s">
        <v>175</v>
      </c>
      <c r="BM29" s="158" t="s">
        <v>392</v>
      </c>
      <c r="BN29" s="158">
        <v>0</v>
      </c>
      <c r="BO29" s="158">
        <f t="shared" si="5"/>
        <v>0</v>
      </c>
      <c r="BP29" s="227" t="s">
        <v>13</v>
      </c>
      <c r="BQ29" s="158" t="s">
        <v>364</v>
      </c>
      <c r="BR29" s="158" t="s">
        <v>398</v>
      </c>
      <c r="BS29" s="158" t="s">
        <v>396</v>
      </c>
      <c r="BT29" s="158" t="s">
        <v>406</v>
      </c>
      <c r="BU29" s="158" t="s">
        <v>368</v>
      </c>
      <c r="BV29" s="158" t="s">
        <v>405</v>
      </c>
      <c r="BW29" s="158" t="s">
        <v>13</v>
      </c>
      <c r="BX29" s="158" t="s">
        <v>364</v>
      </c>
      <c r="BY29" s="158" t="s">
        <v>70</v>
      </c>
      <c r="BZ29" s="158" t="s">
        <v>13</v>
      </c>
      <c r="CA29" s="158" t="s">
        <v>70</v>
      </c>
      <c r="CB29" s="158" t="s">
        <v>13</v>
      </c>
    </row>
    <row r="30" spans="2:80" ht="55.2">
      <c r="B30" s="52" t="s">
        <v>76</v>
      </c>
      <c r="C30" s="159" t="s">
        <v>175</v>
      </c>
      <c r="D30" s="53" t="s">
        <v>183</v>
      </c>
      <c r="E30" s="53" t="s">
        <v>230</v>
      </c>
      <c r="F30" s="159" t="s">
        <v>175</v>
      </c>
      <c r="G30" s="160" t="s">
        <v>175</v>
      </c>
      <c r="H30" s="54" t="s">
        <v>198</v>
      </c>
      <c r="I30" s="158" t="s">
        <v>506</v>
      </c>
      <c r="J30" s="158" t="s">
        <v>216</v>
      </c>
      <c r="K30" s="54" t="s">
        <v>260</v>
      </c>
      <c r="L30" s="55">
        <v>1</v>
      </c>
      <c r="M30" s="55">
        <v>0</v>
      </c>
      <c r="N30" s="175">
        <v>0</v>
      </c>
      <c r="O30" s="56">
        <v>0</v>
      </c>
      <c r="P30" s="56">
        <v>0</v>
      </c>
      <c r="Q30" s="56">
        <v>0</v>
      </c>
      <c r="R30" s="57"/>
      <c r="S30" s="57"/>
      <c r="T30" s="58">
        <v>0</v>
      </c>
      <c r="U30" s="59">
        <f t="shared" si="0"/>
        <v>0</v>
      </c>
      <c r="V30" s="223" t="s">
        <v>308</v>
      </c>
      <c r="W30" s="60">
        <v>3</v>
      </c>
      <c r="X30" s="60">
        <v>3</v>
      </c>
      <c r="Y30" s="60">
        <v>3</v>
      </c>
      <c r="Z30" s="57"/>
      <c r="AA30" s="57"/>
      <c r="AB30" s="61">
        <v>1</v>
      </c>
      <c r="AC30" s="62">
        <f t="shared" si="1"/>
        <v>1</v>
      </c>
      <c r="AD30" s="221" t="s">
        <v>308</v>
      </c>
      <c r="AE30" s="63">
        <v>3</v>
      </c>
      <c r="AF30" s="63">
        <v>3</v>
      </c>
      <c r="AG30" s="63">
        <v>3</v>
      </c>
      <c r="AH30" s="57"/>
      <c r="AI30" s="57"/>
      <c r="AJ30" s="64">
        <v>1</v>
      </c>
      <c r="AK30" s="65">
        <f t="shared" si="2"/>
        <v>1</v>
      </c>
      <c r="AL30" s="178" t="s">
        <v>335</v>
      </c>
      <c r="AM30" s="66">
        <v>6</v>
      </c>
      <c r="AN30" s="66">
        <v>8</v>
      </c>
      <c r="AO30" s="66">
        <v>4</v>
      </c>
      <c r="AP30" s="57"/>
      <c r="AQ30" s="57"/>
      <c r="AR30" s="67">
        <v>1</v>
      </c>
      <c r="AS30" s="68">
        <f t="shared" si="3"/>
        <v>1</v>
      </c>
      <c r="AT30" s="219" t="s">
        <v>316</v>
      </c>
      <c r="AU30" s="166">
        <v>1</v>
      </c>
      <c r="AV30" s="166">
        <v>117</v>
      </c>
      <c r="AW30" s="166">
        <v>1</v>
      </c>
      <c r="AX30" s="170"/>
      <c r="AY30" s="170"/>
      <c r="AZ30" s="167">
        <v>1</v>
      </c>
      <c r="BA30" s="168">
        <f t="shared" si="4"/>
        <v>1</v>
      </c>
      <c r="BB30" s="213">
        <v>0</v>
      </c>
      <c r="BC30" s="213">
        <v>0</v>
      </c>
      <c r="BD30" s="213">
        <v>0</v>
      </c>
      <c r="BE30" s="213">
        <v>0</v>
      </c>
      <c r="BF30" s="213">
        <v>0</v>
      </c>
      <c r="BG30" s="213">
        <v>0</v>
      </c>
      <c r="BH30" s="213">
        <v>0</v>
      </c>
      <c r="BI30" s="213">
        <v>0</v>
      </c>
      <c r="BJ30" s="213">
        <v>0</v>
      </c>
      <c r="BK30" s="226" t="s">
        <v>175</v>
      </c>
      <c r="BL30" s="226" t="s">
        <v>175</v>
      </c>
      <c r="BM30" s="158" t="s">
        <v>394</v>
      </c>
      <c r="BN30" s="158">
        <v>0</v>
      </c>
      <c r="BO30" s="158">
        <f t="shared" si="5"/>
        <v>0</v>
      </c>
      <c r="BP30" s="227" t="s">
        <v>13</v>
      </c>
      <c r="BQ30" s="158" t="s">
        <v>364</v>
      </c>
      <c r="BR30" s="158" t="s">
        <v>401</v>
      </c>
      <c r="BS30" s="158" t="s">
        <v>397</v>
      </c>
      <c r="BT30" s="158" t="s">
        <v>406</v>
      </c>
      <c r="BU30" s="158" t="s">
        <v>368</v>
      </c>
      <c r="BV30" s="158" t="s">
        <v>405</v>
      </c>
      <c r="BW30" s="158" t="s">
        <v>13</v>
      </c>
      <c r="BX30" s="158" t="s">
        <v>364</v>
      </c>
      <c r="BY30" s="158" t="s">
        <v>70</v>
      </c>
      <c r="BZ30" s="158" t="s">
        <v>13</v>
      </c>
      <c r="CA30" s="158" t="s">
        <v>70</v>
      </c>
      <c r="CB30" s="158" t="s">
        <v>13</v>
      </c>
    </row>
    <row r="31" spans="2:80" ht="55.2">
      <c r="B31" s="52" t="s">
        <v>76</v>
      </c>
      <c r="C31" s="53" t="s">
        <v>175</v>
      </c>
      <c r="D31" s="53" t="s">
        <v>183</v>
      </c>
      <c r="E31" s="53" t="s">
        <v>230</v>
      </c>
      <c r="F31" s="159" t="s">
        <v>175</v>
      </c>
      <c r="G31" s="160" t="s">
        <v>175</v>
      </c>
      <c r="H31" s="54" t="s">
        <v>199</v>
      </c>
      <c r="I31" s="158" t="s">
        <v>516</v>
      </c>
      <c r="J31" s="158" t="s">
        <v>217</v>
      </c>
      <c r="K31" s="54" t="s">
        <v>261</v>
      </c>
      <c r="L31" s="55">
        <v>1</v>
      </c>
      <c r="M31" s="55">
        <v>0</v>
      </c>
      <c r="N31" s="175">
        <v>0</v>
      </c>
      <c r="O31" s="56">
        <v>0</v>
      </c>
      <c r="P31" s="56">
        <v>0</v>
      </c>
      <c r="Q31" s="56">
        <v>0</v>
      </c>
      <c r="R31" s="57"/>
      <c r="S31" s="57"/>
      <c r="T31" s="58">
        <v>0</v>
      </c>
      <c r="U31" s="59">
        <f t="shared" si="0"/>
        <v>0</v>
      </c>
      <c r="V31" s="223" t="s">
        <v>309</v>
      </c>
      <c r="W31" s="60">
        <v>3</v>
      </c>
      <c r="X31" s="60">
        <v>3</v>
      </c>
      <c r="Y31" s="60">
        <v>3</v>
      </c>
      <c r="Z31" s="57"/>
      <c r="AA31" s="57"/>
      <c r="AB31" s="61">
        <v>1</v>
      </c>
      <c r="AC31" s="62">
        <f t="shared" si="1"/>
        <v>1</v>
      </c>
      <c r="AD31" s="221" t="s">
        <v>312</v>
      </c>
      <c r="AE31" s="63">
        <v>4</v>
      </c>
      <c r="AF31" s="63">
        <v>5</v>
      </c>
      <c r="AG31" s="63">
        <v>4</v>
      </c>
      <c r="AH31" s="57"/>
      <c r="AI31" s="57"/>
      <c r="AJ31" s="64">
        <v>1</v>
      </c>
      <c r="AK31" s="65">
        <f t="shared" si="2"/>
        <v>1</v>
      </c>
      <c r="AL31" s="178" t="s">
        <v>354</v>
      </c>
      <c r="AM31" s="66">
        <v>10</v>
      </c>
      <c r="AN31" s="66">
        <v>14</v>
      </c>
      <c r="AO31" s="66">
        <v>7</v>
      </c>
      <c r="AP31" s="57"/>
      <c r="AQ31" s="57"/>
      <c r="AR31" s="67">
        <v>1</v>
      </c>
      <c r="AS31" s="68">
        <f t="shared" si="3"/>
        <v>1</v>
      </c>
      <c r="AT31" s="209">
        <v>0</v>
      </c>
      <c r="AU31" s="166">
        <v>0</v>
      </c>
      <c r="AV31" s="166">
        <v>0</v>
      </c>
      <c r="AW31" s="166">
        <v>0</v>
      </c>
      <c r="AX31" s="170"/>
      <c r="AY31" s="170"/>
      <c r="AZ31" s="167">
        <v>0</v>
      </c>
      <c r="BA31" s="168">
        <f t="shared" si="4"/>
        <v>0</v>
      </c>
      <c r="BB31" s="213">
        <v>0</v>
      </c>
      <c r="BC31" s="213">
        <v>0</v>
      </c>
      <c r="BD31" s="213">
        <v>0</v>
      </c>
      <c r="BE31" s="213">
        <v>0</v>
      </c>
      <c r="BF31" s="213">
        <v>0</v>
      </c>
      <c r="BG31" s="213">
        <v>0</v>
      </c>
      <c r="BH31" s="213">
        <v>0</v>
      </c>
      <c r="BI31" s="213">
        <v>0</v>
      </c>
      <c r="BJ31" s="213">
        <v>0</v>
      </c>
      <c r="BK31" s="226" t="s">
        <v>175</v>
      </c>
      <c r="BL31" s="226" t="s">
        <v>175</v>
      </c>
      <c r="BM31" s="158" t="s">
        <v>393</v>
      </c>
      <c r="BN31" s="158">
        <v>0</v>
      </c>
      <c r="BO31" s="158">
        <f t="shared" si="5"/>
        <v>0</v>
      </c>
      <c r="BP31" s="227" t="s">
        <v>13</v>
      </c>
      <c r="BQ31" s="158" t="s">
        <v>364</v>
      </c>
      <c r="BR31" s="158" t="s">
        <v>399</v>
      </c>
      <c r="BS31" s="158" t="s">
        <v>396</v>
      </c>
      <c r="BT31" s="158" t="s">
        <v>406</v>
      </c>
      <c r="BU31" s="158" t="s">
        <v>368</v>
      </c>
      <c r="BV31" s="158" t="s">
        <v>405</v>
      </c>
      <c r="BW31" s="158" t="s">
        <v>13</v>
      </c>
      <c r="BX31" s="158" t="s">
        <v>364</v>
      </c>
      <c r="BY31" s="158" t="s">
        <v>70</v>
      </c>
      <c r="BZ31" s="158" t="s">
        <v>13</v>
      </c>
      <c r="CA31" s="158" t="s">
        <v>70</v>
      </c>
      <c r="CB31" s="158" t="s">
        <v>13</v>
      </c>
    </row>
    <row r="32" spans="2:80" ht="49.95" customHeight="1">
      <c r="B32" s="52" t="s">
        <v>177</v>
      </c>
      <c r="C32" s="159" t="s">
        <v>175</v>
      </c>
      <c r="D32" s="53" t="s">
        <v>184</v>
      </c>
      <c r="E32" s="53" t="s">
        <v>231</v>
      </c>
      <c r="F32" s="159" t="s">
        <v>175</v>
      </c>
      <c r="G32" s="160" t="s">
        <v>175</v>
      </c>
      <c r="H32" s="54" t="s">
        <v>200</v>
      </c>
      <c r="I32" s="158" t="s">
        <v>517</v>
      </c>
      <c r="J32" s="158" t="s">
        <v>219</v>
      </c>
      <c r="K32" s="54" t="s">
        <v>218</v>
      </c>
      <c r="L32" s="55">
        <v>1</v>
      </c>
      <c r="M32" s="55">
        <v>0</v>
      </c>
      <c r="N32" s="179" t="s">
        <v>256</v>
      </c>
      <c r="O32" s="56">
        <v>0</v>
      </c>
      <c r="P32" s="56">
        <v>0</v>
      </c>
      <c r="Q32" s="56">
        <v>0</v>
      </c>
      <c r="R32" s="57"/>
      <c r="S32" s="57"/>
      <c r="T32" s="58">
        <v>0</v>
      </c>
      <c r="U32" s="59">
        <f t="shared" si="0"/>
        <v>0</v>
      </c>
      <c r="V32" s="223" t="s">
        <v>348</v>
      </c>
      <c r="W32" s="60">
        <v>1</v>
      </c>
      <c r="X32" s="60">
        <v>1</v>
      </c>
      <c r="Y32" s="60">
        <v>1</v>
      </c>
      <c r="Z32" s="57"/>
      <c r="AA32" s="57"/>
      <c r="AB32" s="61">
        <v>1</v>
      </c>
      <c r="AC32" s="62">
        <f t="shared" si="1"/>
        <v>1</v>
      </c>
      <c r="AD32" s="221" t="s">
        <v>348</v>
      </c>
      <c r="AE32" s="63">
        <v>1</v>
      </c>
      <c r="AF32" s="63">
        <v>1</v>
      </c>
      <c r="AG32" s="63">
        <v>1</v>
      </c>
      <c r="AH32" s="57"/>
      <c r="AI32" s="57"/>
      <c r="AJ32" s="64">
        <v>1</v>
      </c>
      <c r="AK32" s="65">
        <f t="shared" si="2"/>
        <v>1</v>
      </c>
      <c r="AL32" s="178" t="s">
        <v>350</v>
      </c>
      <c r="AM32" s="66">
        <v>3</v>
      </c>
      <c r="AN32" s="66">
        <v>5</v>
      </c>
      <c r="AO32" s="66">
        <v>1</v>
      </c>
      <c r="AP32" s="57"/>
      <c r="AQ32" s="57"/>
      <c r="AR32" s="67">
        <v>1</v>
      </c>
      <c r="AS32" s="68">
        <f t="shared" si="3"/>
        <v>1</v>
      </c>
      <c r="AT32" s="209">
        <v>0</v>
      </c>
      <c r="AU32" s="166">
        <v>0</v>
      </c>
      <c r="AV32" s="166">
        <v>0</v>
      </c>
      <c r="AW32" s="166">
        <v>0</v>
      </c>
      <c r="AX32" s="170"/>
      <c r="AY32" s="170"/>
      <c r="AZ32" s="167">
        <v>0</v>
      </c>
      <c r="BA32" s="168">
        <f t="shared" si="4"/>
        <v>0</v>
      </c>
      <c r="BB32" s="213">
        <v>0</v>
      </c>
      <c r="BC32" s="213">
        <v>0</v>
      </c>
      <c r="BD32" s="213">
        <v>0</v>
      </c>
      <c r="BE32" s="213">
        <v>0</v>
      </c>
      <c r="BF32" s="213">
        <v>0</v>
      </c>
      <c r="BG32" s="213">
        <v>0</v>
      </c>
      <c r="BH32" s="213">
        <v>0</v>
      </c>
      <c r="BI32" s="213">
        <v>0</v>
      </c>
      <c r="BJ32" s="213">
        <v>0</v>
      </c>
      <c r="BK32" s="226" t="s">
        <v>175</v>
      </c>
      <c r="BL32" s="226" t="s">
        <v>175</v>
      </c>
      <c r="BM32" s="158" t="s">
        <v>402</v>
      </c>
      <c r="BN32" s="158">
        <v>0</v>
      </c>
      <c r="BO32" s="158">
        <f t="shared" si="5"/>
        <v>0</v>
      </c>
      <c r="BP32" s="227" t="s">
        <v>13</v>
      </c>
      <c r="BQ32" s="158" t="s">
        <v>364</v>
      </c>
      <c r="BR32" s="158" t="s">
        <v>403</v>
      </c>
      <c r="BS32" s="158" t="s">
        <v>404</v>
      </c>
      <c r="BT32" s="158" t="s">
        <v>409</v>
      </c>
      <c r="BU32" s="158" t="s">
        <v>368</v>
      </c>
      <c r="BV32" s="158" t="s">
        <v>408</v>
      </c>
      <c r="BW32" s="158" t="s">
        <v>13</v>
      </c>
      <c r="BX32" s="158" t="s">
        <v>364</v>
      </c>
      <c r="BY32" s="158" t="s">
        <v>70</v>
      </c>
      <c r="BZ32" s="158" t="s">
        <v>13</v>
      </c>
      <c r="CA32" s="158" t="s">
        <v>70</v>
      </c>
      <c r="CB32" s="158" t="s">
        <v>13</v>
      </c>
    </row>
    <row r="33" spans="2:80" ht="49.95" customHeight="1">
      <c r="B33" s="52" t="s">
        <v>177</v>
      </c>
      <c r="C33" s="159" t="s">
        <v>175</v>
      </c>
      <c r="D33" s="53" t="s">
        <v>184</v>
      </c>
      <c r="E33" s="53" t="s">
        <v>231</v>
      </c>
      <c r="F33" s="159" t="s">
        <v>175</v>
      </c>
      <c r="G33" s="160" t="s">
        <v>175</v>
      </c>
      <c r="H33" s="158" t="s">
        <v>252</v>
      </c>
      <c r="I33" s="158" t="s">
        <v>509</v>
      </c>
      <c r="J33" s="158" t="s">
        <v>175</v>
      </c>
      <c r="K33" s="54" t="s">
        <v>302</v>
      </c>
      <c r="L33" s="55">
        <v>298157</v>
      </c>
      <c r="M33" s="55">
        <v>0</v>
      </c>
      <c r="N33" s="175">
        <v>0</v>
      </c>
      <c r="O33" s="56">
        <v>0</v>
      </c>
      <c r="P33" s="56">
        <v>0</v>
      </c>
      <c r="Q33" s="56">
        <v>0</v>
      </c>
      <c r="R33" s="57"/>
      <c r="S33" s="57"/>
      <c r="T33" s="58">
        <v>0</v>
      </c>
      <c r="U33" s="59">
        <f t="shared" si="0"/>
        <v>0</v>
      </c>
      <c r="V33" s="171">
        <v>0</v>
      </c>
      <c r="W33" s="60">
        <v>0</v>
      </c>
      <c r="X33" s="60">
        <v>0</v>
      </c>
      <c r="Y33" s="60">
        <v>0</v>
      </c>
      <c r="Z33" s="57"/>
      <c r="AA33" s="57"/>
      <c r="AB33" s="61">
        <v>0</v>
      </c>
      <c r="AC33" s="62">
        <f t="shared" si="1"/>
        <v>0</v>
      </c>
      <c r="AD33" s="176" t="s">
        <v>256</v>
      </c>
      <c r="AE33" s="63">
        <v>0</v>
      </c>
      <c r="AF33" s="63">
        <v>0</v>
      </c>
      <c r="AG33" s="63">
        <v>0</v>
      </c>
      <c r="AH33" s="57"/>
      <c r="AI33" s="57"/>
      <c r="AJ33" s="64">
        <v>0</v>
      </c>
      <c r="AK33" s="65">
        <f t="shared" si="2"/>
        <v>0</v>
      </c>
      <c r="AL33" s="178" t="s">
        <v>256</v>
      </c>
      <c r="AM33" s="66">
        <v>0</v>
      </c>
      <c r="AN33" s="66">
        <v>0</v>
      </c>
      <c r="AO33" s="66">
        <v>0</v>
      </c>
      <c r="AP33" s="57"/>
      <c r="AQ33" s="57"/>
      <c r="AR33" s="67">
        <v>0</v>
      </c>
      <c r="AS33" s="68">
        <f t="shared" si="3"/>
        <v>0</v>
      </c>
      <c r="AT33" s="209">
        <v>0</v>
      </c>
      <c r="AU33" s="166">
        <v>0</v>
      </c>
      <c r="AV33" s="166">
        <v>0</v>
      </c>
      <c r="AW33" s="166">
        <v>0</v>
      </c>
      <c r="AX33" s="170"/>
      <c r="AY33" s="170"/>
      <c r="AZ33" s="167">
        <v>0</v>
      </c>
      <c r="BA33" s="168">
        <f t="shared" si="4"/>
        <v>0</v>
      </c>
      <c r="BB33" s="213">
        <v>0</v>
      </c>
      <c r="BC33" s="213">
        <v>0</v>
      </c>
      <c r="BD33" s="213">
        <v>0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26" t="s">
        <v>175</v>
      </c>
      <c r="BL33" s="226" t="s">
        <v>175</v>
      </c>
      <c r="BM33" s="158" t="s">
        <v>454</v>
      </c>
      <c r="BN33" s="158">
        <v>0</v>
      </c>
      <c r="BO33" s="158">
        <f t="shared" si="5"/>
        <v>0</v>
      </c>
      <c r="BP33" s="227" t="s">
        <v>13</v>
      </c>
      <c r="BQ33" s="158" t="s">
        <v>364</v>
      </c>
      <c r="BR33" s="158" t="s">
        <v>460</v>
      </c>
      <c r="BS33" s="158" t="s">
        <v>463</v>
      </c>
      <c r="BT33" s="158" t="s">
        <v>444</v>
      </c>
      <c r="BU33" s="158" t="s">
        <v>368</v>
      </c>
      <c r="BV33" s="158" t="s">
        <v>476</v>
      </c>
      <c r="BW33" s="158" t="s">
        <v>13</v>
      </c>
      <c r="BX33" s="158" t="s">
        <v>364</v>
      </c>
      <c r="BY33" s="158" t="s">
        <v>70</v>
      </c>
      <c r="BZ33" s="158" t="s">
        <v>13</v>
      </c>
      <c r="CA33" s="158" t="s">
        <v>70</v>
      </c>
      <c r="CB33" s="158" t="s">
        <v>13</v>
      </c>
    </row>
    <row r="34" spans="2:80" ht="49.95" customHeight="1">
      <c r="B34" s="52" t="s">
        <v>177</v>
      </c>
      <c r="C34" s="159" t="s">
        <v>175</v>
      </c>
      <c r="D34" s="53" t="s">
        <v>184</v>
      </c>
      <c r="E34" s="53" t="s">
        <v>231</v>
      </c>
      <c r="F34" s="159" t="s">
        <v>175</v>
      </c>
      <c r="G34" s="160" t="s">
        <v>175</v>
      </c>
      <c r="H34" s="158" t="s">
        <v>252</v>
      </c>
      <c r="I34" s="158" t="s">
        <v>509</v>
      </c>
      <c r="J34" s="158" t="s">
        <v>175</v>
      </c>
      <c r="K34" s="54" t="s">
        <v>303</v>
      </c>
      <c r="L34" s="55">
        <v>77421</v>
      </c>
      <c r="M34" s="55">
        <v>0</v>
      </c>
      <c r="N34" s="222" t="s">
        <v>290</v>
      </c>
      <c r="O34" s="56">
        <v>1</v>
      </c>
      <c r="P34" s="56">
        <v>77421</v>
      </c>
      <c r="Q34" s="56">
        <v>1</v>
      </c>
      <c r="R34" s="57"/>
      <c r="S34" s="57"/>
      <c r="T34" s="58">
        <v>77421</v>
      </c>
      <c r="U34" s="59">
        <f>T34/L34</f>
        <v>1</v>
      </c>
      <c r="V34" s="223" t="s">
        <v>290</v>
      </c>
      <c r="W34" s="60">
        <v>1</v>
      </c>
      <c r="X34" s="60">
        <v>77421</v>
      </c>
      <c r="Y34" s="60">
        <v>1</v>
      </c>
      <c r="Z34" s="57"/>
      <c r="AA34" s="57"/>
      <c r="AB34" s="61">
        <v>77421</v>
      </c>
      <c r="AC34" s="62">
        <f t="shared" si="1"/>
        <v>1</v>
      </c>
      <c r="AD34" s="221" t="s">
        <v>290</v>
      </c>
      <c r="AE34" s="63">
        <v>1</v>
      </c>
      <c r="AF34" s="63">
        <v>77421</v>
      </c>
      <c r="AG34" s="63">
        <v>1</v>
      </c>
      <c r="AH34" s="57"/>
      <c r="AI34" s="57"/>
      <c r="AJ34" s="64">
        <v>77421</v>
      </c>
      <c r="AK34" s="65">
        <f t="shared" si="2"/>
        <v>1</v>
      </c>
      <c r="AL34" s="224" t="s">
        <v>290</v>
      </c>
      <c r="AM34" s="66">
        <v>1</v>
      </c>
      <c r="AN34" s="66">
        <v>77421</v>
      </c>
      <c r="AO34" s="66">
        <v>1</v>
      </c>
      <c r="AP34" s="57"/>
      <c r="AQ34" s="57"/>
      <c r="AR34" s="67">
        <v>77421</v>
      </c>
      <c r="AS34" s="68">
        <f t="shared" si="3"/>
        <v>1</v>
      </c>
      <c r="AT34" s="209">
        <v>0</v>
      </c>
      <c r="AU34" s="166">
        <v>0</v>
      </c>
      <c r="AV34" s="166">
        <v>0</v>
      </c>
      <c r="AW34" s="166">
        <v>0</v>
      </c>
      <c r="AX34" s="170"/>
      <c r="AY34" s="170"/>
      <c r="AZ34" s="167">
        <v>0</v>
      </c>
      <c r="BA34" s="168">
        <f t="shared" si="4"/>
        <v>0</v>
      </c>
      <c r="BB34" s="213">
        <v>0</v>
      </c>
      <c r="BC34" s="213">
        <v>0</v>
      </c>
      <c r="BD34" s="213">
        <v>0</v>
      </c>
      <c r="BE34" s="213">
        <v>0</v>
      </c>
      <c r="BF34" s="213">
        <v>0</v>
      </c>
      <c r="BG34" s="213">
        <v>0</v>
      </c>
      <c r="BH34" s="213">
        <v>0</v>
      </c>
      <c r="BI34" s="213">
        <v>0</v>
      </c>
      <c r="BJ34" s="213">
        <v>0</v>
      </c>
      <c r="BK34" s="226" t="s">
        <v>175</v>
      </c>
      <c r="BL34" s="226" t="s">
        <v>175</v>
      </c>
      <c r="BM34" s="158" t="s">
        <v>455</v>
      </c>
      <c r="BN34" s="158">
        <v>0</v>
      </c>
      <c r="BO34" s="158">
        <f t="shared" si="5"/>
        <v>0</v>
      </c>
      <c r="BP34" s="227" t="s">
        <v>13</v>
      </c>
      <c r="BQ34" s="158" t="s">
        <v>364</v>
      </c>
      <c r="BR34" s="158" t="s">
        <v>460</v>
      </c>
      <c r="BS34" s="158" t="s">
        <v>175</v>
      </c>
      <c r="BT34" s="158" t="s">
        <v>444</v>
      </c>
      <c r="BU34" s="158" t="s">
        <v>368</v>
      </c>
      <c r="BV34" s="158" t="s">
        <v>476</v>
      </c>
      <c r="BW34" s="158" t="s">
        <v>13</v>
      </c>
      <c r="BX34" s="158" t="s">
        <v>364</v>
      </c>
      <c r="BY34" s="158" t="s">
        <v>70</v>
      </c>
      <c r="BZ34" s="158" t="s">
        <v>13</v>
      </c>
      <c r="CA34" s="158" t="s">
        <v>70</v>
      </c>
      <c r="CB34" s="158" t="s">
        <v>13</v>
      </c>
    </row>
    <row r="35" spans="2:80" ht="49.95" customHeight="1">
      <c r="B35" s="52" t="s">
        <v>177</v>
      </c>
      <c r="C35" s="159" t="s">
        <v>175</v>
      </c>
      <c r="D35" s="53" t="s">
        <v>184</v>
      </c>
      <c r="E35" s="53" t="s">
        <v>231</v>
      </c>
      <c r="F35" s="159" t="s">
        <v>175</v>
      </c>
      <c r="G35" s="160" t="s">
        <v>175</v>
      </c>
      <c r="H35" s="158" t="s">
        <v>252</v>
      </c>
      <c r="I35" s="158" t="s">
        <v>509</v>
      </c>
      <c r="J35" s="158" t="s">
        <v>175</v>
      </c>
      <c r="K35" s="54" t="s">
        <v>304</v>
      </c>
      <c r="L35" s="55">
        <v>187613</v>
      </c>
      <c r="M35" s="55">
        <v>0</v>
      </c>
      <c r="N35" s="175">
        <v>0</v>
      </c>
      <c r="O35" s="56">
        <v>0</v>
      </c>
      <c r="P35" s="56">
        <v>0</v>
      </c>
      <c r="Q35" s="56">
        <v>0</v>
      </c>
      <c r="R35" s="57"/>
      <c r="S35" s="57"/>
      <c r="T35" s="58">
        <v>0</v>
      </c>
      <c r="U35" s="59">
        <f t="shared" si="0"/>
        <v>0</v>
      </c>
      <c r="V35" s="171">
        <v>0</v>
      </c>
      <c r="W35" s="60">
        <v>0</v>
      </c>
      <c r="X35" s="60">
        <v>0</v>
      </c>
      <c r="Y35" s="60">
        <v>0</v>
      </c>
      <c r="Z35" s="57"/>
      <c r="AA35" s="57"/>
      <c r="AB35" s="61">
        <v>0</v>
      </c>
      <c r="AC35" s="62">
        <f t="shared" si="1"/>
        <v>0</v>
      </c>
      <c r="AD35" s="176" t="s">
        <v>256</v>
      </c>
      <c r="AE35" s="63">
        <v>0</v>
      </c>
      <c r="AF35" s="63">
        <v>0</v>
      </c>
      <c r="AG35" s="63">
        <v>0</v>
      </c>
      <c r="AH35" s="57"/>
      <c r="AI35" s="57"/>
      <c r="AJ35" s="64">
        <v>0</v>
      </c>
      <c r="AK35" s="65">
        <f t="shared" si="2"/>
        <v>0</v>
      </c>
      <c r="AL35" s="224" t="s">
        <v>291</v>
      </c>
      <c r="AM35" s="66">
        <v>1</v>
      </c>
      <c r="AN35" s="66">
        <v>187613</v>
      </c>
      <c r="AO35" s="66">
        <v>1</v>
      </c>
      <c r="AP35" s="57"/>
      <c r="AQ35" s="57"/>
      <c r="AR35" s="67">
        <v>187613</v>
      </c>
      <c r="AS35" s="68">
        <f t="shared" si="3"/>
        <v>1</v>
      </c>
      <c r="AT35" s="209">
        <v>0</v>
      </c>
      <c r="AU35" s="166">
        <v>0</v>
      </c>
      <c r="AV35" s="166">
        <v>0</v>
      </c>
      <c r="AW35" s="166">
        <v>0</v>
      </c>
      <c r="AX35" s="170"/>
      <c r="AY35" s="170"/>
      <c r="AZ35" s="167">
        <v>0</v>
      </c>
      <c r="BA35" s="168">
        <f t="shared" si="4"/>
        <v>0</v>
      </c>
      <c r="BB35" s="213">
        <v>0</v>
      </c>
      <c r="BC35" s="213">
        <v>0</v>
      </c>
      <c r="BD35" s="213">
        <v>0</v>
      </c>
      <c r="BE35" s="213">
        <v>0</v>
      </c>
      <c r="BF35" s="213">
        <v>0</v>
      </c>
      <c r="BG35" s="213">
        <v>0</v>
      </c>
      <c r="BH35" s="213">
        <v>0</v>
      </c>
      <c r="BI35" s="213">
        <v>0</v>
      </c>
      <c r="BJ35" s="213">
        <v>0</v>
      </c>
      <c r="BK35" s="226" t="s">
        <v>175</v>
      </c>
      <c r="BL35" s="226" t="s">
        <v>175</v>
      </c>
      <c r="BM35" s="158" t="s">
        <v>456</v>
      </c>
      <c r="BN35" s="158">
        <v>0</v>
      </c>
      <c r="BO35" s="158">
        <f t="shared" si="5"/>
        <v>0</v>
      </c>
      <c r="BP35" s="227" t="s">
        <v>13</v>
      </c>
      <c r="BQ35" s="158" t="s">
        <v>364</v>
      </c>
      <c r="BR35" s="158" t="s">
        <v>460</v>
      </c>
      <c r="BS35" s="158" t="s">
        <v>462</v>
      </c>
      <c r="BT35" s="158" t="s">
        <v>444</v>
      </c>
      <c r="BU35" s="158" t="s">
        <v>368</v>
      </c>
      <c r="BV35" s="158" t="s">
        <v>476</v>
      </c>
      <c r="BW35" s="158" t="s">
        <v>13</v>
      </c>
      <c r="BX35" s="158" t="s">
        <v>364</v>
      </c>
      <c r="BY35" s="158" t="s">
        <v>70</v>
      </c>
      <c r="BZ35" s="158" t="s">
        <v>13</v>
      </c>
      <c r="CA35" s="158" t="s">
        <v>70</v>
      </c>
      <c r="CB35" s="158" t="s">
        <v>13</v>
      </c>
    </row>
    <row r="36" spans="2:80" ht="41.4">
      <c r="B36" s="52" t="s">
        <v>177</v>
      </c>
      <c r="C36" s="159" t="s">
        <v>175</v>
      </c>
      <c r="D36" s="53" t="s">
        <v>184</v>
      </c>
      <c r="E36" s="53" t="s">
        <v>231</v>
      </c>
      <c r="F36" s="159" t="s">
        <v>175</v>
      </c>
      <c r="G36" s="160" t="s">
        <v>175</v>
      </c>
      <c r="H36" s="158" t="s">
        <v>252</v>
      </c>
      <c r="I36" s="158" t="s">
        <v>509</v>
      </c>
      <c r="J36" s="158" t="s">
        <v>175</v>
      </c>
      <c r="K36" s="54" t="s">
        <v>305</v>
      </c>
      <c r="L36" s="55">
        <v>82027</v>
      </c>
      <c r="M36" s="55">
        <v>0</v>
      </c>
      <c r="N36" s="179" t="s">
        <v>486</v>
      </c>
      <c r="O36" s="56">
        <v>2</v>
      </c>
      <c r="P36" s="56">
        <v>82031</v>
      </c>
      <c r="Q36" s="56">
        <v>1</v>
      </c>
      <c r="R36" s="57"/>
      <c r="S36" s="57"/>
      <c r="T36" s="58">
        <v>82027</v>
      </c>
      <c r="U36" s="59">
        <f t="shared" si="0"/>
        <v>1</v>
      </c>
      <c r="V36" s="172" t="s">
        <v>486</v>
      </c>
      <c r="W36" s="60">
        <v>2</v>
      </c>
      <c r="X36" s="60">
        <v>82031</v>
      </c>
      <c r="Y36" s="60">
        <v>1</v>
      </c>
      <c r="Z36" s="57"/>
      <c r="AA36" s="57"/>
      <c r="AB36" s="61">
        <v>82027</v>
      </c>
      <c r="AC36" s="62">
        <f t="shared" si="1"/>
        <v>1</v>
      </c>
      <c r="AD36" s="180" t="s">
        <v>347</v>
      </c>
      <c r="AE36" s="63">
        <v>3</v>
      </c>
      <c r="AF36" s="63">
        <v>82033</v>
      </c>
      <c r="AG36" s="63">
        <v>1</v>
      </c>
      <c r="AH36" s="57"/>
      <c r="AI36" s="57"/>
      <c r="AJ36" s="64">
        <v>82027</v>
      </c>
      <c r="AK36" s="65">
        <f t="shared" si="2"/>
        <v>1</v>
      </c>
      <c r="AL36" s="178" t="s">
        <v>346</v>
      </c>
      <c r="AM36" s="66">
        <v>3</v>
      </c>
      <c r="AN36" s="66">
        <v>82033</v>
      </c>
      <c r="AO36" s="66">
        <v>1</v>
      </c>
      <c r="AP36" s="57"/>
      <c r="AQ36" s="57"/>
      <c r="AR36" s="67">
        <v>82027</v>
      </c>
      <c r="AS36" s="68">
        <f t="shared" si="3"/>
        <v>1</v>
      </c>
      <c r="AT36" s="209">
        <v>0</v>
      </c>
      <c r="AU36" s="166">
        <v>0</v>
      </c>
      <c r="AV36" s="166">
        <v>0</v>
      </c>
      <c r="AW36" s="166">
        <v>0</v>
      </c>
      <c r="AX36" s="170"/>
      <c r="AY36" s="170"/>
      <c r="AZ36" s="167">
        <v>0</v>
      </c>
      <c r="BA36" s="168">
        <f t="shared" si="4"/>
        <v>0</v>
      </c>
      <c r="BB36" s="213">
        <v>12880</v>
      </c>
      <c r="BC36" s="213">
        <v>1</v>
      </c>
      <c r="BD36" s="213">
        <v>897</v>
      </c>
      <c r="BE36" s="213">
        <v>0</v>
      </c>
      <c r="BF36" s="213">
        <v>0</v>
      </c>
      <c r="BG36" s="213">
        <v>0</v>
      </c>
      <c r="BH36" s="213">
        <v>0</v>
      </c>
      <c r="BI36" s="213">
        <v>0</v>
      </c>
      <c r="BJ36" s="213">
        <v>0</v>
      </c>
      <c r="BK36" s="226" t="s">
        <v>175</v>
      </c>
      <c r="BL36" s="226" t="s">
        <v>175</v>
      </c>
      <c r="BM36" s="158" t="s">
        <v>457</v>
      </c>
      <c r="BN36" s="158">
        <v>897</v>
      </c>
      <c r="BO36" s="312">
        <f t="shared" si="5"/>
        <v>1.0935423701951797E-2</v>
      </c>
      <c r="BP36" s="227" t="s">
        <v>13</v>
      </c>
      <c r="BQ36" s="158" t="s">
        <v>364</v>
      </c>
      <c r="BR36" s="158" t="s">
        <v>461</v>
      </c>
      <c r="BS36" s="158" t="s">
        <v>175</v>
      </c>
      <c r="BT36" s="158" t="s">
        <v>444</v>
      </c>
      <c r="BU36" s="158" t="s">
        <v>368</v>
      </c>
      <c r="BV36" s="158" t="s">
        <v>476</v>
      </c>
      <c r="BW36" s="158" t="s">
        <v>13</v>
      </c>
      <c r="BX36" s="158" t="s">
        <v>364</v>
      </c>
      <c r="BY36" s="158" t="s">
        <v>70</v>
      </c>
      <c r="BZ36" s="158" t="s">
        <v>13</v>
      </c>
      <c r="CA36" s="158" t="s">
        <v>70</v>
      </c>
      <c r="CB36" s="158" t="s">
        <v>13</v>
      </c>
    </row>
    <row r="37" spans="2:80" ht="49.95" customHeight="1">
      <c r="B37" s="52" t="s">
        <v>177</v>
      </c>
      <c r="C37" s="159" t="s">
        <v>175</v>
      </c>
      <c r="D37" s="53" t="s">
        <v>184</v>
      </c>
      <c r="E37" s="53" t="s">
        <v>231</v>
      </c>
      <c r="F37" s="159" t="s">
        <v>175</v>
      </c>
      <c r="G37" s="160" t="s">
        <v>175</v>
      </c>
      <c r="H37" s="158" t="s">
        <v>253</v>
      </c>
      <c r="I37" s="158" t="s">
        <v>506</v>
      </c>
      <c r="J37" s="158" t="s">
        <v>175</v>
      </c>
      <c r="K37" s="54" t="s">
        <v>306</v>
      </c>
      <c r="L37" s="55">
        <v>16141</v>
      </c>
      <c r="M37" s="55">
        <v>0</v>
      </c>
      <c r="N37" s="175">
        <v>399</v>
      </c>
      <c r="O37" s="56">
        <v>1</v>
      </c>
      <c r="P37" s="56">
        <v>12</v>
      </c>
      <c r="Q37" s="56">
        <v>0</v>
      </c>
      <c r="R37" s="57"/>
      <c r="S37" s="57"/>
      <c r="T37" s="58">
        <v>0</v>
      </c>
      <c r="U37" s="59">
        <f t="shared" si="0"/>
        <v>0</v>
      </c>
      <c r="V37" s="171" t="s">
        <v>254</v>
      </c>
      <c r="W37" s="60">
        <v>1</v>
      </c>
      <c r="X37" s="60">
        <v>12</v>
      </c>
      <c r="Y37" s="60">
        <v>0</v>
      </c>
      <c r="Z37" s="57"/>
      <c r="AA37" s="57"/>
      <c r="AB37" s="61">
        <v>0</v>
      </c>
      <c r="AC37" s="62">
        <f t="shared" si="1"/>
        <v>0</v>
      </c>
      <c r="AD37" s="176" t="s">
        <v>254</v>
      </c>
      <c r="AE37" s="63">
        <v>1</v>
      </c>
      <c r="AF37" s="63">
        <v>12</v>
      </c>
      <c r="AG37" s="63">
        <v>0</v>
      </c>
      <c r="AH37" s="57"/>
      <c r="AI37" s="57"/>
      <c r="AJ37" s="64">
        <v>0</v>
      </c>
      <c r="AK37" s="65">
        <f t="shared" si="2"/>
        <v>0</v>
      </c>
      <c r="AL37" s="177" t="s">
        <v>254</v>
      </c>
      <c r="AM37" s="66">
        <v>1</v>
      </c>
      <c r="AN37" s="66">
        <v>12</v>
      </c>
      <c r="AO37" s="66">
        <v>0</v>
      </c>
      <c r="AP37" s="57"/>
      <c r="AQ37" s="57"/>
      <c r="AR37" s="67">
        <v>0</v>
      </c>
      <c r="AS37" s="68">
        <f t="shared" si="3"/>
        <v>0</v>
      </c>
      <c r="AT37" s="209">
        <v>0</v>
      </c>
      <c r="AU37" s="166">
        <v>0</v>
      </c>
      <c r="AV37" s="166">
        <v>0</v>
      </c>
      <c r="AW37" s="166">
        <v>0</v>
      </c>
      <c r="AX37" s="170"/>
      <c r="AY37" s="170"/>
      <c r="AZ37" s="167">
        <v>0</v>
      </c>
      <c r="BA37" s="168">
        <f t="shared" si="4"/>
        <v>0</v>
      </c>
      <c r="BB37" s="213">
        <v>0</v>
      </c>
      <c r="BC37" s="213">
        <v>0</v>
      </c>
      <c r="BD37" s="213">
        <v>0</v>
      </c>
      <c r="BE37" s="213">
        <v>0</v>
      </c>
      <c r="BF37" s="213">
        <v>0</v>
      </c>
      <c r="BG37" s="213">
        <v>0</v>
      </c>
      <c r="BH37" s="213">
        <v>0</v>
      </c>
      <c r="BI37" s="213">
        <v>0</v>
      </c>
      <c r="BJ37" s="213">
        <v>0</v>
      </c>
      <c r="BK37" s="226" t="s">
        <v>175</v>
      </c>
      <c r="BL37" s="226" t="s">
        <v>175</v>
      </c>
      <c r="BM37" s="158" t="s">
        <v>458</v>
      </c>
      <c r="BN37" s="158">
        <v>0</v>
      </c>
      <c r="BO37" s="158">
        <f t="shared" si="5"/>
        <v>0</v>
      </c>
      <c r="BP37" s="227" t="s">
        <v>13</v>
      </c>
      <c r="BQ37" s="158" t="s">
        <v>364</v>
      </c>
      <c r="BR37" s="158" t="s">
        <v>459</v>
      </c>
      <c r="BS37" s="158" t="s">
        <v>463</v>
      </c>
      <c r="BT37" s="158" t="s">
        <v>444</v>
      </c>
      <c r="BU37" s="158" t="s">
        <v>368</v>
      </c>
      <c r="BV37" s="158" t="s">
        <v>476</v>
      </c>
      <c r="BW37" s="158" t="s">
        <v>13</v>
      </c>
      <c r="BX37" s="158" t="s">
        <v>364</v>
      </c>
      <c r="BY37" s="158" t="s">
        <v>70</v>
      </c>
      <c r="BZ37" s="158" t="s">
        <v>13</v>
      </c>
      <c r="CA37" s="158" t="s">
        <v>70</v>
      </c>
      <c r="CB37" s="158" t="s">
        <v>13</v>
      </c>
    </row>
    <row r="38" spans="2:80" ht="49.95" customHeight="1">
      <c r="B38" s="52" t="s">
        <v>177</v>
      </c>
      <c r="C38" s="53" t="s">
        <v>175</v>
      </c>
      <c r="D38" s="53" t="s">
        <v>185</v>
      </c>
      <c r="E38" s="53" t="s">
        <v>232</v>
      </c>
      <c r="F38" s="159" t="s">
        <v>175</v>
      </c>
      <c r="G38" s="160" t="s">
        <v>175</v>
      </c>
      <c r="H38" s="54" t="s">
        <v>201</v>
      </c>
      <c r="I38" s="158" t="s">
        <v>510</v>
      </c>
      <c r="J38" s="158" t="s">
        <v>220</v>
      </c>
      <c r="K38" s="54" t="s">
        <v>262</v>
      </c>
      <c r="L38" s="55">
        <v>1</v>
      </c>
      <c r="M38" s="55">
        <v>0</v>
      </c>
      <c r="N38" s="179" t="s">
        <v>256</v>
      </c>
      <c r="O38" s="56">
        <v>0</v>
      </c>
      <c r="P38" s="56">
        <v>0</v>
      </c>
      <c r="Q38" s="56">
        <v>0</v>
      </c>
      <c r="R38" s="57"/>
      <c r="S38" s="57"/>
      <c r="T38" s="58">
        <v>0</v>
      </c>
      <c r="U38" s="59">
        <f t="shared" si="0"/>
        <v>0</v>
      </c>
      <c r="V38" s="172" t="s">
        <v>256</v>
      </c>
      <c r="W38" s="60">
        <v>0</v>
      </c>
      <c r="X38" s="60">
        <v>0</v>
      </c>
      <c r="Y38" s="60">
        <v>0</v>
      </c>
      <c r="Z38" s="57"/>
      <c r="AA38" s="57"/>
      <c r="AB38" s="61">
        <v>0</v>
      </c>
      <c r="AC38" s="62">
        <f t="shared" si="1"/>
        <v>0</v>
      </c>
      <c r="AD38" s="176" t="s">
        <v>349</v>
      </c>
      <c r="AE38" s="63">
        <v>1</v>
      </c>
      <c r="AF38" s="63">
        <v>1</v>
      </c>
      <c r="AG38" s="63">
        <v>0</v>
      </c>
      <c r="AH38" s="57"/>
      <c r="AI38" s="57"/>
      <c r="AJ38" s="64">
        <v>0</v>
      </c>
      <c r="AK38" s="65">
        <f t="shared" si="2"/>
        <v>0</v>
      </c>
      <c r="AL38" s="178" t="s">
        <v>357</v>
      </c>
      <c r="AM38" s="66">
        <v>3</v>
      </c>
      <c r="AN38" s="66">
        <v>5</v>
      </c>
      <c r="AO38" s="66">
        <v>1</v>
      </c>
      <c r="AP38" s="57"/>
      <c r="AQ38" s="57"/>
      <c r="AR38" s="67">
        <v>1</v>
      </c>
      <c r="AS38" s="68">
        <f t="shared" si="3"/>
        <v>1</v>
      </c>
      <c r="AT38" s="209">
        <v>0</v>
      </c>
      <c r="AU38" s="166">
        <v>0</v>
      </c>
      <c r="AV38" s="166">
        <v>0</v>
      </c>
      <c r="AW38" s="166">
        <v>0</v>
      </c>
      <c r="AX38" s="170"/>
      <c r="AY38" s="170"/>
      <c r="AZ38" s="167">
        <v>0</v>
      </c>
      <c r="BA38" s="168">
        <f t="shared" si="4"/>
        <v>0</v>
      </c>
      <c r="BB38" s="213">
        <v>0</v>
      </c>
      <c r="BC38" s="213">
        <v>0</v>
      </c>
      <c r="BD38" s="213">
        <v>0</v>
      </c>
      <c r="BE38" s="213">
        <v>0</v>
      </c>
      <c r="BF38" s="213">
        <v>0</v>
      </c>
      <c r="BG38" s="213">
        <v>0</v>
      </c>
      <c r="BH38" s="213">
        <v>0</v>
      </c>
      <c r="BI38" s="213">
        <v>0</v>
      </c>
      <c r="BJ38" s="213">
        <v>0</v>
      </c>
      <c r="BK38" s="226" t="s">
        <v>175</v>
      </c>
      <c r="BL38" s="226" t="s">
        <v>175</v>
      </c>
      <c r="BM38" s="158" t="s">
        <v>412</v>
      </c>
      <c r="BN38" s="158">
        <v>0</v>
      </c>
      <c r="BO38" s="158">
        <f t="shared" si="5"/>
        <v>0</v>
      </c>
      <c r="BP38" s="227" t="s">
        <v>13</v>
      </c>
      <c r="BQ38" s="158" t="s">
        <v>364</v>
      </c>
      <c r="BR38" s="158" t="s">
        <v>413</v>
      </c>
      <c r="BS38" s="158" t="s">
        <v>414</v>
      </c>
      <c r="BT38" s="158" t="s">
        <v>410</v>
      </c>
      <c r="BU38" s="158" t="s">
        <v>368</v>
      </c>
      <c r="BV38" s="158" t="s">
        <v>411</v>
      </c>
      <c r="BW38" s="158" t="s">
        <v>13</v>
      </c>
      <c r="BX38" s="158" t="s">
        <v>364</v>
      </c>
      <c r="BY38" s="158" t="s">
        <v>70</v>
      </c>
      <c r="BZ38" s="158" t="s">
        <v>13</v>
      </c>
      <c r="CA38" s="158" t="s">
        <v>70</v>
      </c>
      <c r="CB38" s="158" t="s">
        <v>13</v>
      </c>
    </row>
    <row r="39" spans="2:80" ht="49.95" customHeight="1">
      <c r="B39" s="52" t="s">
        <v>178</v>
      </c>
      <c r="C39" s="159" t="s">
        <v>175</v>
      </c>
      <c r="D39" s="53" t="s">
        <v>186</v>
      </c>
      <c r="E39" s="53" t="s">
        <v>233</v>
      </c>
      <c r="F39" s="159" t="s">
        <v>175</v>
      </c>
      <c r="G39" s="160" t="s">
        <v>175</v>
      </c>
      <c r="H39" s="54" t="s">
        <v>521</v>
      </c>
      <c r="I39" s="158" t="s">
        <v>505</v>
      </c>
      <c r="J39" s="158" t="s">
        <v>221</v>
      </c>
      <c r="K39" s="158" t="s">
        <v>222</v>
      </c>
      <c r="L39" s="55">
        <v>1</v>
      </c>
      <c r="M39" s="55">
        <v>0</v>
      </c>
      <c r="N39" s="175">
        <v>0</v>
      </c>
      <c r="O39" s="56">
        <v>0</v>
      </c>
      <c r="P39" s="56">
        <v>0</v>
      </c>
      <c r="Q39" s="56">
        <v>0</v>
      </c>
      <c r="R39" s="57"/>
      <c r="S39" s="57"/>
      <c r="T39" s="58">
        <v>0</v>
      </c>
      <c r="U39" s="59">
        <f>T39/L39</f>
        <v>0</v>
      </c>
      <c r="V39" s="171">
        <v>0</v>
      </c>
      <c r="W39" s="60">
        <v>0</v>
      </c>
      <c r="X39" s="60">
        <v>0</v>
      </c>
      <c r="Y39" s="60">
        <v>0</v>
      </c>
      <c r="Z39" s="57"/>
      <c r="AA39" s="57"/>
      <c r="AB39" s="61">
        <v>0</v>
      </c>
      <c r="AC39" s="62">
        <f t="shared" si="1"/>
        <v>0</v>
      </c>
      <c r="AD39" s="221" t="s">
        <v>336</v>
      </c>
      <c r="AE39" s="63">
        <v>1</v>
      </c>
      <c r="AF39" s="63">
        <v>1</v>
      </c>
      <c r="AG39" s="63">
        <v>1</v>
      </c>
      <c r="AH39" s="57"/>
      <c r="AI39" s="57"/>
      <c r="AJ39" s="64">
        <v>1</v>
      </c>
      <c r="AK39" s="65">
        <f t="shared" si="2"/>
        <v>1</v>
      </c>
      <c r="AL39" s="178" t="s">
        <v>338</v>
      </c>
      <c r="AM39" s="66">
        <v>3</v>
      </c>
      <c r="AN39" s="66">
        <v>5</v>
      </c>
      <c r="AO39" s="66">
        <v>1</v>
      </c>
      <c r="AP39" s="57"/>
      <c r="AQ39" s="57"/>
      <c r="AR39" s="67">
        <v>1</v>
      </c>
      <c r="AS39" s="68">
        <f t="shared" si="3"/>
        <v>1</v>
      </c>
      <c r="AT39" s="209">
        <v>0</v>
      </c>
      <c r="AU39" s="166">
        <v>0</v>
      </c>
      <c r="AV39" s="166">
        <v>0</v>
      </c>
      <c r="AW39" s="166">
        <v>0</v>
      </c>
      <c r="AX39" s="170"/>
      <c r="AY39" s="170"/>
      <c r="AZ39" s="167">
        <v>0</v>
      </c>
      <c r="BA39" s="168">
        <f t="shared" si="4"/>
        <v>0</v>
      </c>
      <c r="BB39" s="213">
        <v>0</v>
      </c>
      <c r="BC39" s="213">
        <v>0</v>
      </c>
      <c r="BD39" s="213">
        <v>0</v>
      </c>
      <c r="BE39" s="213">
        <v>0</v>
      </c>
      <c r="BF39" s="213">
        <v>0</v>
      </c>
      <c r="BG39" s="213">
        <v>0</v>
      </c>
      <c r="BH39" s="213">
        <v>0</v>
      </c>
      <c r="BI39" s="213">
        <v>0</v>
      </c>
      <c r="BJ39" s="213">
        <v>0</v>
      </c>
      <c r="BK39" s="226" t="s">
        <v>175</v>
      </c>
      <c r="BL39" s="226" t="s">
        <v>175</v>
      </c>
      <c r="BM39" s="158" t="s">
        <v>415</v>
      </c>
      <c r="BN39" s="158">
        <v>0</v>
      </c>
      <c r="BO39" s="158">
        <f t="shared" si="5"/>
        <v>0</v>
      </c>
      <c r="BP39" s="227" t="s">
        <v>13</v>
      </c>
      <c r="BQ39" s="158" t="s">
        <v>364</v>
      </c>
      <c r="BR39" s="158" t="s">
        <v>417</v>
      </c>
      <c r="BS39" s="158" t="s">
        <v>175</v>
      </c>
      <c r="BT39" s="158" t="s">
        <v>407</v>
      </c>
      <c r="BU39" s="158" t="s">
        <v>368</v>
      </c>
      <c r="BV39" s="158" t="s">
        <v>416</v>
      </c>
      <c r="BW39" s="158" t="s">
        <v>13</v>
      </c>
      <c r="BX39" s="158" t="s">
        <v>364</v>
      </c>
      <c r="BY39" s="158" t="s">
        <v>70</v>
      </c>
      <c r="BZ39" s="158" t="s">
        <v>13</v>
      </c>
      <c r="CA39" s="158" t="s">
        <v>70</v>
      </c>
      <c r="CB39" s="158" t="s">
        <v>13</v>
      </c>
    </row>
    <row r="40" spans="2:80" ht="49.95" customHeight="1">
      <c r="B40" s="52" t="s">
        <v>178</v>
      </c>
      <c r="C40" s="53" t="s">
        <v>175</v>
      </c>
      <c r="D40" s="53" t="s">
        <v>186</v>
      </c>
      <c r="E40" s="53" t="s">
        <v>233</v>
      </c>
      <c r="F40" s="159" t="s">
        <v>175</v>
      </c>
      <c r="G40" s="160" t="s">
        <v>175</v>
      </c>
      <c r="H40" s="54" t="s">
        <v>521</v>
      </c>
      <c r="I40" s="158" t="s">
        <v>505</v>
      </c>
      <c r="J40" s="158" t="s">
        <v>221</v>
      </c>
      <c r="K40" s="54" t="s">
        <v>263</v>
      </c>
      <c r="L40" s="55">
        <v>1</v>
      </c>
      <c r="M40" s="55">
        <v>0</v>
      </c>
      <c r="N40" s="175">
        <v>0</v>
      </c>
      <c r="O40" s="56">
        <v>0</v>
      </c>
      <c r="P40" s="56">
        <v>0</v>
      </c>
      <c r="Q40" s="56">
        <v>0</v>
      </c>
      <c r="R40" s="57"/>
      <c r="S40" s="57"/>
      <c r="T40" s="58">
        <v>0</v>
      </c>
      <c r="U40" s="59">
        <f>T40/L40</f>
        <v>0</v>
      </c>
      <c r="V40" s="171">
        <v>0</v>
      </c>
      <c r="W40" s="60">
        <v>0</v>
      </c>
      <c r="X40" s="60">
        <v>0</v>
      </c>
      <c r="Y40" s="60">
        <v>0</v>
      </c>
      <c r="Z40" s="57"/>
      <c r="AA40" s="57"/>
      <c r="AB40" s="61">
        <v>0</v>
      </c>
      <c r="AC40" s="62">
        <f t="shared" si="1"/>
        <v>0</v>
      </c>
      <c r="AD40" s="221" t="s">
        <v>337</v>
      </c>
      <c r="AE40" s="63">
        <v>1</v>
      </c>
      <c r="AF40" s="63">
        <v>1</v>
      </c>
      <c r="AG40" s="63">
        <v>1</v>
      </c>
      <c r="AH40" s="57"/>
      <c r="AI40" s="57"/>
      <c r="AJ40" s="64">
        <v>1</v>
      </c>
      <c r="AK40" s="65">
        <f t="shared" si="2"/>
        <v>1</v>
      </c>
      <c r="AL40" s="178" t="s">
        <v>339</v>
      </c>
      <c r="AM40" s="66">
        <v>3</v>
      </c>
      <c r="AN40" s="66">
        <v>5</v>
      </c>
      <c r="AO40" s="66">
        <v>1</v>
      </c>
      <c r="AP40" s="57"/>
      <c r="AQ40" s="57"/>
      <c r="AR40" s="67">
        <v>1</v>
      </c>
      <c r="AS40" s="68">
        <f t="shared" si="3"/>
        <v>1</v>
      </c>
      <c r="AT40" s="209">
        <v>0</v>
      </c>
      <c r="AU40" s="166">
        <v>0</v>
      </c>
      <c r="AV40" s="166">
        <v>0</v>
      </c>
      <c r="AW40" s="166">
        <v>0</v>
      </c>
      <c r="AX40" s="170"/>
      <c r="AY40" s="170"/>
      <c r="AZ40" s="167">
        <v>0</v>
      </c>
      <c r="BA40" s="168">
        <f t="shared" si="4"/>
        <v>0</v>
      </c>
      <c r="BB40" s="213">
        <v>0</v>
      </c>
      <c r="BC40" s="213">
        <v>0</v>
      </c>
      <c r="BD40" s="213">
        <v>0</v>
      </c>
      <c r="BE40" s="213">
        <v>0</v>
      </c>
      <c r="BF40" s="213">
        <v>0</v>
      </c>
      <c r="BG40" s="213">
        <v>0</v>
      </c>
      <c r="BH40" s="213">
        <v>0</v>
      </c>
      <c r="BI40" s="213">
        <v>0</v>
      </c>
      <c r="BJ40" s="213">
        <v>0</v>
      </c>
      <c r="BK40" s="226" t="s">
        <v>175</v>
      </c>
      <c r="BL40" s="226" t="s">
        <v>175</v>
      </c>
      <c r="BM40" s="158" t="s">
        <v>415</v>
      </c>
      <c r="BN40" s="158">
        <v>0</v>
      </c>
      <c r="BO40" s="158">
        <f t="shared" si="5"/>
        <v>0</v>
      </c>
      <c r="BP40" s="227" t="s">
        <v>13</v>
      </c>
      <c r="BQ40" s="158" t="s">
        <v>364</v>
      </c>
      <c r="BR40" s="158" t="s">
        <v>417</v>
      </c>
      <c r="BS40" s="158" t="s">
        <v>175</v>
      </c>
      <c r="BT40" s="158" t="s">
        <v>407</v>
      </c>
      <c r="BU40" s="158" t="s">
        <v>368</v>
      </c>
      <c r="BV40" s="158" t="s">
        <v>416</v>
      </c>
      <c r="BW40" s="158" t="s">
        <v>13</v>
      </c>
      <c r="BX40" s="158" t="s">
        <v>364</v>
      </c>
      <c r="BY40" s="158" t="s">
        <v>70</v>
      </c>
      <c r="BZ40" s="158" t="s">
        <v>13</v>
      </c>
      <c r="CA40" s="158" t="s">
        <v>70</v>
      </c>
      <c r="CB40" s="158" t="s">
        <v>13</v>
      </c>
    </row>
    <row r="41" spans="2:80" ht="49.95" customHeight="1">
      <c r="B41" s="52" t="s">
        <v>79</v>
      </c>
      <c r="C41" s="159" t="s">
        <v>175</v>
      </c>
      <c r="D41" s="53" t="s">
        <v>187</v>
      </c>
      <c r="E41" s="160" t="s">
        <v>234</v>
      </c>
      <c r="F41" s="159" t="s">
        <v>175</v>
      </c>
      <c r="G41" s="160" t="s">
        <v>175</v>
      </c>
      <c r="H41" s="54" t="s">
        <v>202</v>
      </c>
      <c r="I41" s="158" t="s">
        <v>504</v>
      </c>
      <c r="J41" s="54" t="s">
        <v>223</v>
      </c>
      <c r="K41" s="54" t="s">
        <v>264</v>
      </c>
      <c r="L41" s="55">
        <v>1</v>
      </c>
      <c r="M41" s="55">
        <v>0</v>
      </c>
      <c r="N41" s="175">
        <v>0</v>
      </c>
      <c r="O41" s="56">
        <v>0</v>
      </c>
      <c r="P41" s="56">
        <v>0</v>
      </c>
      <c r="Q41" s="56">
        <v>0</v>
      </c>
      <c r="R41" s="57"/>
      <c r="S41" s="57"/>
      <c r="T41" s="58">
        <v>0</v>
      </c>
      <c r="U41" s="59">
        <f t="shared" si="0"/>
        <v>0</v>
      </c>
      <c r="V41" s="171" t="s">
        <v>256</v>
      </c>
      <c r="W41" s="60">
        <v>0</v>
      </c>
      <c r="X41" s="60">
        <v>0</v>
      </c>
      <c r="Y41" s="60">
        <v>0</v>
      </c>
      <c r="Z41" s="57"/>
      <c r="AA41" s="57"/>
      <c r="AB41" s="61">
        <v>0</v>
      </c>
      <c r="AC41" s="62">
        <f t="shared" si="1"/>
        <v>0</v>
      </c>
      <c r="AD41" s="176" t="s">
        <v>256</v>
      </c>
      <c r="AE41" s="63">
        <v>0</v>
      </c>
      <c r="AF41" s="63">
        <v>0</v>
      </c>
      <c r="AG41" s="63">
        <v>0</v>
      </c>
      <c r="AH41" s="57"/>
      <c r="AI41" s="57"/>
      <c r="AJ41" s="64">
        <v>0</v>
      </c>
      <c r="AK41" s="65">
        <f t="shared" si="2"/>
        <v>0</v>
      </c>
      <c r="AL41" s="177" t="s">
        <v>272</v>
      </c>
      <c r="AM41" s="66">
        <v>2</v>
      </c>
      <c r="AN41" s="66">
        <v>4</v>
      </c>
      <c r="AO41" s="66">
        <v>0</v>
      </c>
      <c r="AP41" s="57"/>
      <c r="AQ41" s="57"/>
      <c r="AR41" s="67">
        <v>0</v>
      </c>
      <c r="AS41" s="68">
        <f t="shared" si="3"/>
        <v>0</v>
      </c>
      <c r="AT41" s="209">
        <v>0</v>
      </c>
      <c r="AU41" s="166">
        <v>0</v>
      </c>
      <c r="AV41" s="166">
        <v>0</v>
      </c>
      <c r="AW41" s="166">
        <v>0</v>
      </c>
      <c r="AX41" s="170"/>
      <c r="AY41" s="170"/>
      <c r="AZ41" s="167">
        <v>0</v>
      </c>
      <c r="BA41" s="168">
        <f t="shared" si="4"/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26" t="s">
        <v>175</v>
      </c>
      <c r="BL41" s="226" t="s">
        <v>175</v>
      </c>
      <c r="BM41" s="158" t="s">
        <v>418</v>
      </c>
      <c r="BN41" s="158">
        <v>0</v>
      </c>
      <c r="BO41" s="158">
        <f t="shared" si="5"/>
        <v>0</v>
      </c>
      <c r="BP41" s="227" t="s">
        <v>13</v>
      </c>
      <c r="BQ41" s="158" t="s">
        <v>364</v>
      </c>
      <c r="BR41" s="158" t="s">
        <v>419</v>
      </c>
      <c r="BS41" s="158" t="s">
        <v>175</v>
      </c>
      <c r="BT41" s="158" t="s">
        <v>420</v>
      </c>
      <c r="BU41" s="158" t="s">
        <v>368</v>
      </c>
      <c r="BV41" s="158" t="s">
        <v>421</v>
      </c>
      <c r="BW41" s="158" t="s">
        <v>13</v>
      </c>
      <c r="BX41" s="158" t="s">
        <v>364</v>
      </c>
      <c r="BY41" s="158" t="s">
        <v>70</v>
      </c>
      <c r="BZ41" s="158" t="s">
        <v>13</v>
      </c>
      <c r="CA41" s="158" t="s">
        <v>70</v>
      </c>
      <c r="CB41" s="158" t="s">
        <v>13</v>
      </c>
    </row>
    <row r="42" spans="2:80" ht="49.95" customHeight="1">
      <c r="B42" s="52" t="s">
        <v>79</v>
      </c>
      <c r="C42" s="53" t="s">
        <v>175</v>
      </c>
      <c r="D42" s="53" t="s">
        <v>188</v>
      </c>
      <c r="E42" s="53" t="s">
        <v>235</v>
      </c>
      <c r="F42" s="159" t="s">
        <v>175</v>
      </c>
      <c r="G42" s="160" t="s">
        <v>175</v>
      </c>
      <c r="H42" s="54" t="s">
        <v>203</v>
      </c>
      <c r="I42" s="158" t="s">
        <v>505</v>
      </c>
      <c r="J42" s="54" t="s">
        <v>221</v>
      </c>
      <c r="K42" s="54" t="s">
        <v>224</v>
      </c>
      <c r="L42" s="55">
        <v>1</v>
      </c>
      <c r="M42" s="55">
        <v>0</v>
      </c>
      <c r="N42" s="175">
        <v>0</v>
      </c>
      <c r="O42" s="56">
        <v>0</v>
      </c>
      <c r="P42" s="56">
        <v>0</v>
      </c>
      <c r="Q42" s="56">
        <v>0</v>
      </c>
      <c r="R42" s="57"/>
      <c r="S42" s="57"/>
      <c r="T42" s="58">
        <v>0</v>
      </c>
      <c r="U42" s="59">
        <f t="shared" si="0"/>
        <v>0</v>
      </c>
      <c r="V42" s="171">
        <v>0</v>
      </c>
      <c r="W42" s="60">
        <v>0</v>
      </c>
      <c r="X42" s="60">
        <v>0</v>
      </c>
      <c r="Y42" s="60">
        <v>0</v>
      </c>
      <c r="Z42" s="57"/>
      <c r="AA42" s="57"/>
      <c r="AB42" s="61">
        <v>0</v>
      </c>
      <c r="AC42" s="62">
        <f t="shared" si="1"/>
        <v>0</v>
      </c>
      <c r="AD42" s="221" t="s">
        <v>342</v>
      </c>
      <c r="AE42" s="63">
        <v>1</v>
      </c>
      <c r="AF42" s="63">
        <v>1</v>
      </c>
      <c r="AG42" s="63">
        <v>1</v>
      </c>
      <c r="AH42" s="57"/>
      <c r="AI42" s="57"/>
      <c r="AJ42" s="64">
        <v>1</v>
      </c>
      <c r="AK42" s="65">
        <f t="shared" si="2"/>
        <v>1</v>
      </c>
      <c r="AL42" s="177" t="s">
        <v>340</v>
      </c>
      <c r="AM42" s="66">
        <v>3</v>
      </c>
      <c r="AN42" s="66">
        <v>5</v>
      </c>
      <c r="AO42" s="66">
        <v>1</v>
      </c>
      <c r="AP42" s="57"/>
      <c r="AQ42" s="57"/>
      <c r="AR42" s="67">
        <v>1</v>
      </c>
      <c r="AS42" s="68">
        <f t="shared" si="3"/>
        <v>1</v>
      </c>
      <c r="AT42" s="209">
        <v>0</v>
      </c>
      <c r="AU42" s="166">
        <v>0</v>
      </c>
      <c r="AV42" s="166">
        <v>0</v>
      </c>
      <c r="AW42" s="166">
        <v>0</v>
      </c>
      <c r="AX42" s="170"/>
      <c r="AY42" s="170"/>
      <c r="AZ42" s="167">
        <v>0</v>
      </c>
      <c r="BA42" s="168">
        <f t="shared" si="4"/>
        <v>0</v>
      </c>
      <c r="BB42" s="213">
        <v>0</v>
      </c>
      <c r="BC42" s="213">
        <v>0</v>
      </c>
      <c r="BD42" s="213">
        <v>0</v>
      </c>
      <c r="BE42" s="213">
        <v>0</v>
      </c>
      <c r="BF42" s="213">
        <v>0</v>
      </c>
      <c r="BG42" s="213">
        <v>0</v>
      </c>
      <c r="BH42" s="213">
        <v>0</v>
      </c>
      <c r="BI42" s="213">
        <v>0</v>
      </c>
      <c r="BJ42" s="213">
        <v>0</v>
      </c>
      <c r="BK42" s="226" t="s">
        <v>175</v>
      </c>
      <c r="BL42" s="226" t="s">
        <v>175</v>
      </c>
      <c r="BM42" s="158" t="s">
        <v>424</v>
      </c>
      <c r="BN42" s="158">
        <v>0</v>
      </c>
      <c r="BO42" s="158">
        <f t="shared" si="5"/>
        <v>0</v>
      </c>
      <c r="BP42" s="227" t="s">
        <v>13</v>
      </c>
      <c r="BQ42" s="158" t="s">
        <v>364</v>
      </c>
      <c r="BR42" s="158" t="s">
        <v>425</v>
      </c>
      <c r="BS42" s="158" t="s">
        <v>175</v>
      </c>
      <c r="BT42" s="158" t="s">
        <v>422</v>
      </c>
      <c r="BU42" s="158" t="s">
        <v>368</v>
      </c>
      <c r="BV42" s="158" t="s">
        <v>423</v>
      </c>
      <c r="BW42" s="158" t="s">
        <v>13</v>
      </c>
      <c r="BX42" s="158" t="s">
        <v>364</v>
      </c>
      <c r="BY42" s="158" t="s">
        <v>70</v>
      </c>
      <c r="BZ42" s="158" t="s">
        <v>13</v>
      </c>
      <c r="CA42" s="158" t="s">
        <v>70</v>
      </c>
      <c r="CB42" s="158" t="s">
        <v>13</v>
      </c>
    </row>
    <row r="43" spans="2:80" ht="49.95" customHeight="1">
      <c r="B43" s="52" t="s">
        <v>79</v>
      </c>
      <c r="C43" s="159" t="s">
        <v>175</v>
      </c>
      <c r="D43" s="53" t="s">
        <v>189</v>
      </c>
      <c r="E43" s="53" t="s">
        <v>236</v>
      </c>
      <c r="F43" s="159" t="s">
        <v>175</v>
      </c>
      <c r="G43" s="160" t="s">
        <v>175</v>
      </c>
      <c r="H43" s="54" t="s">
        <v>204</v>
      </c>
      <c r="I43" s="158" t="s">
        <v>503</v>
      </c>
      <c r="J43" s="158" t="s">
        <v>176</v>
      </c>
      <c r="K43" s="54" t="s">
        <v>265</v>
      </c>
      <c r="L43" s="55">
        <v>2</v>
      </c>
      <c r="M43" s="55">
        <v>0</v>
      </c>
      <c r="N43" s="175">
        <v>0</v>
      </c>
      <c r="O43" s="56">
        <v>0</v>
      </c>
      <c r="P43" s="56">
        <v>0</v>
      </c>
      <c r="Q43" s="56">
        <v>0</v>
      </c>
      <c r="R43" s="57"/>
      <c r="S43" s="57"/>
      <c r="T43" s="58">
        <v>0</v>
      </c>
      <c r="U43" s="59">
        <f t="shared" si="0"/>
        <v>0</v>
      </c>
      <c r="V43" s="171">
        <v>0</v>
      </c>
      <c r="W43" s="60">
        <v>0</v>
      </c>
      <c r="X43" s="60">
        <v>0</v>
      </c>
      <c r="Y43" s="60">
        <v>0</v>
      </c>
      <c r="Z43" s="57"/>
      <c r="AA43" s="57"/>
      <c r="AB43" s="61">
        <v>0</v>
      </c>
      <c r="AC43" s="62">
        <f t="shared" si="1"/>
        <v>0</v>
      </c>
      <c r="AD43" s="176">
        <v>0</v>
      </c>
      <c r="AE43" s="63">
        <v>0</v>
      </c>
      <c r="AF43" s="63">
        <v>0</v>
      </c>
      <c r="AG43" s="63">
        <v>0</v>
      </c>
      <c r="AH43" s="57"/>
      <c r="AI43" s="57"/>
      <c r="AJ43" s="64">
        <v>0</v>
      </c>
      <c r="AK43" s="65">
        <f t="shared" si="2"/>
        <v>0</v>
      </c>
      <c r="AL43" s="177" t="s">
        <v>272</v>
      </c>
      <c r="AM43" s="66">
        <v>2</v>
      </c>
      <c r="AN43" s="66">
        <v>4</v>
      </c>
      <c r="AO43" s="66">
        <v>0</v>
      </c>
      <c r="AP43" s="57"/>
      <c r="AQ43" s="57"/>
      <c r="AR43" s="67">
        <v>0</v>
      </c>
      <c r="AS43" s="68">
        <f t="shared" si="3"/>
        <v>0</v>
      </c>
      <c r="AT43" s="209" t="s">
        <v>316</v>
      </c>
      <c r="AU43" s="166">
        <v>1</v>
      </c>
      <c r="AV43" s="166">
        <v>22</v>
      </c>
      <c r="AW43" s="166">
        <v>0</v>
      </c>
      <c r="AX43" s="170"/>
      <c r="AY43" s="170"/>
      <c r="AZ43" s="167">
        <v>0</v>
      </c>
      <c r="BA43" s="168">
        <f t="shared" si="4"/>
        <v>0</v>
      </c>
      <c r="BB43" s="213">
        <v>0</v>
      </c>
      <c r="BC43" s="213">
        <v>0</v>
      </c>
      <c r="BD43" s="213">
        <v>0</v>
      </c>
      <c r="BE43" s="213">
        <v>0</v>
      </c>
      <c r="BF43" s="213">
        <v>0</v>
      </c>
      <c r="BG43" s="213">
        <v>0</v>
      </c>
      <c r="BH43" s="213">
        <v>0</v>
      </c>
      <c r="BI43" s="213">
        <v>0</v>
      </c>
      <c r="BJ43" s="213">
        <v>0</v>
      </c>
      <c r="BK43" s="226" t="s">
        <v>175</v>
      </c>
      <c r="BL43" s="226" t="s">
        <v>175</v>
      </c>
      <c r="BM43" s="158" t="s">
        <v>428</v>
      </c>
      <c r="BN43" s="158">
        <v>0</v>
      </c>
      <c r="BO43" s="158">
        <f t="shared" si="5"/>
        <v>0</v>
      </c>
      <c r="BP43" s="227" t="s">
        <v>13</v>
      </c>
      <c r="BQ43" s="158" t="s">
        <v>364</v>
      </c>
      <c r="BR43" s="158" t="s">
        <v>429</v>
      </c>
      <c r="BS43" s="158" t="s">
        <v>175</v>
      </c>
      <c r="BT43" s="158" t="s">
        <v>426</v>
      </c>
      <c r="BU43" s="158" t="s">
        <v>368</v>
      </c>
      <c r="BV43" s="158" t="s">
        <v>427</v>
      </c>
      <c r="BW43" s="158" t="s">
        <v>13</v>
      </c>
      <c r="BX43" s="158" t="s">
        <v>364</v>
      </c>
      <c r="BY43" s="158" t="s">
        <v>70</v>
      </c>
      <c r="BZ43" s="158" t="s">
        <v>13</v>
      </c>
      <c r="CA43" s="158" t="s">
        <v>70</v>
      </c>
      <c r="CB43" s="158" t="s">
        <v>70</v>
      </c>
    </row>
    <row r="44" spans="2:80" ht="49.95" customHeight="1">
      <c r="B44" s="71" t="s">
        <v>79</v>
      </c>
      <c r="C44" s="53" t="s">
        <v>175</v>
      </c>
      <c r="D44" s="53" t="s">
        <v>190</v>
      </c>
      <c r="E44" s="53" t="s">
        <v>237</v>
      </c>
      <c r="F44" s="159" t="s">
        <v>175</v>
      </c>
      <c r="G44" s="160" t="s">
        <v>175</v>
      </c>
      <c r="H44" s="54" t="s">
        <v>205</v>
      </c>
      <c r="I44" s="158" t="s">
        <v>505</v>
      </c>
      <c r="J44" s="158" t="s">
        <v>212</v>
      </c>
      <c r="K44" s="54" t="s">
        <v>225</v>
      </c>
      <c r="L44" s="55">
        <v>1</v>
      </c>
      <c r="M44" s="55">
        <v>0</v>
      </c>
      <c r="N44" s="175">
        <v>0</v>
      </c>
      <c r="O44" s="56">
        <v>0</v>
      </c>
      <c r="P44" s="56">
        <v>0</v>
      </c>
      <c r="Q44" s="56">
        <v>0</v>
      </c>
      <c r="R44" s="57"/>
      <c r="S44" s="57"/>
      <c r="T44" s="58">
        <v>0</v>
      </c>
      <c r="U44" s="59">
        <f t="shared" si="0"/>
        <v>0</v>
      </c>
      <c r="V44" s="171">
        <v>0</v>
      </c>
      <c r="W44" s="60">
        <v>0</v>
      </c>
      <c r="X44" s="60">
        <v>0</v>
      </c>
      <c r="Y44" s="60">
        <v>0</v>
      </c>
      <c r="Z44" s="57"/>
      <c r="AA44" s="57"/>
      <c r="AB44" s="61">
        <v>0</v>
      </c>
      <c r="AC44" s="62">
        <f t="shared" si="1"/>
        <v>0</v>
      </c>
      <c r="AD44" s="221" t="s">
        <v>343</v>
      </c>
      <c r="AE44" s="63">
        <v>1</v>
      </c>
      <c r="AF44" s="63">
        <v>1</v>
      </c>
      <c r="AG44" s="63">
        <v>1</v>
      </c>
      <c r="AH44" s="57"/>
      <c r="AI44" s="57"/>
      <c r="AJ44" s="64">
        <v>1</v>
      </c>
      <c r="AK44" s="65">
        <f t="shared" si="2"/>
        <v>1</v>
      </c>
      <c r="AL44" s="178" t="s">
        <v>341</v>
      </c>
      <c r="AM44" s="66">
        <v>3</v>
      </c>
      <c r="AN44" s="66">
        <v>5</v>
      </c>
      <c r="AO44" s="66">
        <v>1</v>
      </c>
      <c r="AP44" s="57"/>
      <c r="AQ44" s="57"/>
      <c r="AR44" s="67">
        <v>1</v>
      </c>
      <c r="AS44" s="68">
        <f t="shared" si="3"/>
        <v>1</v>
      </c>
      <c r="AT44" s="209">
        <v>0</v>
      </c>
      <c r="AU44" s="166">
        <v>0</v>
      </c>
      <c r="AV44" s="166">
        <v>0</v>
      </c>
      <c r="AW44" s="166">
        <v>0</v>
      </c>
      <c r="AX44" s="170"/>
      <c r="AY44" s="170"/>
      <c r="AZ44" s="167">
        <v>0</v>
      </c>
      <c r="BA44" s="168">
        <f t="shared" si="4"/>
        <v>0</v>
      </c>
      <c r="BB44" s="213">
        <v>0</v>
      </c>
      <c r="BC44" s="213">
        <v>0</v>
      </c>
      <c r="BD44" s="213">
        <v>0</v>
      </c>
      <c r="BE44" s="213">
        <v>0</v>
      </c>
      <c r="BF44" s="213">
        <v>0</v>
      </c>
      <c r="BG44" s="213">
        <v>0</v>
      </c>
      <c r="BH44" s="213">
        <v>0</v>
      </c>
      <c r="BI44" s="213">
        <v>0</v>
      </c>
      <c r="BJ44" s="213">
        <v>0</v>
      </c>
      <c r="BK44" s="226" t="s">
        <v>175</v>
      </c>
      <c r="BL44" s="226" t="s">
        <v>175</v>
      </c>
      <c r="BM44" s="158" t="s">
        <v>434</v>
      </c>
      <c r="BN44" s="158">
        <v>0</v>
      </c>
      <c r="BO44" s="158">
        <f t="shared" si="5"/>
        <v>0</v>
      </c>
      <c r="BP44" s="227" t="s">
        <v>13</v>
      </c>
      <c r="BQ44" s="158" t="s">
        <v>364</v>
      </c>
      <c r="BR44" s="158" t="s">
        <v>425</v>
      </c>
      <c r="BS44" s="158" t="s">
        <v>175</v>
      </c>
      <c r="BT44" s="158" t="s">
        <v>431</v>
      </c>
      <c r="BU44" s="158" t="s">
        <v>368</v>
      </c>
      <c r="BV44" s="158" t="s">
        <v>430</v>
      </c>
      <c r="BW44" s="158" t="s">
        <v>13</v>
      </c>
      <c r="BX44" s="158" t="s">
        <v>364</v>
      </c>
      <c r="BY44" s="158" t="s">
        <v>70</v>
      </c>
      <c r="BZ44" s="158" t="s">
        <v>13</v>
      </c>
      <c r="CA44" s="158" t="s">
        <v>70</v>
      </c>
      <c r="CB44" s="158" t="s">
        <v>13</v>
      </c>
    </row>
    <row r="45" spans="2:80" ht="49.95" customHeight="1">
      <c r="B45" s="71" t="s">
        <v>79</v>
      </c>
      <c r="C45" s="159" t="s">
        <v>175</v>
      </c>
      <c r="D45" s="53" t="s">
        <v>190</v>
      </c>
      <c r="E45" s="53" t="s">
        <v>237</v>
      </c>
      <c r="F45" s="159" t="s">
        <v>175</v>
      </c>
      <c r="G45" s="160" t="s">
        <v>175</v>
      </c>
      <c r="H45" s="54" t="s">
        <v>205</v>
      </c>
      <c r="I45" s="158" t="s">
        <v>505</v>
      </c>
      <c r="J45" s="158" t="s">
        <v>212</v>
      </c>
      <c r="K45" s="54" t="s">
        <v>226</v>
      </c>
      <c r="L45" s="55">
        <v>1</v>
      </c>
      <c r="M45" s="55">
        <v>0</v>
      </c>
      <c r="N45" s="175">
        <v>0</v>
      </c>
      <c r="O45" s="56">
        <v>0</v>
      </c>
      <c r="P45" s="56">
        <v>0</v>
      </c>
      <c r="Q45" s="56">
        <v>0</v>
      </c>
      <c r="R45" s="57"/>
      <c r="S45" s="57"/>
      <c r="T45" s="58">
        <v>0</v>
      </c>
      <c r="U45" s="59">
        <f t="shared" si="0"/>
        <v>0</v>
      </c>
      <c r="V45" s="171">
        <v>0</v>
      </c>
      <c r="W45" s="60">
        <v>0</v>
      </c>
      <c r="X45" s="60">
        <v>0</v>
      </c>
      <c r="Y45" s="60">
        <v>0</v>
      </c>
      <c r="Z45" s="57"/>
      <c r="AA45" s="57"/>
      <c r="AB45" s="61">
        <v>0</v>
      </c>
      <c r="AC45" s="62">
        <f t="shared" si="1"/>
        <v>0</v>
      </c>
      <c r="AD45" s="221" t="s">
        <v>330</v>
      </c>
      <c r="AE45" s="63">
        <v>1</v>
      </c>
      <c r="AF45" s="63">
        <v>1</v>
      </c>
      <c r="AG45" s="63">
        <v>1</v>
      </c>
      <c r="AH45" s="57"/>
      <c r="AI45" s="57"/>
      <c r="AJ45" s="64">
        <v>1</v>
      </c>
      <c r="AK45" s="65">
        <f t="shared" si="2"/>
        <v>1</v>
      </c>
      <c r="AL45" s="178" t="s">
        <v>332</v>
      </c>
      <c r="AM45" s="66">
        <v>3</v>
      </c>
      <c r="AN45" s="66">
        <v>5</v>
      </c>
      <c r="AO45" s="66">
        <v>1</v>
      </c>
      <c r="AP45" s="57"/>
      <c r="AQ45" s="57"/>
      <c r="AR45" s="67">
        <v>1</v>
      </c>
      <c r="AS45" s="68">
        <f t="shared" si="3"/>
        <v>1</v>
      </c>
      <c r="AT45" s="209">
        <v>0</v>
      </c>
      <c r="AU45" s="166">
        <v>0</v>
      </c>
      <c r="AV45" s="166">
        <v>0</v>
      </c>
      <c r="AW45" s="166">
        <v>0</v>
      </c>
      <c r="AX45" s="170"/>
      <c r="AY45" s="170"/>
      <c r="AZ45" s="167">
        <v>0</v>
      </c>
      <c r="BA45" s="168">
        <f t="shared" si="4"/>
        <v>0</v>
      </c>
      <c r="BB45" s="213">
        <v>0</v>
      </c>
      <c r="BC45" s="213">
        <v>0</v>
      </c>
      <c r="BD45" s="213">
        <v>0</v>
      </c>
      <c r="BE45" s="213">
        <v>0</v>
      </c>
      <c r="BF45" s="213">
        <v>0</v>
      </c>
      <c r="BG45" s="213">
        <v>0</v>
      </c>
      <c r="BH45" s="213">
        <v>0</v>
      </c>
      <c r="BI45" s="213">
        <v>0</v>
      </c>
      <c r="BJ45" s="213">
        <v>0</v>
      </c>
      <c r="BK45" s="226" t="s">
        <v>175</v>
      </c>
      <c r="BL45" s="226" t="s">
        <v>175</v>
      </c>
      <c r="BM45" s="158" t="s">
        <v>433</v>
      </c>
      <c r="BN45" s="158">
        <v>0</v>
      </c>
      <c r="BO45" s="158">
        <f t="shared" si="5"/>
        <v>0</v>
      </c>
      <c r="BP45" s="227" t="s">
        <v>13</v>
      </c>
      <c r="BQ45" s="158" t="s">
        <v>364</v>
      </c>
      <c r="BR45" s="158" t="s">
        <v>425</v>
      </c>
      <c r="BS45" s="158" t="s">
        <v>175</v>
      </c>
      <c r="BT45" s="158" t="s">
        <v>431</v>
      </c>
      <c r="BU45" s="158" t="s">
        <v>368</v>
      </c>
      <c r="BV45" s="158" t="s">
        <v>430</v>
      </c>
      <c r="BW45" s="158" t="s">
        <v>13</v>
      </c>
      <c r="BX45" s="158" t="s">
        <v>364</v>
      </c>
      <c r="BY45" s="158" t="s">
        <v>70</v>
      </c>
      <c r="BZ45" s="158" t="s">
        <v>13</v>
      </c>
      <c r="CA45" s="158" t="s">
        <v>70</v>
      </c>
      <c r="CB45" s="158" t="s">
        <v>13</v>
      </c>
    </row>
    <row r="46" spans="2:80" ht="49.95" customHeight="1">
      <c r="B46" s="71" t="s">
        <v>79</v>
      </c>
      <c r="C46" s="53" t="s">
        <v>175</v>
      </c>
      <c r="D46" s="53" t="s">
        <v>190</v>
      </c>
      <c r="E46" s="53" t="s">
        <v>237</v>
      </c>
      <c r="F46" s="159" t="s">
        <v>175</v>
      </c>
      <c r="G46" s="160" t="s">
        <v>175</v>
      </c>
      <c r="H46" s="54" t="s">
        <v>205</v>
      </c>
      <c r="I46" s="158" t="s">
        <v>505</v>
      </c>
      <c r="J46" s="158" t="s">
        <v>212</v>
      </c>
      <c r="K46" s="54" t="s">
        <v>266</v>
      </c>
      <c r="L46" s="55">
        <v>1</v>
      </c>
      <c r="M46" s="55">
        <v>0</v>
      </c>
      <c r="N46" s="175">
        <v>0</v>
      </c>
      <c r="O46" s="56">
        <v>0</v>
      </c>
      <c r="P46" s="56">
        <v>0</v>
      </c>
      <c r="Q46" s="56">
        <v>0</v>
      </c>
      <c r="R46" s="57"/>
      <c r="S46" s="57"/>
      <c r="T46" s="58">
        <v>0</v>
      </c>
      <c r="U46" s="59">
        <f t="shared" si="0"/>
        <v>0</v>
      </c>
      <c r="V46" s="171">
        <v>0</v>
      </c>
      <c r="W46" s="60">
        <v>0</v>
      </c>
      <c r="X46" s="60">
        <v>0</v>
      </c>
      <c r="Y46" s="60">
        <v>0</v>
      </c>
      <c r="Z46" s="57"/>
      <c r="AA46" s="57"/>
      <c r="AB46" s="61">
        <v>0</v>
      </c>
      <c r="AC46" s="62">
        <f t="shared" si="1"/>
        <v>0</v>
      </c>
      <c r="AD46" s="221" t="s">
        <v>330</v>
      </c>
      <c r="AE46" s="63">
        <v>1</v>
      </c>
      <c r="AF46" s="63">
        <v>1</v>
      </c>
      <c r="AG46" s="63">
        <v>1</v>
      </c>
      <c r="AH46" s="57"/>
      <c r="AI46" s="57"/>
      <c r="AJ46" s="225">
        <v>1</v>
      </c>
      <c r="AK46" s="65">
        <f t="shared" si="2"/>
        <v>1</v>
      </c>
      <c r="AL46" s="178" t="s">
        <v>332</v>
      </c>
      <c r="AM46" s="66">
        <v>3</v>
      </c>
      <c r="AN46" s="66">
        <v>5</v>
      </c>
      <c r="AO46" s="66">
        <v>1</v>
      </c>
      <c r="AP46" s="57"/>
      <c r="AQ46" s="57"/>
      <c r="AR46" s="67">
        <v>1</v>
      </c>
      <c r="AS46" s="68">
        <f t="shared" si="3"/>
        <v>1</v>
      </c>
      <c r="AT46" s="209">
        <v>0</v>
      </c>
      <c r="AU46" s="166">
        <v>0</v>
      </c>
      <c r="AV46" s="166">
        <v>0</v>
      </c>
      <c r="AW46" s="166">
        <v>0</v>
      </c>
      <c r="AX46" s="170"/>
      <c r="AY46" s="170"/>
      <c r="AZ46" s="167">
        <v>0</v>
      </c>
      <c r="BA46" s="168">
        <f t="shared" si="4"/>
        <v>0</v>
      </c>
      <c r="BB46" s="213">
        <v>0</v>
      </c>
      <c r="BC46" s="213">
        <v>0</v>
      </c>
      <c r="BD46" s="213">
        <v>0</v>
      </c>
      <c r="BE46" s="213">
        <v>0</v>
      </c>
      <c r="BF46" s="213">
        <v>0</v>
      </c>
      <c r="BG46" s="213">
        <v>0</v>
      </c>
      <c r="BH46" s="213">
        <v>0</v>
      </c>
      <c r="BI46" s="213">
        <v>0</v>
      </c>
      <c r="BJ46" s="213">
        <v>0</v>
      </c>
      <c r="BK46" s="226" t="s">
        <v>175</v>
      </c>
      <c r="BL46" s="226" t="s">
        <v>175</v>
      </c>
      <c r="BM46" s="158" t="s">
        <v>433</v>
      </c>
      <c r="BN46" s="158">
        <v>0</v>
      </c>
      <c r="BO46" s="158">
        <f t="shared" si="5"/>
        <v>0</v>
      </c>
      <c r="BP46" s="227" t="s">
        <v>13</v>
      </c>
      <c r="BQ46" s="158" t="s">
        <v>364</v>
      </c>
      <c r="BR46" s="158" t="s">
        <v>425</v>
      </c>
      <c r="BS46" s="158" t="s">
        <v>175</v>
      </c>
      <c r="BT46" s="158" t="s">
        <v>431</v>
      </c>
      <c r="BU46" s="158" t="s">
        <v>368</v>
      </c>
      <c r="BV46" s="158" t="s">
        <v>430</v>
      </c>
      <c r="BW46" s="158" t="s">
        <v>13</v>
      </c>
      <c r="BX46" s="158" t="s">
        <v>364</v>
      </c>
      <c r="BY46" s="158" t="s">
        <v>70</v>
      </c>
      <c r="BZ46" s="158" t="s">
        <v>13</v>
      </c>
      <c r="CA46" s="158" t="s">
        <v>70</v>
      </c>
      <c r="CB46" s="158" t="s">
        <v>13</v>
      </c>
    </row>
    <row r="47" spans="2:80" ht="49.95" customHeight="1">
      <c r="B47" s="162" t="s">
        <v>79</v>
      </c>
      <c r="C47" s="159" t="s">
        <v>175</v>
      </c>
      <c r="D47" s="53" t="s">
        <v>190</v>
      </c>
      <c r="E47" s="53" t="s">
        <v>237</v>
      </c>
      <c r="F47" s="159" t="s">
        <v>175</v>
      </c>
      <c r="G47" s="160" t="s">
        <v>175</v>
      </c>
      <c r="H47" s="54" t="s">
        <v>206</v>
      </c>
      <c r="I47" s="158" t="s">
        <v>504</v>
      </c>
      <c r="J47" s="54" t="s">
        <v>223</v>
      </c>
      <c r="K47" s="54" t="s">
        <v>267</v>
      </c>
      <c r="L47" s="55">
        <v>14</v>
      </c>
      <c r="M47" s="55">
        <v>0</v>
      </c>
      <c r="N47" s="175" t="s">
        <v>256</v>
      </c>
      <c r="O47" s="56">
        <v>0</v>
      </c>
      <c r="P47" s="56">
        <v>0</v>
      </c>
      <c r="Q47" s="56">
        <v>0</v>
      </c>
      <c r="R47" s="57"/>
      <c r="S47" s="57"/>
      <c r="T47" s="58">
        <v>0</v>
      </c>
      <c r="U47" s="59">
        <f t="shared" si="0"/>
        <v>0</v>
      </c>
      <c r="V47" s="171" t="s">
        <v>256</v>
      </c>
      <c r="W47" s="60">
        <v>0</v>
      </c>
      <c r="X47" s="60">
        <v>0</v>
      </c>
      <c r="Y47" s="60">
        <v>0</v>
      </c>
      <c r="Z47" s="57"/>
      <c r="AA47" s="57"/>
      <c r="AB47" s="61">
        <v>0</v>
      </c>
      <c r="AC47" s="62">
        <f t="shared" si="1"/>
        <v>0</v>
      </c>
      <c r="AD47" s="176" t="s">
        <v>256</v>
      </c>
      <c r="AE47" s="63">
        <v>0</v>
      </c>
      <c r="AF47" s="63">
        <v>0</v>
      </c>
      <c r="AG47" s="63">
        <v>0</v>
      </c>
      <c r="AH47" s="57"/>
      <c r="AI47" s="57"/>
      <c r="AJ47" s="64">
        <v>0</v>
      </c>
      <c r="AK47" s="65">
        <f t="shared" si="2"/>
        <v>0</v>
      </c>
      <c r="AL47" s="178" t="s">
        <v>272</v>
      </c>
      <c r="AM47" s="66">
        <v>2</v>
      </c>
      <c r="AN47" s="66">
        <v>4</v>
      </c>
      <c r="AO47" s="66">
        <v>0</v>
      </c>
      <c r="AP47" s="57"/>
      <c r="AQ47" s="57"/>
      <c r="AR47" s="67">
        <v>0</v>
      </c>
      <c r="AS47" s="68">
        <f t="shared" si="3"/>
        <v>0</v>
      </c>
      <c r="AT47" s="209">
        <v>0</v>
      </c>
      <c r="AU47" s="166">
        <v>0</v>
      </c>
      <c r="AV47" s="166">
        <v>0</v>
      </c>
      <c r="AW47" s="166">
        <v>0</v>
      </c>
      <c r="AX47" s="170"/>
      <c r="AY47" s="170"/>
      <c r="AZ47" s="167">
        <v>0</v>
      </c>
      <c r="BA47" s="168">
        <f t="shared" si="4"/>
        <v>0</v>
      </c>
      <c r="BB47" s="213">
        <v>0</v>
      </c>
      <c r="BC47" s="213">
        <v>0</v>
      </c>
      <c r="BD47" s="213">
        <v>0</v>
      </c>
      <c r="BE47" s="213">
        <v>0</v>
      </c>
      <c r="BF47" s="213">
        <v>0</v>
      </c>
      <c r="BG47" s="213">
        <v>0</v>
      </c>
      <c r="BH47" s="213">
        <v>0</v>
      </c>
      <c r="BI47" s="213">
        <v>0</v>
      </c>
      <c r="BJ47" s="213">
        <v>0</v>
      </c>
      <c r="BK47" s="226" t="s">
        <v>175</v>
      </c>
      <c r="BL47" s="226" t="s">
        <v>175</v>
      </c>
      <c r="BM47" s="158" t="s">
        <v>435</v>
      </c>
      <c r="BN47" s="158">
        <v>0</v>
      </c>
      <c r="BO47" s="158">
        <f t="shared" si="5"/>
        <v>0</v>
      </c>
      <c r="BP47" s="227" t="s">
        <v>13</v>
      </c>
      <c r="BQ47" s="158" t="s">
        <v>364</v>
      </c>
      <c r="BR47" s="158" t="s">
        <v>429</v>
      </c>
      <c r="BS47" s="158" t="s">
        <v>175</v>
      </c>
      <c r="BT47" s="158" t="s">
        <v>431</v>
      </c>
      <c r="BU47" s="158" t="s">
        <v>368</v>
      </c>
      <c r="BV47" s="158" t="s">
        <v>430</v>
      </c>
      <c r="BW47" s="158" t="s">
        <v>13</v>
      </c>
      <c r="BX47" s="158" t="s">
        <v>364</v>
      </c>
      <c r="BY47" s="158" t="s">
        <v>70</v>
      </c>
      <c r="BZ47" s="158" t="s">
        <v>13</v>
      </c>
      <c r="CA47" s="158" t="s">
        <v>70</v>
      </c>
      <c r="CB47" s="158" t="s">
        <v>13</v>
      </c>
    </row>
    <row r="48" spans="2:80" ht="49.95" customHeight="1">
      <c r="B48" s="71" t="s">
        <v>79</v>
      </c>
      <c r="C48" s="159" t="s">
        <v>175</v>
      </c>
      <c r="D48" s="53" t="s">
        <v>190</v>
      </c>
      <c r="E48" s="53" t="s">
        <v>237</v>
      </c>
      <c r="F48" s="159" t="s">
        <v>175</v>
      </c>
      <c r="G48" s="160" t="s">
        <v>175</v>
      </c>
      <c r="H48" s="54" t="s">
        <v>207</v>
      </c>
      <c r="I48" s="158" t="s">
        <v>503</v>
      </c>
      <c r="J48" s="158" t="s">
        <v>176</v>
      </c>
      <c r="K48" s="158" t="s">
        <v>268</v>
      </c>
      <c r="L48" s="55">
        <v>2</v>
      </c>
      <c r="M48" s="55">
        <v>0</v>
      </c>
      <c r="N48" s="175">
        <v>0</v>
      </c>
      <c r="O48" s="56">
        <v>0</v>
      </c>
      <c r="P48" s="56">
        <v>0</v>
      </c>
      <c r="Q48" s="56">
        <v>0</v>
      </c>
      <c r="R48" s="57"/>
      <c r="S48" s="57"/>
      <c r="T48" s="58">
        <v>0</v>
      </c>
      <c r="U48" s="59">
        <f t="shared" si="0"/>
        <v>0</v>
      </c>
      <c r="V48" s="171">
        <v>0</v>
      </c>
      <c r="W48" s="60">
        <v>0</v>
      </c>
      <c r="X48" s="60">
        <v>0</v>
      </c>
      <c r="Y48" s="60">
        <v>0</v>
      </c>
      <c r="Z48" s="57"/>
      <c r="AA48" s="57"/>
      <c r="AB48" s="61">
        <v>0</v>
      </c>
      <c r="AC48" s="62">
        <f t="shared" si="1"/>
        <v>0</v>
      </c>
      <c r="AD48" s="176">
        <v>0</v>
      </c>
      <c r="AE48" s="63">
        <v>0</v>
      </c>
      <c r="AF48" s="63">
        <v>0</v>
      </c>
      <c r="AG48" s="63">
        <v>0</v>
      </c>
      <c r="AH48" s="57"/>
      <c r="AI48" s="57"/>
      <c r="AJ48" s="64">
        <v>0</v>
      </c>
      <c r="AK48" s="65">
        <f t="shared" si="2"/>
        <v>0</v>
      </c>
      <c r="AL48" s="177" t="s">
        <v>272</v>
      </c>
      <c r="AM48" s="66">
        <v>2</v>
      </c>
      <c r="AN48" s="66">
        <v>4</v>
      </c>
      <c r="AO48" s="66">
        <v>0</v>
      </c>
      <c r="AP48" s="57"/>
      <c r="AQ48" s="57"/>
      <c r="AR48" s="67">
        <v>0</v>
      </c>
      <c r="AS48" s="68">
        <f t="shared" si="3"/>
        <v>0</v>
      </c>
      <c r="AT48" s="209" t="s">
        <v>316</v>
      </c>
      <c r="AU48" s="166">
        <v>1</v>
      </c>
      <c r="AV48" s="166">
        <v>24</v>
      </c>
      <c r="AW48" s="166">
        <v>0</v>
      </c>
      <c r="AX48" s="170"/>
      <c r="AY48" s="170"/>
      <c r="AZ48" s="167">
        <v>0</v>
      </c>
      <c r="BA48" s="168">
        <f t="shared" si="4"/>
        <v>0</v>
      </c>
      <c r="BB48" s="213">
        <v>0</v>
      </c>
      <c r="BC48" s="213">
        <v>0</v>
      </c>
      <c r="BD48" s="213">
        <v>0</v>
      </c>
      <c r="BE48" s="213">
        <v>0</v>
      </c>
      <c r="BF48" s="213">
        <v>0</v>
      </c>
      <c r="BG48" s="213">
        <v>0</v>
      </c>
      <c r="BH48" s="213">
        <v>0</v>
      </c>
      <c r="BI48" s="213">
        <v>0</v>
      </c>
      <c r="BJ48" s="213">
        <v>0</v>
      </c>
      <c r="BK48" s="226" t="s">
        <v>175</v>
      </c>
      <c r="BL48" s="226" t="s">
        <v>175</v>
      </c>
      <c r="BM48" s="158" t="s">
        <v>484</v>
      </c>
      <c r="BN48" s="158">
        <v>0</v>
      </c>
      <c r="BO48" s="158">
        <f t="shared" si="5"/>
        <v>0</v>
      </c>
      <c r="BP48" s="227" t="s">
        <v>13</v>
      </c>
      <c r="BQ48" s="158" t="s">
        <v>364</v>
      </c>
      <c r="BR48" s="158" t="s">
        <v>436</v>
      </c>
      <c r="BS48" s="158" t="s">
        <v>175</v>
      </c>
      <c r="BT48" s="158" t="s">
        <v>431</v>
      </c>
      <c r="BU48" s="158" t="s">
        <v>368</v>
      </c>
      <c r="BV48" s="158" t="s">
        <v>432</v>
      </c>
      <c r="BW48" s="158" t="s">
        <v>13</v>
      </c>
      <c r="BX48" s="158" t="s">
        <v>364</v>
      </c>
      <c r="BY48" s="158" t="s">
        <v>70</v>
      </c>
      <c r="BZ48" s="158" t="s">
        <v>13</v>
      </c>
      <c r="CA48" s="158" t="s">
        <v>70</v>
      </c>
      <c r="CB48" s="158" t="s">
        <v>70</v>
      </c>
    </row>
    <row r="49" spans="2:80" ht="49.95" customHeight="1">
      <c r="B49" s="71" t="s">
        <v>79</v>
      </c>
      <c r="C49" s="53" t="s">
        <v>175</v>
      </c>
      <c r="D49" s="53" t="s">
        <v>190</v>
      </c>
      <c r="E49" s="53" t="s">
        <v>237</v>
      </c>
      <c r="F49" s="159" t="s">
        <v>175</v>
      </c>
      <c r="G49" s="160" t="s">
        <v>175</v>
      </c>
      <c r="H49" s="54" t="s">
        <v>195</v>
      </c>
      <c r="I49" s="158" t="s">
        <v>503</v>
      </c>
      <c r="J49" s="158" t="s">
        <v>176</v>
      </c>
      <c r="K49" s="54" t="s">
        <v>269</v>
      </c>
      <c r="L49" s="55">
        <v>2</v>
      </c>
      <c r="M49" s="55">
        <v>0</v>
      </c>
      <c r="N49" s="175">
        <v>0</v>
      </c>
      <c r="O49" s="56">
        <v>0</v>
      </c>
      <c r="P49" s="56">
        <v>0</v>
      </c>
      <c r="Q49" s="56">
        <v>0</v>
      </c>
      <c r="R49" s="57"/>
      <c r="S49" s="57"/>
      <c r="T49" s="58">
        <v>0</v>
      </c>
      <c r="U49" s="59">
        <f t="shared" si="0"/>
        <v>0</v>
      </c>
      <c r="V49" s="171">
        <v>0</v>
      </c>
      <c r="W49" s="60">
        <v>0</v>
      </c>
      <c r="X49" s="60">
        <v>0</v>
      </c>
      <c r="Y49" s="60">
        <v>0</v>
      </c>
      <c r="Z49" s="57"/>
      <c r="AA49" s="57"/>
      <c r="AB49" s="61">
        <v>0</v>
      </c>
      <c r="AC49" s="62">
        <f t="shared" si="1"/>
        <v>0</v>
      </c>
      <c r="AD49" s="176">
        <v>0</v>
      </c>
      <c r="AE49" s="63">
        <v>0</v>
      </c>
      <c r="AF49" s="63">
        <v>0</v>
      </c>
      <c r="AG49" s="63">
        <v>0</v>
      </c>
      <c r="AH49" s="57"/>
      <c r="AI49" s="57"/>
      <c r="AJ49" s="64">
        <v>0</v>
      </c>
      <c r="AK49" s="65">
        <f t="shared" si="2"/>
        <v>0</v>
      </c>
      <c r="AL49" s="177" t="s">
        <v>272</v>
      </c>
      <c r="AM49" s="66">
        <v>2</v>
      </c>
      <c r="AN49" s="66">
        <v>4</v>
      </c>
      <c r="AO49" s="66">
        <v>0</v>
      </c>
      <c r="AP49" s="57"/>
      <c r="AQ49" s="57"/>
      <c r="AR49" s="67">
        <v>0</v>
      </c>
      <c r="AS49" s="68">
        <f t="shared" si="3"/>
        <v>0</v>
      </c>
      <c r="AT49" s="209" t="s">
        <v>316</v>
      </c>
      <c r="AU49" s="166">
        <v>1</v>
      </c>
      <c r="AV49" s="166">
        <v>12</v>
      </c>
      <c r="AW49" s="166">
        <v>0</v>
      </c>
      <c r="AX49" s="170"/>
      <c r="AY49" s="170"/>
      <c r="AZ49" s="167">
        <v>0</v>
      </c>
      <c r="BA49" s="168">
        <f t="shared" si="4"/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26" t="s">
        <v>175</v>
      </c>
      <c r="BL49" s="226" t="s">
        <v>175</v>
      </c>
      <c r="BM49" s="158" t="s">
        <v>438</v>
      </c>
      <c r="BN49" s="158">
        <v>0</v>
      </c>
      <c r="BO49" s="158">
        <f t="shared" si="5"/>
        <v>0</v>
      </c>
      <c r="BP49" s="227" t="s">
        <v>13</v>
      </c>
      <c r="BQ49" s="158" t="s">
        <v>364</v>
      </c>
      <c r="BR49" s="158" t="s">
        <v>436</v>
      </c>
      <c r="BS49" s="158" t="s">
        <v>175</v>
      </c>
      <c r="BT49" s="158" t="s">
        <v>431</v>
      </c>
      <c r="BU49" s="158" t="s">
        <v>368</v>
      </c>
      <c r="BV49" s="158" t="s">
        <v>440</v>
      </c>
      <c r="BW49" s="158" t="s">
        <v>13</v>
      </c>
      <c r="BX49" s="158" t="s">
        <v>364</v>
      </c>
      <c r="BY49" s="158" t="s">
        <v>70</v>
      </c>
      <c r="BZ49" s="158" t="s">
        <v>13</v>
      </c>
      <c r="CA49" s="158" t="s">
        <v>70</v>
      </c>
      <c r="CB49" s="158" t="s">
        <v>70</v>
      </c>
    </row>
    <row r="50" spans="2:80" ht="49.95" customHeight="1">
      <c r="B50" s="71" t="s">
        <v>79</v>
      </c>
      <c r="C50" s="159" t="s">
        <v>175</v>
      </c>
      <c r="D50" s="53" t="s">
        <v>190</v>
      </c>
      <c r="E50" s="53" t="s">
        <v>237</v>
      </c>
      <c r="F50" s="159" t="s">
        <v>175</v>
      </c>
      <c r="G50" s="160" t="s">
        <v>175</v>
      </c>
      <c r="H50" s="54" t="s">
        <v>195</v>
      </c>
      <c r="I50" s="158" t="s">
        <v>503</v>
      </c>
      <c r="J50" s="158" t="s">
        <v>176</v>
      </c>
      <c r="K50" s="54" t="s">
        <v>270</v>
      </c>
      <c r="L50" s="55">
        <v>26</v>
      </c>
      <c r="M50" s="55">
        <v>0</v>
      </c>
      <c r="N50" s="175">
        <v>0</v>
      </c>
      <c r="O50" s="56">
        <v>0</v>
      </c>
      <c r="P50" s="56">
        <v>0</v>
      </c>
      <c r="Q50" s="56">
        <v>0</v>
      </c>
      <c r="R50" s="57"/>
      <c r="S50" s="57"/>
      <c r="T50" s="58">
        <v>0</v>
      </c>
      <c r="U50" s="59">
        <f t="shared" si="0"/>
        <v>0</v>
      </c>
      <c r="V50" s="171">
        <v>0</v>
      </c>
      <c r="W50" s="60">
        <v>0</v>
      </c>
      <c r="X50" s="60">
        <v>0</v>
      </c>
      <c r="Y50" s="60">
        <v>0</v>
      </c>
      <c r="Z50" s="57"/>
      <c r="AA50" s="57"/>
      <c r="AB50" s="61">
        <v>0</v>
      </c>
      <c r="AC50" s="62">
        <f t="shared" si="1"/>
        <v>0</v>
      </c>
      <c r="AD50" s="176">
        <v>0</v>
      </c>
      <c r="AE50" s="63">
        <v>0</v>
      </c>
      <c r="AF50" s="63">
        <v>0</v>
      </c>
      <c r="AG50" s="63">
        <v>0</v>
      </c>
      <c r="AH50" s="57"/>
      <c r="AI50" s="57"/>
      <c r="AJ50" s="64">
        <v>0</v>
      </c>
      <c r="AK50" s="65">
        <f t="shared" si="2"/>
        <v>0</v>
      </c>
      <c r="AL50" s="177" t="s">
        <v>272</v>
      </c>
      <c r="AM50" s="66">
        <v>2</v>
      </c>
      <c r="AN50" s="66">
        <v>4</v>
      </c>
      <c r="AO50" s="66">
        <v>0</v>
      </c>
      <c r="AP50" s="57"/>
      <c r="AQ50" s="57"/>
      <c r="AR50" s="67">
        <v>0</v>
      </c>
      <c r="AS50" s="68">
        <f t="shared" si="3"/>
        <v>0</v>
      </c>
      <c r="AT50" s="209" t="s">
        <v>315</v>
      </c>
      <c r="AU50" s="166">
        <v>5</v>
      </c>
      <c r="AV50" s="166">
        <v>62</v>
      </c>
      <c r="AW50" s="166">
        <v>0</v>
      </c>
      <c r="AX50" s="170"/>
      <c r="AY50" s="170"/>
      <c r="AZ50" s="167">
        <v>0</v>
      </c>
      <c r="BA50" s="168">
        <f t="shared" si="4"/>
        <v>0</v>
      </c>
      <c r="BB50" s="213">
        <v>0</v>
      </c>
      <c r="BC50" s="213">
        <v>0</v>
      </c>
      <c r="BD50" s="213">
        <v>0</v>
      </c>
      <c r="BE50" s="213">
        <v>0</v>
      </c>
      <c r="BF50" s="213">
        <v>0</v>
      </c>
      <c r="BG50" s="213">
        <v>0</v>
      </c>
      <c r="BH50" s="213">
        <v>0</v>
      </c>
      <c r="BI50" s="213">
        <v>0</v>
      </c>
      <c r="BJ50" s="213">
        <v>0</v>
      </c>
      <c r="BK50" s="226" t="s">
        <v>175</v>
      </c>
      <c r="BL50" s="226" t="s">
        <v>175</v>
      </c>
      <c r="BM50" s="158" t="s">
        <v>438</v>
      </c>
      <c r="BN50" s="158">
        <v>0</v>
      </c>
      <c r="BO50" s="158">
        <f t="shared" si="5"/>
        <v>0</v>
      </c>
      <c r="BP50" s="227" t="s">
        <v>13</v>
      </c>
      <c r="BQ50" s="158" t="s">
        <v>364</v>
      </c>
      <c r="BR50" s="158" t="s">
        <v>436</v>
      </c>
      <c r="BS50" s="158" t="s">
        <v>175</v>
      </c>
      <c r="BT50" s="158" t="s">
        <v>431</v>
      </c>
      <c r="BU50" s="158" t="s">
        <v>368</v>
      </c>
      <c r="BV50" s="158" t="s">
        <v>440</v>
      </c>
      <c r="BW50" s="158" t="s">
        <v>13</v>
      </c>
      <c r="BX50" s="158" t="s">
        <v>364</v>
      </c>
      <c r="BY50" s="158" t="s">
        <v>70</v>
      </c>
      <c r="BZ50" s="158" t="s">
        <v>13</v>
      </c>
      <c r="CA50" s="158" t="s">
        <v>70</v>
      </c>
      <c r="CB50" s="158" t="s">
        <v>70</v>
      </c>
    </row>
    <row r="51" spans="2:80" ht="49.95" customHeight="1">
      <c r="B51" s="71" t="s">
        <v>79</v>
      </c>
      <c r="C51" s="53" t="s">
        <v>175</v>
      </c>
      <c r="D51" s="53" t="s">
        <v>190</v>
      </c>
      <c r="E51" s="181" t="s">
        <v>237</v>
      </c>
      <c r="F51" s="182" t="s">
        <v>175</v>
      </c>
      <c r="G51" s="183" t="s">
        <v>175</v>
      </c>
      <c r="H51" s="184" t="s">
        <v>195</v>
      </c>
      <c r="I51" s="158" t="s">
        <v>503</v>
      </c>
      <c r="J51" s="185" t="s">
        <v>176</v>
      </c>
      <c r="K51" s="184" t="s">
        <v>271</v>
      </c>
      <c r="L51" s="186">
        <v>24</v>
      </c>
      <c r="M51" s="186">
        <v>0</v>
      </c>
      <c r="N51" s="187">
        <v>0</v>
      </c>
      <c r="O51" s="188">
        <v>0</v>
      </c>
      <c r="P51" s="188">
        <v>0</v>
      </c>
      <c r="Q51" s="56">
        <v>0</v>
      </c>
      <c r="R51" s="189"/>
      <c r="S51" s="189"/>
      <c r="T51" s="58">
        <v>0</v>
      </c>
      <c r="U51" s="190">
        <f>T51/L51</f>
        <v>0</v>
      </c>
      <c r="V51" s="191">
        <v>0</v>
      </c>
      <c r="W51" s="192">
        <v>0</v>
      </c>
      <c r="X51" s="192">
        <v>0</v>
      </c>
      <c r="Y51" s="60">
        <v>0</v>
      </c>
      <c r="Z51" s="189"/>
      <c r="AA51" s="189"/>
      <c r="AB51" s="61">
        <v>0</v>
      </c>
      <c r="AC51" s="193">
        <f>AB51/L51</f>
        <v>0</v>
      </c>
      <c r="AD51" s="194">
        <v>0</v>
      </c>
      <c r="AE51" s="195">
        <v>0</v>
      </c>
      <c r="AF51" s="195">
        <v>0</v>
      </c>
      <c r="AG51" s="63">
        <v>0</v>
      </c>
      <c r="AH51" s="196"/>
      <c r="AI51" s="189"/>
      <c r="AJ51" s="64">
        <v>0</v>
      </c>
      <c r="AK51" s="65">
        <f>AJ51/L51</f>
        <v>0</v>
      </c>
      <c r="AL51" s="197" t="s">
        <v>272</v>
      </c>
      <c r="AM51" s="198">
        <v>2</v>
      </c>
      <c r="AN51" s="198">
        <v>4</v>
      </c>
      <c r="AO51" s="66">
        <v>0</v>
      </c>
      <c r="AP51" s="196"/>
      <c r="AQ51" s="189"/>
      <c r="AR51" s="67">
        <v>0</v>
      </c>
      <c r="AS51" s="68">
        <f>AR51/L51</f>
        <v>0</v>
      </c>
      <c r="AT51" s="210" t="s">
        <v>315</v>
      </c>
      <c r="AU51" s="199">
        <v>5</v>
      </c>
      <c r="AV51" s="199">
        <v>67</v>
      </c>
      <c r="AW51" s="166">
        <v>0</v>
      </c>
      <c r="AX51" s="200"/>
      <c r="AY51" s="201"/>
      <c r="AZ51" s="202">
        <v>0</v>
      </c>
      <c r="BA51" s="203">
        <f t="shared" ref="BA51:BA61" si="8">AZ51/L51</f>
        <v>0</v>
      </c>
      <c r="BB51" s="213">
        <v>0</v>
      </c>
      <c r="BC51" s="213">
        <v>0</v>
      </c>
      <c r="BD51" s="213">
        <v>0</v>
      </c>
      <c r="BE51" s="213">
        <v>0</v>
      </c>
      <c r="BF51" s="213">
        <v>0</v>
      </c>
      <c r="BG51" s="213">
        <v>0</v>
      </c>
      <c r="BH51" s="213">
        <v>0</v>
      </c>
      <c r="BI51" s="213">
        <v>0</v>
      </c>
      <c r="BJ51" s="213">
        <v>0</v>
      </c>
      <c r="BK51" s="226" t="s">
        <v>175</v>
      </c>
      <c r="BL51" s="226" t="s">
        <v>175</v>
      </c>
      <c r="BM51" s="158" t="s">
        <v>439</v>
      </c>
      <c r="BN51" s="158">
        <v>0</v>
      </c>
      <c r="BO51" s="158">
        <f t="shared" si="5"/>
        <v>0</v>
      </c>
      <c r="BP51" s="227" t="s">
        <v>13</v>
      </c>
      <c r="BQ51" s="158" t="s">
        <v>364</v>
      </c>
      <c r="BR51" s="158" t="s">
        <v>437</v>
      </c>
      <c r="BS51" s="158" t="s">
        <v>175</v>
      </c>
      <c r="BT51" s="158" t="s">
        <v>431</v>
      </c>
      <c r="BU51" s="158" t="s">
        <v>368</v>
      </c>
      <c r="BV51" s="158" t="s">
        <v>440</v>
      </c>
      <c r="BW51" s="158" t="s">
        <v>13</v>
      </c>
      <c r="BX51" s="158" t="s">
        <v>364</v>
      </c>
      <c r="BY51" s="158" t="s">
        <v>70</v>
      </c>
      <c r="BZ51" s="158" t="s">
        <v>13</v>
      </c>
      <c r="CA51" s="158" t="s">
        <v>70</v>
      </c>
      <c r="CB51" s="158" t="s">
        <v>70</v>
      </c>
    </row>
    <row r="52" spans="2:80" ht="55.2">
      <c r="B52" s="299" t="s">
        <v>273</v>
      </c>
      <c r="C52" s="236" t="s">
        <v>175</v>
      </c>
      <c r="D52" s="300" t="s">
        <v>273</v>
      </c>
      <c r="E52" s="53" t="s">
        <v>175</v>
      </c>
      <c r="F52" s="159" t="s">
        <v>175</v>
      </c>
      <c r="G52" s="160" t="s">
        <v>175</v>
      </c>
      <c r="H52" s="158" t="s">
        <v>497</v>
      </c>
      <c r="I52" s="158" t="s">
        <v>511</v>
      </c>
      <c r="J52" s="158" t="s">
        <v>175</v>
      </c>
      <c r="K52" s="54" t="s">
        <v>275</v>
      </c>
      <c r="L52" s="55">
        <v>1</v>
      </c>
      <c r="M52" s="55">
        <v>0</v>
      </c>
      <c r="N52" s="179" t="s">
        <v>256</v>
      </c>
      <c r="O52" s="56">
        <v>0</v>
      </c>
      <c r="P52" s="56">
        <v>0</v>
      </c>
      <c r="Q52" s="56">
        <v>0</v>
      </c>
      <c r="R52" s="204"/>
      <c r="S52" s="204"/>
      <c r="T52" s="58">
        <v>0</v>
      </c>
      <c r="U52" s="59">
        <f>T52/L52</f>
        <v>0</v>
      </c>
      <c r="V52" s="172" t="s">
        <v>256</v>
      </c>
      <c r="W52" s="60">
        <v>0</v>
      </c>
      <c r="X52" s="60">
        <v>0</v>
      </c>
      <c r="Y52" s="60">
        <v>0</v>
      </c>
      <c r="Z52" s="204"/>
      <c r="AA52" s="204"/>
      <c r="AB52" s="61">
        <v>0</v>
      </c>
      <c r="AC52" s="62">
        <f>AB52/L52</f>
        <v>0</v>
      </c>
      <c r="AD52" s="180" t="s">
        <v>256</v>
      </c>
      <c r="AE52" s="63">
        <v>0</v>
      </c>
      <c r="AF52" s="63">
        <v>0</v>
      </c>
      <c r="AG52" s="63">
        <v>0</v>
      </c>
      <c r="AH52" s="57"/>
      <c r="AI52" s="204"/>
      <c r="AJ52" s="64">
        <v>0</v>
      </c>
      <c r="AK52" s="65">
        <f>AJ52/L52</f>
        <v>0</v>
      </c>
      <c r="AL52" s="177" t="s">
        <v>272</v>
      </c>
      <c r="AM52" s="66">
        <v>2</v>
      </c>
      <c r="AN52" s="66">
        <v>4</v>
      </c>
      <c r="AO52" s="66">
        <v>0</v>
      </c>
      <c r="AP52" s="57"/>
      <c r="AQ52" s="204"/>
      <c r="AR52" s="67">
        <v>0</v>
      </c>
      <c r="AS52" s="68">
        <f t="shared" ref="AS52:AS61" si="9">AR52/L52</f>
        <v>0</v>
      </c>
      <c r="AT52" s="219" t="s">
        <v>287</v>
      </c>
      <c r="AU52" s="166">
        <v>5</v>
      </c>
      <c r="AV52" s="166">
        <v>13</v>
      </c>
      <c r="AW52" s="166">
        <v>5</v>
      </c>
      <c r="AX52" s="170"/>
      <c r="AY52" s="205"/>
      <c r="AZ52" s="167">
        <v>1</v>
      </c>
      <c r="BA52" s="168">
        <f t="shared" si="8"/>
        <v>1</v>
      </c>
      <c r="BB52" s="213">
        <v>0</v>
      </c>
      <c r="BC52" s="213">
        <v>0</v>
      </c>
      <c r="BD52" s="213">
        <v>0</v>
      </c>
      <c r="BE52" s="213">
        <v>0</v>
      </c>
      <c r="BF52" s="213">
        <v>0</v>
      </c>
      <c r="BG52" s="213">
        <v>0</v>
      </c>
      <c r="BH52" s="213">
        <v>0</v>
      </c>
      <c r="BI52" s="213">
        <v>0</v>
      </c>
      <c r="BJ52" s="213">
        <v>0</v>
      </c>
      <c r="BK52" s="226" t="s">
        <v>175</v>
      </c>
      <c r="BL52" s="226" t="s">
        <v>175</v>
      </c>
      <c r="BM52" s="158" t="s">
        <v>464</v>
      </c>
      <c r="BN52" s="158">
        <v>0</v>
      </c>
      <c r="BO52" s="158">
        <f t="shared" si="5"/>
        <v>0</v>
      </c>
      <c r="BP52" s="227" t="s">
        <v>13</v>
      </c>
      <c r="BQ52" s="158" t="s">
        <v>175</v>
      </c>
      <c r="BR52" s="158" t="s">
        <v>175</v>
      </c>
      <c r="BS52" s="158" t="s">
        <v>175</v>
      </c>
      <c r="BT52" s="158" t="s">
        <v>477</v>
      </c>
      <c r="BU52" s="158" t="s">
        <v>368</v>
      </c>
      <c r="BV52" s="158" t="s">
        <v>479</v>
      </c>
      <c r="BW52" s="158" t="s">
        <v>13</v>
      </c>
      <c r="BX52" s="158" t="s">
        <v>364</v>
      </c>
      <c r="BY52" s="158" t="s">
        <v>70</v>
      </c>
      <c r="BZ52" s="158" t="s">
        <v>13</v>
      </c>
      <c r="CA52" s="158" t="s">
        <v>70</v>
      </c>
      <c r="CB52" s="158" t="s">
        <v>13</v>
      </c>
    </row>
    <row r="53" spans="2:80" ht="49.95" customHeight="1">
      <c r="B53" s="299" t="s">
        <v>273</v>
      </c>
      <c r="C53" s="72" t="s">
        <v>175</v>
      </c>
      <c r="D53" s="297" t="s">
        <v>273</v>
      </c>
      <c r="E53" s="53" t="s">
        <v>175</v>
      </c>
      <c r="F53" s="159" t="s">
        <v>175</v>
      </c>
      <c r="G53" s="160" t="s">
        <v>175</v>
      </c>
      <c r="H53" s="158" t="s">
        <v>498</v>
      </c>
      <c r="I53" s="158" t="s">
        <v>503</v>
      </c>
      <c r="J53" s="158" t="s">
        <v>175</v>
      </c>
      <c r="K53" s="54" t="s">
        <v>276</v>
      </c>
      <c r="L53" s="55">
        <v>1</v>
      </c>
      <c r="M53" s="55">
        <v>0</v>
      </c>
      <c r="N53" s="175">
        <v>0</v>
      </c>
      <c r="O53" s="56">
        <v>0</v>
      </c>
      <c r="P53" s="56">
        <v>0</v>
      </c>
      <c r="Q53" s="56">
        <v>0</v>
      </c>
      <c r="R53" s="204"/>
      <c r="S53" s="204"/>
      <c r="T53" s="58">
        <v>0</v>
      </c>
      <c r="U53" s="59">
        <f t="shared" ref="U53:U61" si="10">T53/L53</f>
        <v>0</v>
      </c>
      <c r="V53" s="171">
        <v>0</v>
      </c>
      <c r="W53" s="60">
        <v>0</v>
      </c>
      <c r="X53" s="60">
        <v>0</v>
      </c>
      <c r="Y53" s="60">
        <v>0</v>
      </c>
      <c r="Z53" s="204"/>
      <c r="AA53" s="204"/>
      <c r="AB53" s="61">
        <v>0</v>
      </c>
      <c r="AC53" s="62">
        <f t="shared" ref="AC53:AC61" si="11">AB53/L53</f>
        <v>0</v>
      </c>
      <c r="AD53" s="221" t="s">
        <v>285</v>
      </c>
      <c r="AE53" s="63">
        <v>1</v>
      </c>
      <c r="AF53" s="63">
        <v>3</v>
      </c>
      <c r="AG53" s="63">
        <v>1</v>
      </c>
      <c r="AH53" s="57"/>
      <c r="AI53" s="204"/>
      <c r="AJ53" s="64">
        <v>1</v>
      </c>
      <c r="AK53" s="65">
        <f>AJ53/L53</f>
        <v>1</v>
      </c>
      <c r="AL53" s="178" t="s">
        <v>361</v>
      </c>
      <c r="AM53" s="66">
        <v>3</v>
      </c>
      <c r="AN53" s="66">
        <v>39</v>
      </c>
      <c r="AO53" s="66">
        <v>1</v>
      </c>
      <c r="AP53" s="57"/>
      <c r="AQ53" s="204"/>
      <c r="AR53" s="67">
        <v>1</v>
      </c>
      <c r="AS53" s="68">
        <f t="shared" si="9"/>
        <v>1</v>
      </c>
      <c r="AT53" s="211" t="s">
        <v>362</v>
      </c>
      <c r="AU53" s="166">
        <v>8</v>
      </c>
      <c r="AV53" s="166">
        <v>116</v>
      </c>
      <c r="AW53" s="166">
        <v>7</v>
      </c>
      <c r="AX53" s="170"/>
      <c r="AY53" s="205"/>
      <c r="AZ53" s="167">
        <v>1</v>
      </c>
      <c r="BA53" s="168">
        <f t="shared" si="8"/>
        <v>1</v>
      </c>
      <c r="BB53" s="213">
        <v>0</v>
      </c>
      <c r="BC53" s="213">
        <v>0</v>
      </c>
      <c r="BD53" s="213">
        <v>0</v>
      </c>
      <c r="BE53" s="213">
        <v>0</v>
      </c>
      <c r="BF53" s="213">
        <v>0</v>
      </c>
      <c r="BG53" s="213">
        <v>0</v>
      </c>
      <c r="BH53" s="213">
        <v>0</v>
      </c>
      <c r="BI53" s="213">
        <v>0</v>
      </c>
      <c r="BJ53" s="213">
        <v>0</v>
      </c>
      <c r="BK53" s="226" t="s">
        <v>175</v>
      </c>
      <c r="BL53" s="226" t="s">
        <v>175</v>
      </c>
      <c r="BM53" s="158" t="s">
        <v>465</v>
      </c>
      <c r="BN53" s="158">
        <v>0</v>
      </c>
      <c r="BO53" s="158">
        <f t="shared" si="5"/>
        <v>0</v>
      </c>
      <c r="BP53" s="227" t="s">
        <v>13</v>
      </c>
      <c r="BQ53" s="158" t="s">
        <v>175</v>
      </c>
      <c r="BR53" s="158" t="s">
        <v>175</v>
      </c>
      <c r="BS53" s="158" t="s">
        <v>175</v>
      </c>
      <c r="BT53" s="158" t="s">
        <v>477</v>
      </c>
      <c r="BU53" s="158" t="s">
        <v>368</v>
      </c>
      <c r="BV53" s="158" t="s">
        <v>479</v>
      </c>
      <c r="BW53" s="158" t="s">
        <v>13</v>
      </c>
      <c r="BX53" s="158" t="s">
        <v>364</v>
      </c>
      <c r="BY53" s="158" t="s">
        <v>70</v>
      </c>
      <c r="BZ53" s="158" t="s">
        <v>13</v>
      </c>
      <c r="CA53" s="158" t="s">
        <v>70</v>
      </c>
      <c r="CB53" s="158" t="s">
        <v>13</v>
      </c>
    </row>
    <row r="54" spans="2:80" ht="49.95" customHeight="1">
      <c r="B54" s="299" t="s">
        <v>273</v>
      </c>
      <c r="C54" s="72" t="s">
        <v>175</v>
      </c>
      <c r="D54" s="300" t="s">
        <v>273</v>
      </c>
      <c r="E54" s="53" t="s">
        <v>175</v>
      </c>
      <c r="F54" s="159" t="s">
        <v>175</v>
      </c>
      <c r="G54" s="160" t="s">
        <v>175</v>
      </c>
      <c r="H54" s="158" t="s">
        <v>494</v>
      </c>
      <c r="I54" s="158" t="s">
        <v>503</v>
      </c>
      <c r="J54" s="158" t="s">
        <v>175</v>
      </c>
      <c r="K54" s="158" t="s">
        <v>277</v>
      </c>
      <c r="L54" s="55">
        <v>1</v>
      </c>
      <c r="M54" s="55">
        <v>0</v>
      </c>
      <c r="N54" s="187">
        <v>0</v>
      </c>
      <c r="O54" s="56">
        <v>0</v>
      </c>
      <c r="P54" s="56">
        <v>0</v>
      </c>
      <c r="Q54" s="56">
        <v>0</v>
      </c>
      <c r="R54" s="204"/>
      <c r="S54" s="204"/>
      <c r="T54" s="58">
        <v>0</v>
      </c>
      <c r="U54" s="59">
        <f t="shared" si="10"/>
        <v>0</v>
      </c>
      <c r="V54" s="191">
        <v>0</v>
      </c>
      <c r="W54" s="60">
        <v>0</v>
      </c>
      <c r="X54" s="60">
        <v>0</v>
      </c>
      <c r="Y54" s="60">
        <v>0</v>
      </c>
      <c r="Z54" s="204"/>
      <c r="AA54" s="204"/>
      <c r="AB54" s="61">
        <v>0</v>
      </c>
      <c r="AC54" s="62">
        <f t="shared" si="11"/>
        <v>0</v>
      </c>
      <c r="AD54" s="180" t="s">
        <v>487</v>
      </c>
      <c r="AE54" s="63">
        <v>3</v>
      </c>
      <c r="AF54" s="63">
        <v>11</v>
      </c>
      <c r="AG54" s="63">
        <v>1</v>
      </c>
      <c r="AH54" s="57"/>
      <c r="AI54" s="57"/>
      <c r="AJ54" s="64">
        <v>1</v>
      </c>
      <c r="AK54" s="65">
        <f t="shared" ref="AK54:AK61" si="12">AJ54/L54</f>
        <v>1</v>
      </c>
      <c r="AL54" s="178" t="s">
        <v>360</v>
      </c>
      <c r="AM54" s="66">
        <v>5</v>
      </c>
      <c r="AN54" s="66">
        <v>15</v>
      </c>
      <c r="AO54" s="66">
        <v>1</v>
      </c>
      <c r="AP54" s="57"/>
      <c r="AQ54" s="57"/>
      <c r="AR54" s="67">
        <v>1</v>
      </c>
      <c r="AS54" s="68">
        <f t="shared" si="9"/>
        <v>1</v>
      </c>
      <c r="AT54" s="219" t="s">
        <v>318</v>
      </c>
      <c r="AU54" s="166">
        <v>1</v>
      </c>
      <c r="AV54" s="166">
        <v>2</v>
      </c>
      <c r="AW54" s="166">
        <v>1</v>
      </c>
      <c r="AX54" s="170"/>
      <c r="AY54" s="170"/>
      <c r="AZ54" s="167">
        <v>1</v>
      </c>
      <c r="BA54" s="168">
        <f t="shared" si="8"/>
        <v>1</v>
      </c>
      <c r="BB54" s="213">
        <v>0</v>
      </c>
      <c r="BC54" s="213">
        <v>0</v>
      </c>
      <c r="BD54" s="213">
        <v>0</v>
      </c>
      <c r="BE54" s="213">
        <v>0</v>
      </c>
      <c r="BF54" s="213">
        <v>0</v>
      </c>
      <c r="BG54" s="213">
        <v>0</v>
      </c>
      <c r="BH54" s="213">
        <v>0</v>
      </c>
      <c r="BI54" s="213">
        <v>0</v>
      </c>
      <c r="BJ54" s="213">
        <v>0</v>
      </c>
      <c r="BK54" s="226" t="s">
        <v>175</v>
      </c>
      <c r="BL54" s="226" t="s">
        <v>175</v>
      </c>
      <c r="BM54" s="158" t="s">
        <v>466</v>
      </c>
      <c r="BN54" s="158">
        <v>0</v>
      </c>
      <c r="BO54" s="158">
        <f t="shared" si="5"/>
        <v>0</v>
      </c>
      <c r="BP54" s="227" t="s">
        <v>13</v>
      </c>
      <c r="BQ54" s="158" t="s">
        <v>175</v>
      </c>
      <c r="BR54" s="158" t="s">
        <v>175</v>
      </c>
      <c r="BS54" s="158" t="s">
        <v>175</v>
      </c>
      <c r="BT54" s="158" t="s">
        <v>477</v>
      </c>
      <c r="BU54" s="158" t="s">
        <v>368</v>
      </c>
      <c r="BV54" s="158" t="s">
        <v>478</v>
      </c>
      <c r="BW54" s="158" t="s">
        <v>13</v>
      </c>
      <c r="BX54" s="158" t="s">
        <v>364</v>
      </c>
      <c r="BY54" s="158" t="s">
        <v>70</v>
      </c>
      <c r="BZ54" s="158" t="s">
        <v>13</v>
      </c>
      <c r="CA54" s="158" t="s">
        <v>70</v>
      </c>
      <c r="CB54" s="158" t="s">
        <v>70</v>
      </c>
    </row>
    <row r="55" spans="2:80" ht="49.95" customHeight="1">
      <c r="B55" s="298" t="s">
        <v>273</v>
      </c>
      <c r="C55" s="72" t="s">
        <v>175</v>
      </c>
      <c r="D55" s="300" t="s">
        <v>273</v>
      </c>
      <c r="E55" s="53" t="s">
        <v>175</v>
      </c>
      <c r="F55" s="159" t="s">
        <v>175</v>
      </c>
      <c r="G55" s="160" t="s">
        <v>175</v>
      </c>
      <c r="H55" s="54" t="s">
        <v>274</v>
      </c>
      <c r="I55" s="158" t="s">
        <v>513</v>
      </c>
      <c r="J55" s="158" t="s">
        <v>175</v>
      </c>
      <c r="K55" s="54" t="s">
        <v>278</v>
      </c>
      <c r="L55" s="55">
        <v>1</v>
      </c>
      <c r="M55" s="55">
        <v>0</v>
      </c>
      <c r="N55" s="179" t="s">
        <v>256</v>
      </c>
      <c r="O55" s="56">
        <v>0</v>
      </c>
      <c r="P55" s="56">
        <v>0</v>
      </c>
      <c r="Q55" s="56">
        <v>0</v>
      </c>
      <c r="R55" s="204"/>
      <c r="S55" s="204"/>
      <c r="T55" s="58">
        <v>0</v>
      </c>
      <c r="U55" s="59">
        <f t="shared" si="10"/>
        <v>0</v>
      </c>
      <c r="V55" s="171">
        <v>0</v>
      </c>
      <c r="W55" s="60">
        <v>0</v>
      </c>
      <c r="X55" s="60">
        <v>0</v>
      </c>
      <c r="Y55" s="60">
        <v>0</v>
      </c>
      <c r="Z55" s="204"/>
      <c r="AA55" s="204"/>
      <c r="AB55" s="61">
        <v>0</v>
      </c>
      <c r="AC55" s="62">
        <f t="shared" si="11"/>
        <v>0</v>
      </c>
      <c r="AD55" s="180" t="s">
        <v>256</v>
      </c>
      <c r="AE55" s="63">
        <v>0</v>
      </c>
      <c r="AF55" s="63">
        <v>0</v>
      </c>
      <c r="AG55" s="63">
        <v>0</v>
      </c>
      <c r="AH55" s="57"/>
      <c r="AI55" s="57"/>
      <c r="AJ55" s="64">
        <v>0</v>
      </c>
      <c r="AK55" s="65">
        <f t="shared" si="12"/>
        <v>0</v>
      </c>
      <c r="AL55" s="177" t="s">
        <v>286</v>
      </c>
      <c r="AM55" s="66">
        <v>3</v>
      </c>
      <c r="AN55" s="66">
        <v>5</v>
      </c>
      <c r="AO55" s="66">
        <v>0</v>
      </c>
      <c r="AP55" s="57"/>
      <c r="AQ55" s="57"/>
      <c r="AR55" s="67">
        <v>0</v>
      </c>
      <c r="AS55" s="68">
        <f t="shared" si="9"/>
        <v>0</v>
      </c>
      <c r="AT55" s="209">
        <v>0</v>
      </c>
      <c r="AU55" s="166">
        <v>0</v>
      </c>
      <c r="AV55" s="166">
        <v>0</v>
      </c>
      <c r="AW55" s="166">
        <v>0</v>
      </c>
      <c r="AX55" s="170"/>
      <c r="AY55" s="170"/>
      <c r="AZ55" s="167">
        <v>0</v>
      </c>
      <c r="BA55" s="168">
        <f t="shared" si="8"/>
        <v>0</v>
      </c>
      <c r="BB55" s="213">
        <v>0</v>
      </c>
      <c r="BC55" s="213">
        <v>0</v>
      </c>
      <c r="BD55" s="213">
        <v>0</v>
      </c>
      <c r="BE55" s="213">
        <v>0</v>
      </c>
      <c r="BF55" s="213">
        <v>0</v>
      </c>
      <c r="BG55" s="213">
        <v>0</v>
      </c>
      <c r="BH55" s="213">
        <v>0</v>
      </c>
      <c r="BI55" s="213">
        <v>0</v>
      </c>
      <c r="BJ55" s="213">
        <v>0</v>
      </c>
      <c r="BK55" s="226" t="s">
        <v>175</v>
      </c>
      <c r="BL55" s="226" t="s">
        <v>175</v>
      </c>
      <c r="BM55" s="158" t="s">
        <v>467</v>
      </c>
      <c r="BN55" s="158">
        <v>0</v>
      </c>
      <c r="BO55" s="158">
        <f t="shared" si="5"/>
        <v>0</v>
      </c>
      <c r="BP55" s="227" t="s">
        <v>13</v>
      </c>
      <c r="BQ55" s="158" t="s">
        <v>175</v>
      </c>
      <c r="BR55" s="158" t="s">
        <v>175</v>
      </c>
      <c r="BS55" s="158" t="s">
        <v>175</v>
      </c>
      <c r="BT55" s="158" t="s">
        <v>477</v>
      </c>
      <c r="BU55" s="158" t="s">
        <v>368</v>
      </c>
      <c r="BV55" s="158" t="s">
        <v>479</v>
      </c>
      <c r="BW55" s="158" t="s">
        <v>13</v>
      </c>
      <c r="BX55" s="158" t="s">
        <v>364</v>
      </c>
      <c r="BY55" s="158" t="s">
        <v>70</v>
      </c>
      <c r="BZ55" s="158" t="s">
        <v>13</v>
      </c>
      <c r="CA55" s="158" t="s">
        <v>70</v>
      </c>
      <c r="CB55" s="158" t="s">
        <v>13</v>
      </c>
    </row>
    <row r="56" spans="2:80" ht="49.95" customHeight="1">
      <c r="B56" s="299" t="s">
        <v>273</v>
      </c>
      <c r="C56" s="72" t="s">
        <v>175</v>
      </c>
      <c r="D56" s="300" t="s">
        <v>273</v>
      </c>
      <c r="E56" s="53" t="s">
        <v>175</v>
      </c>
      <c r="F56" s="159" t="s">
        <v>175</v>
      </c>
      <c r="G56" s="160" t="s">
        <v>175</v>
      </c>
      <c r="H56" s="158" t="s">
        <v>499</v>
      </c>
      <c r="I56" s="158" t="s">
        <v>512</v>
      </c>
      <c r="J56" s="158" t="s">
        <v>175</v>
      </c>
      <c r="K56" s="54" t="s">
        <v>279</v>
      </c>
      <c r="L56" s="55">
        <v>1</v>
      </c>
      <c r="M56" s="55">
        <v>0</v>
      </c>
      <c r="N56" s="175">
        <v>0</v>
      </c>
      <c r="O56" s="56">
        <v>0</v>
      </c>
      <c r="P56" s="56">
        <v>0</v>
      </c>
      <c r="Q56" s="56">
        <v>0</v>
      </c>
      <c r="R56" s="204"/>
      <c r="S56" s="204"/>
      <c r="T56" s="58">
        <v>0</v>
      </c>
      <c r="U56" s="59">
        <f t="shared" si="10"/>
        <v>0</v>
      </c>
      <c r="V56" s="191">
        <v>0</v>
      </c>
      <c r="W56" s="60">
        <v>0</v>
      </c>
      <c r="X56" s="60">
        <v>0</v>
      </c>
      <c r="Y56" s="60">
        <v>0</v>
      </c>
      <c r="Z56" s="204"/>
      <c r="AA56" s="204"/>
      <c r="AB56" s="61">
        <v>0</v>
      </c>
      <c r="AC56" s="62">
        <f t="shared" si="11"/>
        <v>0</v>
      </c>
      <c r="AD56" s="180" t="s">
        <v>256</v>
      </c>
      <c r="AE56" s="63">
        <v>0</v>
      </c>
      <c r="AF56" s="63">
        <v>0</v>
      </c>
      <c r="AG56" s="63">
        <v>0</v>
      </c>
      <c r="AH56" s="57"/>
      <c r="AI56" s="57"/>
      <c r="AJ56" s="64">
        <v>0</v>
      </c>
      <c r="AK56" s="65">
        <f t="shared" si="12"/>
        <v>0</v>
      </c>
      <c r="AL56" s="178" t="s">
        <v>106</v>
      </c>
      <c r="AM56" s="66">
        <v>1</v>
      </c>
      <c r="AN56" s="66">
        <v>1</v>
      </c>
      <c r="AO56" s="66">
        <v>0</v>
      </c>
      <c r="AP56" s="57"/>
      <c r="AQ56" s="57"/>
      <c r="AR56" s="67">
        <v>0</v>
      </c>
      <c r="AS56" s="68">
        <f t="shared" si="9"/>
        <v>0</v>
      </c>
      <c r="AT56" s="219" t="s">
        <v>289</v>
      </c>
      <c r="AU56" s="166">
        <v>1</v>
      </c>
      <c r="AV56" s="166">
        <v>1</v>
      </c>
      <c r="AW56" s="166">
        <v>1</v>
      </c>
      <c r="AX56" s="170"/>
      <c r="AY56" s="170"/>
      <c r="AZ56" s="167">
        <v>1</v>
      </c>
      <c r="BA56" s="168">
        <f t="shared" si="8"/>
        <v>1</v>
      </c>
      <c r="BB56" s="213">
        <v>0</v>
      </c>
      <c r="BC56" s="213">
        <v>0</v>
      </c>
      <c r="BD56" s="213">
        <v>0</v>
      </c>
      <c r="BE56" s="213">
        <v>0</v>
      </c>
      <c r="BF56" s="213">
        <v>0</v>
      </c>
      <c r="BG56" s="213">
        <v>0</v>
      </c>
      <c r="BH56" s="213">
        <v>0</v>
      </c>
      <c r="BI56" s="213">
        <v>0</v>
      </c>
      <c r="BJ56" s="213">
        <v>0</v>
      </c>
      <c r="BK56" s="226" t="s">
        <v>175</v>
      </c>
      <c r="BL56" s="226" t="s">
        <v>175</v>
      </c>
      <c r="BM56" s="158" t="s">
        <v>468</v>
      </c>
      <c r="BN56" s="158">
        <v>0</v>
      </c>
      <c r="BO56" s="158">
        <f t="shared" si="5"/>
        <v>0</v>
      </c>
      <c r="BP56" s="227" t="s">
        <v>13</v>
      </c>
      <c r="BQ56" s="158" t="s">
        <v>175</v>
      </c>
      <c r="BR56" s="158" t="s">
        <v>175</v>
      </c>
      <c r="BS56" s="158" t="s">
        <v>175</v>
      </c>
      <c r="BT56" s="158" t="s">
        <v>477</v>
      </c>
      <c r="BU56" s="158" t="s">
        <v>368</v>
      </c>
      <c r="BV56" s="158" t="s">
        <v>479</v>
      </c>
      <c r="BW56" s="158" t="s">
        <v>13</v>
      </c>
      <c r="BX56" s="158" t="s">
        <v>364</v>
      </c>
      <c r="BY56" s="158" t="s">
        <v>70</v>
      </c>
      <c r="BZ56" s="158" t="s">
        <v>13</v>
      </c>
      <c r="CA56" s="158" t="s">
        <v>70</v>
      </c>
      <c r="CB56" s="158" t="s">
        <v>13</v>
      </c>
    </row>
    <row r="57" spans="2:80" ht="60.6" customHeight="1">
      <c r="B57" s="299" t="s">
        <v>273</v>
      </c>
      <c r="C57" s="72" t="s">
        <v>175</v>
      </c>
      <c r="D57" s="297" t="s">
        <v>273</v>
      </c>
      <c r="E57" s="53" t="s">
        <v>175</v>
      </c>
      <c r="F57" s="159" t="s">
        <v>175</v>
      </c>
      <c r="G57" s="160" t="s">
        <v>175</v>
      </c>
      <c r="H57" s="158" t="s">
        <v>500</v>
      </c>
      <c r="I57" s="158" t="s">
        <v>505</v>
      </c>
      <c r="J57" s="158" t="s">
        <v>175</v>
      </c>
      <c r="K57" s="54" t="s">
        <v>280</v>
      </c>
      <c r="L57" s="55">
        <v>1</v>
      </c>
      <c r="M57" s="55">
        <v>0</v>
      </c>
      <c r="N57" s="187">
        <v>0</v>
      </c>
      <c r="O57" s="56">
        <v>0</v>
      </c>
      <c r="P57" s="56">
        <v>0</v>
      </c>
      <c r="Q57" s="56">
        <v>0</v>
      </c>
      <c r="R57" s="204"/>
      <c r="S57" s="204"/>
      <c r="T57" s="58">
        <v>0</v>
      </c>
      <c r="U57" s="59">
        <f t="shared" si="10"/>
        <v>0</v>
      </c>
      <c r="V57" s="171">
        <v>0</v>
      </c>
      <c r="W57" s="60">
        <v>0</v>
      </c>
      <c r="X57" s="60">
        <v>0</v>
      </c>
      <c r="Y57" s="60">
        <v>0</v>
      </c>
      <c r="Z57" s="204"/>
      <c r="AA57" s="204"/>
      <c r="AB57" s="61">
        <v>0</v>
      </c>
      <c r="AC57" s="62">
        <f t="shared" si="11"/>
        <v>0</v>
      </c>
      <c r="AD57" s="180" t="s">
        <v>489</v>
      </c>
      <c r="AE57" s="63">
        <v>8</v>
      </c>
      <c r="AF57" s="63">
        <v>22</v>
      </c>
      <c r="AG57" s="63">
        <v>7</v>
      </c>
      <c r="AH57" s="57"/>
      <c r="AI57" s="57"/>
      <c r="AJ57" s="64">
        <v>1</v>
      </c>
      <c r="AK57" s="65">
        <f t="shared" si="12"/>
        <v>1</v>
      </c>
      <c r="AL57" s="178" t="s">
        <v>363</v>
      </c>
      <c r="AM57" s="66">
        <v>10</v>
      </c>
      <c r="AN57" s="66">
        <v>40</v>
      </c>
      <c r="AO57" s="66">
        <v>7</v>
      </c>
      <c r="AP57" s="57"/>
      <c r="AQ57" s="57"/>
      <c r="AR57" s="67">
        <v>1</v>
      </c>
      <c r="AS57" s="68">
        <f t="shared" si="9"/>
        <v>1</v>
      </c>
      <c r="AT57" s="219" t="s">
        <v>351</v>
      </c>
      <c r="AU57" s="166">
        <v>9</v>
      </c>
      <c r="AV57" s="166">
        <v>18</v>
      </c>
      <c r="AW57" s="166">
        <v>9</v>
      </c>
      <c r="AX57" s="170"/>
      <c r="AY57" s="170"/>
      <c r="AZ57" s="167">
        <v>1</v>
      </c>
      <c r="BA57" s="168">
        <f t="shared" si="8"/>
        <v>1</v>
      </c>
      <c r="BB57" s="213">
        <v>0</v>
      </c>
      <c r="BC57" s="213">
        <v>0</v>
      </c>
      <c r="BD57" s="213">
        <v>0</v>
      </c>
      <c r="BE57" s="213">
        <v>0</v>
      </c>
      <c r="BF57" s="213">
        <v>0</v>
      </c>
      <c r="BG57" s="213">
        <v>0</v>
      </c>
      <c r="BH57" s="213">
        <v>0</v>
      </c>
      <c r="BI57" s="213">
        <v>0</v>
      </c>
      <c r="BJ57" s="213">
        <v>0</v>
      </c>
      <c r="BK57" s="226" t="s">
        <v>175</v>
      </c>
      <c r="BL57" s="226" t="s">
        <v>175</v>
      </c>
      <c r="BM57" s="158" t="s">
        <v>470</v>
      </c>
      <c r="BN57" s="158">
        <v>0</v>
      </c>
      <c r="BO57" s="158">
        <f t="shared" si="5"/>
        <v>0</v>
      </c>
      <c r="BP57" s="227" t="s">
        <v>13</v>
      </c>
      <c r="BQ57" s="158" t="s">
        <v>175</v>
      </c>
      <c r="BR57" s="158" t="s">
        <v>175</v>
      </c>
      <c r="BS57" s="158" t="s">
        <v>175</v>
      </c>
      <c r="BT57" s="158" t="s">
        <v>477</v>
      </c>
      <c r="BU57" s="158" t="s">
        <v>368</v>
      </c>
      <c r="BV57" s="158" t="s">
        <v>479</v>
      </c>
      <c r="BW57" s="158" t="s">
        <v>13</v>
      </c>
      <c r="BX57" s="158" t="s">
        <v>364</v>
      </c>
      <c r="BY57" s="158" t="s">
        <v>70</v>
      </c>
      <c r="BZ57" s="158" t="s">
        <v>13</v>
      </c>
      <c r="CA57" s="158" t="s">
        <v>70</v>
      </c>
      <c r="CB57" s="158" t="s">
        <v>70</v>
      </c>
    </row>
    <row r="58" spans="2:80" ht="96.6">
      <c r="B58" s="299" t="s">
        <v>273</v>
      </c>
      <c r="C58" s="72" t="s">
        <v>175</v>
      </c>
      <c r="D58" s="300" t="s">
        <v>273</v>
      </c>
      <c r="E58" s="53" t="s">
        <v>175</v>
      </c>
      <c r="F58" s="159" t="s">
        <v>175</v>
      </c>
      <c r="G58" s="160" t="s">
        <v>175</v>
      </c>
      <c r="H58" s="158" t="s">
        <v>495</v>
      </c>
      <c r="I58" s="158" t="s">
        <v>505</v>
      </c>
      <c r="J58" s="158" t="s">
        <v>175</v>
      </c>
      <c r="K58" s="158" t="s">
        <v>281</v>
      </c>
      <c r="L58" s="55">
        <v>1</v>
      </c>
      <c r="M58" s="55">
        <v>0</v>
      </c>
      <c r="N58" s="179" t="s">
        <v>256</v>
      </c>
      <c r="O58" s="56">
        <v>0</v>
      </c>
      <c r="P58" s="56">
        <v>0</v>
      </c>
      <c r="Q58" s="56">
        <v>0</v>
      </c>
      <c r="R58" s="204"/>
      <c r="S58" s="204"/>
      <c r="T58" s="58">
        <v>0</v>
      </c>
      <c r="U58" s="59">
        <f t="shared" si="10"/>
        <v>0</v>
      </c>
      <c r="V58" s="191">
        <v>0</v>
      </c>
      <c r="W58" s="60">
        <v>0</v>
      </c>
      <c r="X58" s="60">
        <v>0</v>
      </c>
      <c r="Y58" s="60">
        <v>0</v>
      </c>
      <c r="Z58" s="204"/>
      <c r="AA58" s="204"/>
      <c r="AB58" s="61">
        <v>0</v>
      </c>
      <c r="AC58" s="62">
        <f t="shared" si="11"/>
        <v>0</v>
      </c>
      <c r="AD58" s="180" t="s">
        <v>488</v>
      </c>
      <c r="AE58" s="63">
        <v>26</v>
      </c>
      <c r="AF58" s="63">
        <v>184</v>
      </c>
      <c r="AG58" s="63">
        <v>24</v>
      </c>
      <c r="AH58" s="57"/>
      <c r="AI58" s="57"/>
      <c r="AJ58" s="64">
        <v>1</v>
      </c>
      <c r="AK58" s="65">
        <f t="shared" si="12"/>
        <v>1</v>
      </c>
      <c r="AL58" s="178" t="s">
        <v>358</v>
      </c>
      <c r="AM58" s="66">
        <v>27</v>
      </c>
      <c r="AN58" s="66">
        <v>185</v>
      </c>
      <c r="AO58" s="66">
        <v>24</v>
      </c>
      <c r="AP58" s="57"/>
      <c r="AQ58" s="57"/>
      <c r="AR58" s="67">
        <v>1</v>
      </c>
      <c r="AS58" s="68">
        <f t="shared" si="9"/>
        <v>1</v>
      </c>
      <c r="AT58" s="211" t="s">
        <v>359</v>
      </c>
      <c r="AU58" s="166">
        <v>4</v>
      </c>
      <c r="AV58" s="166">
        <v>37</v>
      </c>
      <c r="AW58" s="166">
        <v>3</v>
      </c>
      <c r="AX58" s="170"/>
      <c r="AY58" s="170"/>
      <c r="AZ58" s="167">
        <v>1</v>
      </c>
      <c r="BA58" s="168">
        <f t="shared" si="8"/>
        <v>1</v>
      </c>
      <c r="BB58" s="213">
        <v>0</v>
      </c>
      <c r="BC58" s="213">
        <v>0</v>
      </c>
      <c r="BD58" s="213">
        <v>0</v>
      </c>
      <c r="BE58" s="213">
        <v>0</v>
      </c>
      <c r="BF58" s="213">
        <v>0</v>
      </c>
      <c r="BG58" s="213">
        <v>0</v>
      </c>
      <c r="BH58" s="213">
        <v>0</v>
      </c>
      <c r="BI58" s="213">
        <v>0</v>
      </c>
      <c r="BJ58" s="213">
        <v>0</v>
      </c>
      <c r="BK58" s="226" t="s">
        <v>175</v>
      </c>
      <c r="BL58" s="226" t="s">
        <v>175</v>
      </c>
      <c r="BM58" s="158" t="s">
        <v>469</v>
      </c>
      <c r="BN58" s="158">
        <v>0</v>
      </c>
      <c r="BO58" s="158">
        <f t="shared" si="5"/>
        <v>0</v>
      </c>
      <c r="BP58" s="227" t="s">
        <v>13</v>
      </c>
      <c r="BQ58" s="158" t="s">
        <v>175</v>
      </c>
      <c r="BR58" s="158" t="s">
        <v>175</v>
      </c>
      <c r="BS58" s="158" t="s">
        <v>175</v>
      </c>
      <c r="BT58" s="158" t="s">
        <v>477</v>
      </c>
      <c r="BU58" s="158" t="s">
        <v>368</v>
      </c>
      <c r="BV58" s="158" t="s">
        <v>478</v>
      </c>
      <c r="BW58" s="158" t="s">
        <v>13</v>
      </c>
      <c r="BX58" s="158" t="s">
        <v>364</v>
      </c>
      <c r="BY58" s="158" t="s">
        <v>70</v>
      </c>
      <c r="BZ58" s="158" t="s">
        <v>13</v>
      </c>
      <c r="CA58" s="158" t="s">
        <v>70</v>
      </c>
      <c r="CB58" s="158" t="s">
        <v>13</v>
      </c>
    </row>
    <row r="59" spans="2:80" ht="49.95" customHeight="1">
      <c r="B59" s="299" t="s">
        <v>273</v>
      </c>
      <c r="C59" s="72" t="s">
        <v>175</v>
      </c>
      <c r="D59" s="300" t="s">
        <v>273</v>
      </c>
      <c r="E59" s="53" t="s">
        <v>175</v>
      </c>
      <c r="F59" s="159" t="s">
        <v>175</v>
      </c>
      <c r="G59" s="160" t="s">
        <v>175</v>
      </c>
      <c r="H59" s="158" t="s">
        <v>496</v>
      </c>
      <c r="I59" s="158" t="s">
        <v>514</v>
      </c>
      <c r="J59" s="158" t="s">
        <v>175</v>
      </c>
      <c r="K59" s="54" t="s">
        <v>282</v>
      </c>
      <c r="L59" s="55">
        <v>1</v>
      </c>
      <c r="M59" s="55">
        <v>0</v>
      </c>
      <c r="N59" s="175">
        <v>0</v>
      </c>
      <c r="O59" s="56">
        <v>0</v>
      </c>
      <c r="P59" s="56">
        <v>0</v>
      </c>
      <c r="Q59" s="56">
        <v>0</v>
      </c>
      <c r="R59" s="204"/>
      <c r="S59" s="204"/>
      <c r="T59" s="58">
        <v>0</v>
      </c>
      <c r="U59" s="59">
        <f t="shared" si="10"/>
        <v>0</v>
      </c>
      <c r="V59" s="171">
        <v>0</v>
      </c>
      <c r="W59" s="60">
        <v>0</v>
      </c>
      <c r="X59" s="60">
        <v>0</v>
      </c>
      <c r="Y59" s="60">
        <v>0</v>
      </c>
      <c r="Z59" s="204"/>
      <c r="AA59" s="204"/>
      <c r="AB59" s="61">
        <v>0</v>
      </c>
      <c r="AC59" s="62">
        <f t="shared" si="11"/>
        <v>0</v>
      </c>
      <c r="AD59" s="180" t="s">
        <v>317</v>
      </c>
      <c r="AE59" s="63">
        <v>1</v>
      </c>
      <c r="AF59" s="63">
        <v>1</v>
      </c>
      <c r="AG59" s="63">
        <v>0</v>
      </c>
      <c r="AH59" s="57"/>
      <c r="AI59" s="57"/>
      <c r="AJ59" s="64">
        <v>0</v>
      </c>
      <c r="AK59" s="65">
        <f t="shared" si="12"/>
        <v>0</v>
      </c>
      <c r="AL59" s="178" t="s">
        <v>474</v>
      </c>
      <c r="AM59" s="66">
        <v>3</v>
      </c>
      <c r="AN59" s="66">
        <v>5</v>
      </c>
      <c r="AO59" s="66">
        <v>0</v>
      </c>
      <c r="AP59" s="57"/>
      <c r="AQ59" s="57"/>
      <c r="AR59" s="67">
        <v>0</v>
      </c>
      <c r="AS59" s="68">
        <f t="shared" si="9"/>
        <v>0</v>
      </c>
      <c r="AT59" s="219" t="s">
        <v>319</v>
      </c>
      <c r="AU59" s="166">
        <v>1</v>
      </c>
      <c r="AV59" s="166">
        <v>1</v>
      </c>
      <c r="AW59" s="166">
        <v>1</v>
      </c>
      <c r="AX59" s="170"/>
      <c r="AY59" s="170"/>
      <c r="AZ59" s="167">
        <v>1</v>
      </c>
      <c r="BA59" s="168">
        <f t="shared" si="8"/>
        <v>1</v>
      </c>
      <c r="BB59" s="213">
        <v>0</v>
      </c>
      <c r="BC59" s="213">
        <v>0</v>
      </c>
      <c r="BD59" s="213">
        <v>0</v>
      </c>
      <c r="BE59" s="213">
        <v>0</v>
      </c>
      <c r="BF59" s="213">
        <v>0</v>
      </c>
      <c r="BG59" s="213">
        <v>0</v>
      </c>
      <c r="BH59" s="213">
        <v>0</v>
      </c>
      <c r="BI59" s="213">
        <v>0</v>
      </c>
      <c r="BJ59" s="213">
        <v>0</v>
      </c>
      <c r="BK59" s="226" t="s">
        <v>175</v>
      </c>
      <c r="BL59" s="226" t="s">
        <v>175</v>
      </c>
      <c r="BM59" s="158" t="s">
        <v>472</v>
      </c>
      <c r="BN59" s="158">
        <v>0</v>
      </c>
      <c r="BO59" s="158">
        <f t="shared" si="5"/>
        <v>0</v>
      </c>
      <c r="BP59" s="227" t="s">
        <v>13</v>
      </c>
      <c r="BQ59" s="158" t="s">
        <v>175</v>
      </c>
      <c r="BR59" s="158" t="s">
        <v>175</v>
      </c>
      <c r="BS59" s="158" t="s">
        <v>473</v>
      </c>
      <c r="BT59" s="158" t="s">
        <v>477</v>
      </c>
      <c r="BU59" s="158" t="s">
        <v>368</v>
      </c>
      <c r="BV59" s="158" t="s">
        <v>478</v>
      </c>
      <c r="BW59" s="158" t="s">
        <v>13</v>
      </c>
      <c r="BX59" s="158" t="s">
        <v>364</v>
      </c>
      <c r="BY59" s="158" t="s">
        <v>70</v>
      </c>
      <c r="BZ59" s="158" t="s">
        <v>13</v>
      </c>
      <c r="CA59" s="158" t="s">
        <v>70</v>
      </c>
      <c r="CB59" s="158" t="s">
        <v>13</v>
      </c>
    </row>
    <row r="60" spans="2:80" ht="49.95" customHeight="1">
      <c r="B60" s="299" t="s">
        <v>273</v>
      </c>
      <c r="C60" s="72" t="s">
        <v>175</v>
      </c>
      <c r="D60" s="300" t="s">
        <v>273</v>
      </c>
      <c r="E60" s="53" t="s">
        <v>175</v>
      </c>
      <c r="F60" s="159" t="s">
        <v>175</v>
      </c>
      <c r="G60" s="160" t="s">
        <v>175</v>
      </c>
      <c r="H60" s="158" t="s">
        <v>499</v>
      </c>
      <c r="I60" s="158" t="s">
        <v>515</v>
      </c>
      <c r="J60" s="158" t="s">
        <v>175</v>
      </c>
      <c r="K60" s="54" t="s">
        <v>283</v>
      </c>
      <c r="L60" s="55">
        <v>1</v>
      </c>
      <c r="M60" s="55">
        <v>0</v>
      </c>
      <c r="N60" s="187">
        <v>0</v>
      </c>
      <c r="O60" s="56">
        <v>0</v>
      </c>
      <c r="P60" s="56">
        <v>0</v>
      </c>
      <c r="Q60" s="56">
        <v>0</v>
      </c>
      <c r="R60" s="204"/>
      <c r="S60" s="204"/>
      <c r="T60" s="58">
        <v>0</v>
      </c>
      <c r="U60" s="59">
        <f t="shared" si="10"/>
        <v>0</v>
      </c>
      <c r="V60" s="191">
        <v>0</v>
      </c>
      <c r="W60" s="60">
        <v>0</v>
      </c>
      <c r="X60" s="60">
        <v>0</v>
      </c>
      <c r="Y60" s="60">
        <v>0</v>
      </c>
      <c r="Z60" s="204"/>
      <c r="AA60" s="204"/>
      <c r="AB60" s="61">
        <v>0</v>
      </c>
      <c r="AC60" s="62">
        <f t="shared" si="11"/>
        <v>0</v>
      </c>
      <c r="AD60" s="180" t="s">
        <v>256</v>
      </c>
      <c r="AE60" s="63">
        <v>0</v>
      </c>
      <c r="AF60" s="63">
        <v>0</v>
      </c>
      <c r="AG60" s="63">
        <v>0</v>
      </c>
      <c r="AH60" s="57"/>
      <c r="AI60" s="57"/>
      <c r="AJ60" s="64">
        <v>0</v>
      </c>
      <c r="AK60" s="65">
        <f t="shared" si="12"/>
        <v>0</v>
      </c>
      <c r="AL60" s="177" t="s">
        <v>286</v>
      </c>
      <c r="AM60" s="66">
        <v>3</v>
      </c>
      <c r="AN60" s="66">
        <v>5</v>
      </c>
      <c r="AO60" s="66">
        <v>0</v>
      </c>
      <c r="AP60" s="57"/>
      <c r="AQ60" s="57"/>
      <c r="AR60" s="67">
        <v>0</v>
      </c>
      <c r="AS60" s="68">
        <f t="shared" si="9"/>
        <v>0</v>
      </c>
      <c r="AT60" s="219" t="s">
        <v>288</v>
      </c>
      <c r="AU60" s="166">
        <v>2</v>
      </c>
      <c r="AV60" s="166">
        <v>2</v>
      </c>
      <c r="AW60" s="166">
        <v>2</v>
      </c>
      <c r="AX60" s="170"/>
      <c r="AY60" s="170"/>
      <c r="AZ60" s="167">
        <v>1</v>
      </c>
      <c r="BA60" s="168">
        <f t="shared" si="8"/>
        <v>1</v>
      </c>
      <c r="BB60" s="213">
        <v>0</v>
      </c>
      <c r="BC60" s="213">
        <v>0</v>
      </c>
      <c r="BD60" s="213">
        <v>0</v>
      </c>
      <c r="BE60" s="213">
        <v>0</v>
      </c>
      <c r="BF60" s="213">
        <v>0</v>
      </c>
      <c r="BG60" s="213">
        <v>0</v>
      </c>
      <c r="BH60" s="213">
        <v>0</v>
      </c>
      <c r="BI60" s="213">
        <v>0</v>
      </c>
      <c r="BJ60" s="213">
        <v>0</v>
      </c>
      <c r="BK60" s="226" t="s">
        <v>175</v>
      </c>
      <c r="BL60" s="226" t="s">
        <v>175</v>
      </c>
      <c r="BM60" s="158" t="s">
        <v>471</v>
      </c>
      <c r="BN60" s="158">
        <v>0</v>
      </c>
      <c r="BO60" s="158">
        <f t="shared" si="5"/>
        <v>0</v>
      </c>
      <c r="BP60" s="227" t="s">
        <v>13</v>
      </c>
      <c r="BQ60" s="158" t="s">
        <v>175</v>
      </c>
      <c r="BR60" s="158" t="s">
        <v>175</v>
      </c>
      <c r="BS60" s="158" t="s">
        <v>175</v>
      </c>
      <c r="BT60" s="158" t="s">
        <v>477</v>
      </c>
      <c r="BU60" s="158" t="s">
        <v>368</v>
      </c>
      <c r="BV60" s="158" t="s">
        <v>479</v>
      </c>
      <c r="BW60" s="158" t="s">
        <v>13</v>
      </c>
      <c r="BX60" s="158" t="s">
        <v>364</v>
      </c>
      <c r="BY60" s="158" t="s">
        <v>70</v>
      </c>
      <c r="BZ60" s="158" t="s">
        <v>13</v>
      </c>
      <c r="CA60" s="158" t="s">
        <v>70</v>
      </c>
      <c r="CB60" s="158" t="s">
        <v>13</v>
      </c>
    </row>
    <row r="61" spans="2:80" ht="49.95" customHeight="1">
      <c r="B61" s="299" t="s">
        <v>273</v>
      </c>
      <c r="C61" s="243" t="s">
        <v>175</v>
      </c>
      <c r="D61" s="300" t="s">
        <v>273</v>
      </c>
      <c r="E61" s="181" t="s">
        <v>175</v>
      </c>
      <c r="F61" s="182" t="s">
        <v>175</v>
      </c>
      <c r="G61" s="183" t="s">
        <v>175</v>
      </c>
      <c r="H61" s="184" t="s">
        <v>274</v>
      </c>
      <c r="I61" s="185" t="s">
        <v>504</v>
      </c>
      <c r="J61" s="185" t="s">
        <v>175</v>
      </c>
      <c r="K61" s="184" t="s">
        <v>284</v>
      </c>
      <c r="L61" s="186">
        <v>1</v>
      </c>
      <c r="M61" s="186">
        <v>0</v>
      </c>
      <c r="N61" s="179" t="s">
        <v>256</v>
      </c>
      <c r="O61" s="56">
        <v>0</v>
      </c>
      <c r="P61" s="56">
        <v>0</v>
      </c>
      <c r="Q61" s="56">
        <v>0</v>
      </c>
      <c r="R61" s="204"/>
      <c r="S61" s="204"/>
      <c r="T61" s="58">
        <v>0</v>
      </c>
      <c r="U61" s="59">
        <f t="shared" si="10"/>
        <v>0</v>
      </c>
      <c r="V61" s="171">
        <v>0</v>
      </c>
      <c r="W61" s="60">
        <v>0</v>
      </c>
      <c r="X61" s="60">
        <v>0</v>
      </c>
      <c r="Y61" s="60">
        <v>0</v>
      </c>
      <c r="Z61" s="204"/>
      <c r="AA61" s="204"/>
      <c r="AB61" s="61">
        <v>0</v>
      </c>
      <c r="AC61" s="62">
        <f t="shared" si="11"/>
        <v>0</v>
      </c>
      <c r="AD61" s="206" t="s">
        <v>256</v>
      </c>
      <c r="AE61" s="195">
        <v>0</v>
      </c>
      <c r="AF61" s="195">
        <v>0</v>
      </c>
      <c r="AG61" s="63">
        <v>0</v>
      </c>
      <c r="AH61" s="196"/>
      <c r="AI61" s="189"/>
      <c r="AJ61" s="64">
        <v>0</v>
      </c>
      <c r="AK61" s="65">
        <f t="shared" si="12"/>
        <v>0</v>
      </c>
      <c r="AL61" s="197" t="s">
        <v>272</v>
      </c>
      <c r="AM61" s="198">
        <v>2</v>
      </c>
      <c r="AN61" s="198">
        <v>4</v>
      </c>
      <c r="AO61" s="66">
        <v>0</v>
      </c>
      <c r="AP61" s="196"/>
      <c r="AQ61" s="189"/>
      <c r="AR61" s="67">
        <v>0</v>
      </c>
      <c r="AS61" s="68">
        <f t="shared" si="9"/>
        <v>0</v>
      </c>
      <c r="AT61" s="212" t="s">
        <v>256</v>
      </c>
      <c r="AU61" s="199">
        <v>0</v>
      </c>
      <c r="AV61" s="199">
        <v>0</v>
      </c>
      <c r="AW61" s="199">
        <v>0</v>
      </c>
      <c r="AX61" s="200"/>
      <c r="AY61" s="201"/>
      <c r="AZ61" s="202">
        <v>0</v>
      </c>
      <c r="BA61" s="203">
        <f t="shared" si="8"/>
        <v>0</v>
      </c>
      <c r="BB61" s="213">
        <v>0</v>
      </c>
      <c r="BC61" s="213">
        <v>0</v>
      </c>
      <c r="BD61" s="213">
        <v>0</v>
      </c>
      <c r="BE61" s="213">
        <v>0</v>
      </c>
      <c r="BF61" s="213">
        <v>0</v>
      </c>
      <c r="BG61" s="213">
        <v>0</v>
      </c>
      <c r="BH61" s="213">
        <v>0</v>
      </c>
      <c r="BI61" s="213">
        <v>0</v>
      </c>
      <c r="BJ61" s="213">
        <v>0</v>
      </c>
      <c r="BK61" s="226" t="s">
        <v>175</v>
      </c>
      <c r="BL61" s="226" t="s">
        <v>175</v>
      </c>
      <c r="BM61" s="158" t="s">
        <v>467</v>
      </c>
      <c r="BN61" s="158">
        <v>0</v>
      </c>
      <c r="BO61" s="158">
        <f t="shared" si="5"/>
        <v>0</v>
      </c>
      <c r="BP61" s="227" t="s">
        <v>13</v>
      </c>
      <c r="BQ61" s="158" t="s">
        <v>175</v>
      </c>
      <c r="BR61" s="158" t="s">
        <v>175</v>
      </c>
      <c r="BS61" s="158" t="s">
        <v>175</v>
      </c>
      <c r="BT61" s="158" t="s">
        <v>477</v>
      </c>
      <c r="BU61" s="158" t="s">
        <v>368</v>
      </c>
      <c r="BV61" s="158" t="s">
        <v>478</v>
      </c>
      <c r="BW61" s="158" t="s">
        <v>13</v>
      </c>
      <c r="BX61" s="158" t="s">
        <v>364</v>
      </c>
      <c r="BY61" s="158" t="s">
        <v>70</v>
      </c>
      <c r="BZ61" s="158" t="s">
        <v>13</v>
      </c>
      <c r="CA61" s="158" t="s">
        <v>70</v>
      </c>
      <c r="CB61" s="158" t="s">
        <v>13</v>
      </c>
    </row>
    <row r="63" spans="2:80" ht="13.8">
      <c r="BU63" s="73"/>
    </row>
    <row r="64" spans="2:80" ht="13.8">
      <c r="B64" s="325" t="s">
        <v>81</v>
      </c>
      <c r="C64" s="314"/>
      <c r="D64" s="315"/>
      <c r="E64" s="16"/>
      <c r="F64" s="326" t="s">
        <v>82</v>
      </c>
      <c r="G64" s="314"/>
      <c r="H64" s="315"/>
      <c r="I64" s="156"/>
      <c r="K64" s="326" t="s">
        <v>83</v>
      </c>
      <c r="L64" s="314"/>
      <c r="M64" s="314"/>
      <c r="N64" s="314"/>
      <c r="O64" s="315"/>
      <c r="BU64" s="73"/>
    </row>
    <row r="65" spans="2:21" ht="13.2">
      <c r="B65" s="316"/>
      <c r="C65" s="317"/>
      <c r="D65" s="318"/>
      <c r="E65" s="16"/>
      <c r="F65" s="316"/>
      <c r="G65" s="317"/>
      <c r="H65" s="318"/>
      <c r="I65" s="156"/>
      <c r="K65" s="316"/>
      <c r="L65" s="317"/>
      <c r="M65" s="317"/>
      <c r="N65" s="317"/>
      <c r="O65" s="318"/>
    </row>
    <row r="66" spans="2:21" ht="17.25" customHeight="1">
      <c r="F66" s="15"/>
    </row>
    <row r="68" spans="2:21" ht="13.2">
      <c r="B68" s="74" t="s">
        <v>74</v>
      </c>
      <c r="C68" s="75" t="s">
        <v>75</v>
      </c>
      <c r="D68" s="76" t="s">
        <v>73</v>
      </c>
      <c r="F68" s="77" t="s">
        <v>84</v>
      </c>
      <c r="G68" s="78" t="s">
        <v>85</v>
      </c>
      <c r="H68" s="79" t="s">
        <v>86</v>
      </c>
      <c r="I68" s="302"/>
      <c r="K68" s="330" t="s">
        <v>87</v>
      </c>
      <c r="L68" s="323"/>
      <c r="M68" s="323"/>
      <c r="N68" s="323"/>
      <c r="O68" s="324"/>
    </row>
    <row r="69" spans="2:21" ht="52.8">
      <c r="B69" s="80" t="s">
        <v>88</v>
      </c>
      <c r="C69" s="81" t="s">
        <v>89</v>
      </c>
      <c r="D69" s="82" t="s">
        <v>90</v>
      </c>
      <c r="F69" s="83" t="s">
        <v>91</v>
      </c>
      <c r="G69" s="84" t="s">
        <v>92</v>
      </c>
      <c r="H69" s="85" t="s">
        <v>93</v>
      </c>
      <c r="I69" s="303"/>
      <c r="K69" s="331" t="s">
        <v>94</v>
      </c>
      <c r="L69" s="323"/>
      <c r="M69" s="323"/>
      <c r="N69" s="323"/>
      <c r="O69" s="324"/>
    </row>
    <row r="70" spans="2:21" ht="13.2">
      <c r="P70" s="15"/>
      <c r="Q70" s="15"/>
      <c r="R70" s="15"/>
      <c r="T70" s="15"/>
      <c r="U70" s="15"/>
    </row>
    <row r="71" spans="2:21" ht="13.2">
      <c r="P71" s="15"/>
      <c r="Q71" s="15"/>
      <c r="R71" s="15"/>
      <c r="T71" s="15"/>
      <c r="U71" s="15"/>
    </row>
    <row r="72" spans="2:21" ht="13.2">
      <c r="P72" s="15"/>
      <c r="Q72" s="15"/>
      <c r="R72" s="15"/>
      <c r="T72" s="15"/>
      <c r="U72" s="15"/>
    </row>
    <row r="73" spans="2:21" ht="13.2">
      <c r="P73" s="15"/>
      <c r="Q73" s="15"/>
      <c r="R73" s="15"/>
      <c r="T73" s="15"/>
      <c r="U73" s="15"/>
    </row>
    <row r="74" spans="2:21" ht="13.2">
      <c r="P74" s="15"/>
      <c r="Q74" s="15"/>
      <c r="R74" s="15"/>
      <c r="T74" s="15"/>
      <c r="U74" s="15"/>
    </row>
    <row r="75" spans="2:21" ht="13.2">
      <c r="P75" s="15"/>
      <c r="Q75" s="15"/>
      <c r="R75" s="15"/>
      <c r="T75" s="15"/>
      <c r="U75" s="15"/>
    </row>
    <row r="76" spans="2:21" ht="13.2">
      <c r="P76" s="15"/>
      <c r="Q76" s="15"/>
      <c r="R76" s="15"/>
      <c r="T76" s="15"/>
      <c r="U76" s="15"/>
    </row>
    <row r="77" spans="2:21" ht="13.2">
      <c r="P77" s="15"/>
      <c r="Q77" s="15"/>
      <c r="R77" s="15"/>
      <c r="T77" s="15"/>
      <c r="U77" s="15"/>
    </row>
    <row r="82" spans="3:3" ht="13.2">
      <c r="C82" s="86"/>
    </row>
  </sheetData>
  <mergeCells count="11">
    <mergeCell ref="K68:O68"/>
    <mergeCell ref="K69:O69"/>
    <mergeCell ref="N2:U2"/>
    <mergeCell ref="V2:AC2"/>
    <mergeCell ref="AD2:AK2"/>
    <mergeCell ref="AL2:AS2"/>
    <mergeCell ref="BB2:BJ2"/>
    <mergeCell ref="B64:D65"/>
    <mergeCell ref="F64:H65"/>
    <mergeCell ref="K64:O65"/>
    <mergeCell ref="AT2:BA2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4"/>
  <sheetViews>
    <sheetView tabSelected="1" workbookViewId="0">
      <selection activeCell="F4" sqref="F4"/>
    </sheetView>
  </sheetViews>
  <sheetFormatPr baseColWidth="10" defaultColWidth="12.5546875" defaultRowHeight="15.75" customHeight="1"/>
  <cols>
    <col min="1" max="1" width="48.33203125" customWidth="1"/>
    <col min="2" max="6" width="27.33203125" customWidth="1"/>
    <col min="7" max="7" width="25.88671875" customWidth="1"/>
    <col min="8" max="8" width="25.33203125" customWidth="1"/>
    <col min="9" max="9" width="27.6640625" customWidth="1"/>
    <col min="10" max="10" width="24.6640625" customWidth="1"/>
    <col min="11" max="11" width="31.88671875" customWidth="1"/>
    <col min="12" max="12" width="26.44140625" customWidth="1"/>
    <col min="13" max="13" width="32.33203125" customWidth="1"/>
    <col min="14" max="16" width="24.88671875" customWidth="1"/>
    <col min="17" max="17" width="26" customWidth="1"/>
    <col min="19" max="19" width="56.44140625" customWidth="1"/>
  </cols>
  <sheetData>
    <row r="1" spans="1:22" ht="13.8">
      <c r="A1" s="87"/>
      <c r="B1" s="87"/>
      <c r="C1" s="87"/>
      <c r="D1" s="87"/>
      <c r="E1" s="87"/>
      <c r="F1" s="87"/>
      <c r="G1" s="87"/>
      <c r="H1" s="87"/>
      <c r="I1" s="38"/>
      <c r="J1" s="38"/>
      <c r="K1" s="38"/>
      <c r="L1" s="38"/>
      <c r="M1" s="38"/>
      <c r="N1" s="38"/>
      <c r="O1" s="38"/>
      <c r="P1" s="38"/>
      <c r="Q1" s="38"/>
      <c r="R1" s="87"/>
      <c r="S1" s="87"/>
    </row>
    <row r="2" spans="1:22" ht="13.8">
      <c r="A2" s="87"/>
      <c r="B2" s="87"/>
      <c r="C2" s="87"/>
      <c r="D2" s="87"/>
      <c r="E2" s="87"/>
      <c r="F2" s="87"/>
      <c r="G2" s="335" t="s">
        <v>6</v>
      </c>
      <c r="H2" s="324"/>
      <c r="I2" s="336" t="s">
        <v>7</v>
      </c>
      <c r="J2" s="317"/>
      <c r="K2" s="336" t="s">
        <v>8</v>
      </c>
      <c r="L2" s="317"/>
      <c r="M2" s="336" t="s">
        <v>9</v>
      </c>
      <c r="N2" s="317"/>
      <c r="O2" s="337" t="s">
        <v>20</v>
      </c>
      <c r="P2" s="338"/>
      <c r="Q2" s="88"/>
      <c r="R2" s="87"/>
      <c r="S2" s="87"/>
    </row>
    <row r="3" spans="1:22" ht="32.25" customHeight="1">
      <c r="A3" s="89" t="s">
        <v>95</v>
      </c>
      <c r="B3" s="90" t="s">
        <v>96</v>
      </c>
      <c r="C3" s="90" t="s">
        <v>97</v>
      </c>
      <c r="D3" s="90" t="s">
        <v>98</v>
      </c>
      <c r="E3" s="90" t="s">
        <v>99</v>
      </c>
      <c r="F3" s="90" t="s">
        <v>100</v>
      </c>
      <c r="G3" s="90" t="s">
        <v>101</v>
      </c>
      <c r="H3" s="90" t="s">
        <v>102</v>
      </c>
      <c r="I3" s="89" t="s">
        <v>101</v>
      </c>
      <c r="J3" s="90" t="s">
        <v>102</v>
      </c>
      <c r="K3" s="89" t="s">
        <v>101</v>
      </c>
      <c r="L3" s="90" t="s">
        <v>102</v>
      </c>
      <c r="M3" s="89" t="s">
        <v>101</v>
      </c>
      <c r="N3" s="90" t="s">
        <v>102</v>
      </c>
      <c r="O3" s="89" t="s">
        <v>101</v>
      </c>
      <c r="P3" s="90" t="s">
        <v>102</v>
      </c>
      <c r="Q3" s="91" t="s">
        <v>103</v>
      </c>
      <c r="R3" s="92"/>
      <c r="S3" s="92"/>
      <c r="T3" s="93"/>
      <c r="U3" s="93"/>
      <c r="V3" s="93"/>
    </row>
    <row r="4" spans="1:22" ht="13.8">
      <c r="A4" s="229" t="s">
        <v>480</v>
      </c>
      <c r="B4" s="94" t="s">
        <v>104</v>
      </c>
      <c r="C4" s="94" t="s">
        <v>105</v>
      </c>
      <c r="D4" s="230" t="s">
        <v>481</v>
      </c>
      <c r="E4" s="94">
        <v>18141</v>
      </c>
      <c r="F4" s="94">
        <v>2</v>
      </c>
      <c r="G4" s="54" t="s">
        <v>12</v>
      </c>
      <c r="H4" s="94">
        <v>0</v>
      </c>
      <c r="I4" s="54" t="s">
        <v>12</v>
      </c>
      <c r="J4" s="94">
        <v>0</v>
      </c>
      <c r="K4" s="54" t="s">
        <v>12</v>
      </c>
      <c r="L4" s="94">
        <v>0</v>
      </c>
      <c r="M4" s="95" t="s">
        <v>106</v>
      </c>
      <c r="N4" s="94">
        <v>1</v>
      </c>
      <c r="O4" s="94" t="s">
        <v>12</v>
      </c>
      <c r="P4" s="94" t="s">
        <v>12</v>
      </c>
      <c r="Q4" s="96" t="s">
        <v>71</v>
      </c>
      <c r="R4" s="92"/>
      <c r="S4" s="92"/>
      <c r="T4" s="93"/>
      <c r="U4" s="93"/>
      <c r="V4" s="93"/>
    </row>
  </sheetData>
  <mergeCells count="5"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Y150"/>
  <sheetViews>
    <sheetView topLeftCell="H69" zoomScale="55" zoomScaleNormal="55" workbookViewId="0">
      <selection activeCell="R77" sqref="R77"/>
    </sheetView>
  </sheetViews>
  <sheetFormatPr baseColWidth="10" defaultColWidth="12.5546875" defaultRowHeight="15.75" customHeight="1"/>
  <cols>
    <col min="2" max="5" width="26.5546875" customWidth="1"/>
    <col min="6" max="6" width="52.21875" bestFit="1" customWidth="1"/>
    <col min="7" max="7" width="37.109375" customWidth="1"/>
    <col min="8" max="8" width="39.6640625" customWidth="1"/>
    <col min="9" max="14" width="33" customWidth="1"/>
    <col min="15" max="20" width="32.77734375" customWidth="1"/>
    <col min="21" max="21" width="28.44140625" customWidth="1"/>
    <col min="22" max="22" width="41.21875" bestFit="1" customWidth="1"/>
    <col min="25" max="25" width="29.88671875" customWidth="1"/>
    <col min="26" max="26" width="38.5546875" customWidth="1"/>
    <col min="27" max="27" width="33.44140625" customWidth="1"/>
    <col min="28" max="28" width="24.6640625" customWidth="1"/>
    <col min="29" max="29" width="33.88671875" customWidth="1"/>
    <col min="30" max="30" width="24.88671875" customWidth="1"/>
    <col min="32" max="32" width="29" customWidth="1"/>
    <col min="33" max="33" width="35.44140625" customWidth="1"/>
    <col min="34" max="34" width="31.5546875" customWidth="1"/>
    <col min="35" max="35" width="26.88671875" customWidth="1"/>
    <col min="36" max="36" width="27.33203125" customWidth="1"/>
    <col min="37" max="37" width="23" customWidth="1"/>
    <col min="43" max="43" width="35.6640625" customWidth="1"/>
    <col min="44" max="44" width="27.33203125" customWidth="1"/>
    <col min="45" max="45" width="37.5546875" customWidth="1"/>
    <col min="46" max="46" width="27.5546875" customWidth="1"/>
    <col min="47" max="47" width="30.44140625" customWidth="1"/>
    <col min="48" max="48" width="42.33203125" customWidth="1"/>
    <col min="50" max="50" width="30.33203125" customWidth="1"/>
    <col min="51" max="51" width="25.44140625" customWidth="1"/>
    <col min="52" max="52" width="27.5546875" customWidth="1"/>
    <col min="53" max="53" width="27.88671875" customWidth="1"/>
    <col min="54" max="54" width="29.5546875" customWidth="1"/>
    <col min="55" max="55" width="32.6640625" customWidth="1"/>
    <col min="58" max="58" width="16.6640625" bestFit="1" customWidth="1"/>
    <col min="59" max="59" width="25.6640625" customWidth="1"/>
    <col min="60" max="60" width="34.6640625" bestFit="1" customWidth="1"/>
    <col min="61" max="61" width="17.21875" bestFit="1" customWidth="1"/>
    <col min="62" max="62" width="34.6640625" bestFit="1" customWidth="1"/>
    <col min="63" max="63" width="17.21875" bestFit="1" customWidth="1"/>
    <col min="65" max="65" width="12.77734375" bestFit="1" customWidth="1"/>
    <col min="66" max="66" width="33" customWidth="1"/>
    <col min="67" max="67" width="26.6640625" customWidth="1"/>
    <col min="68" max="68" width="24.88671875" bestFit="1" customWidth="1"/>
    <col min="69" max="69" width="30.33203125" bestFit="1" customWidth="1"/>
    <col min="70" max="70" width="18.33203125" customWidth="1"/>
    <col min="71" max="71" width="30.33203125" bestFit="1" customWidth="1"/>
    <col min="72" max="72" width="17.33203125" customWidth="1"/>
  </cols>
  <sheetData>
    <row r="2" spans="2:77" ht="32.4" customHeight="1">
      <c r="B2" s="342" t="s">
        <v>108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5"/>
      <c r="Y2" s="342" t="s">
        <v>109</v>
      </c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5"/>
      <c r="AQ2" s="342" t="s">
        <v>110</v>
      </c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4"/>
      <c r="BC2" s="315"/>
      <c r="BF2" s="340" t="s">
        <v>518</v>
      </c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1"/>
      <c r="BX2" s="341"/>
      <c r="BY2" s="341"/>
    </row>
    <row r="3" spans="2:77" ht="13.2" customHeight="1">
      <c r="B3" s="343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44"/>
      <c r="Y3" s="343"/>
      <c r="Z3" s="338"/>
      <c r="AA3" s="338"/>
      <c r="AB3" s="338"/>
      <c r="AC3" s="338"/>
      <c r="AD3" s="338"/>
      <c r="AE3" s="338"/>
      <c r="AF3" s="338"/>
      <c r="AG3" s="338"/>
      <c r="AH3" s="338"/>
      <c r="AI3" s="338"/>
      <c r="AJ3" s="338"/>
      <c r="AK3" s="344"/>
      <c r="AQ3" s="343"/>
      <c r="AR3" s="338"/>
      <c r="AS3" s="338"/>
      <c r="AT3" s="338"/>
      <c r="AU3" s="338"/>
      <c r="AV3" s="338"/>
      <c r="AW3" s="338"/>
      <c r="AX3" s="338"/>
      <c r="AY3" s="338"/>
      <c r="AZ3" s="338"/>
      <c r="BA3" s="338"/>
      <c r="BB3" s="338"/>
      <c r="BC3" s="344"/>
      <c r="BF3" s="340"/>
      <c r="BG3" s="341"/>
      <c r="BH3" s="341"/>
      <c r="BI3" s="341"/>
      <c r="BJ3" s="341"/>
      <c r="BK3" s="341"/>
      <c r="BL3" s="341"/>
      <c r="BM3" s="341"/>
      <c r="BN3" s="341"/>
      <c r="BO3" s="341"/>
      <c r="BP3" s="341"/>
      <c r="BQ3" s="341"/>
      <c r="BR3" s="341"/>
      <c r="BS3" s="341"/>
      <c r="BT3" s="341"/>
      <c r="BU3" s="341"/>
      <c r="BV3" s="341"/>
      <c r="BW3" s="341"/>
      <c r="BX3" s="341"/>
      <c r="BY3" s="341"/>
    </row>
    <row r="4" spans="2:77" ht="13.2" customHeight="1">
      <c r="B4" s="343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44"/>
      <c r="Y4" s="343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8"/>
      <c r="AK4" s="344"/>
      <c r="AQ4" s="343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44"/>
      <c r="BF4" s="340"/>
      <c r="BG4" s="341"/>
      <c r="BH4" s="341"/>
      <c r="BI4" s="341"/>
      <c r="BJ4" s="341"/>
      <c r="BK4" s="341"/>
      <c r="BL4" s="341"/>
      <c r="BM4" s="341"/>
      <c r="BN4" s="341"/>
      <c r="BO4" s="341"/>
      <c r="BP4" s="341"/>
      <c r="BQ4" s="341"/>
      <c r="BR4" s="341"/>
      <c r="BS4" s="341"/>
      <c r="BT4" s="341"/>
      <c r="BU4" s="341"/>
      <c r="BV4" s="341"/>
      <c r="BW4" s="341"/>
      <c r="BX4" s="341"/>
      <c r="BY4" s="341"/>
    </row>
    <row r="5" spans="2:77" ht="13.2" customHeight="1">
      <c r="B5" s="343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44"/>
      <c r="Y5" s="343"/>
      <c r="Z5" s="338"/>
      <c r="AA5" s="338"/>
      <c r="AB5" s="338"/>
      <c r="AC5" s="338"/>
      <c r="AD5" s="338"/>
      <c r="AE5" s="338"/>
      <c r="AF5" s="338"/>
      <c r="AG5" s="338"/>
      <c r="AH5" s="338"/>
      <c r="AI5" s="338"/>
      <c r="AJ5" s="338"/>
      <c r="AK5" s="344"/>
      <c r="AQ5" s="343"/>
      <c r="AR5" s="338"/>
      <c r="AS5" s="338"/>
      <c r="AT5" s="338"/>
      <c r="AU5" s="338"/>
      <c r="AV5" s="338"/>
      <c r="AW5" s="338"/>
      <c r="AX5" s="338"/>
      <c r="AY5" s="338"/>
      <c r="AZ5" s="338"/>
      <c r="BA5" s="338"/>
      <c r="BB5" s="338"/>
      <c r="BC5" s="344"/>
      <c r="BF5" s="340"/>
      <c r="BG5" s="341"/>
      <c r="BH5" s="341"/>
      <c r="BI5" s="341"/>
      <c r="BJ5" s="341"/>
      <c r="BK5" s="341"/>
      <c r="BL5" s="341"/>
      <c r="BM5" s="341"/>
      <c r="BN5" s="341"/>
      <c r="BO5" s="341"/>
      <c r="BP5" s="341"/>
      <c r="BQ5" s="341"/>
      <c r="BR5" s="341"/>
      <c r="BS5" s="341"/>
      <c r="BT5" s="341"/>
      <c r="BU5" s="341"/>
      <c r="BV5" s="341"/>
      <c r="BW5" s="341"/>
      <c r="BX5" s="341"/>
      <c r="BY5" s="341"/>
    </row>
    <row r="6" spans="2:77" ht="13.2" customHeight="1">
      <c r="B6" s="316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8"/>
      <c r="Y6" s="316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8"/>
      <c r="AQ6" s="316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8"/>
      <c r="BF6" s="340"/>
      <c r="BG6" s="341"/>
      <c r="BH6" s="341"/>
      <c r="BI6" s="341"/>
      <c r="BJ6" s="341"/>
      <c r="BK6" s="341"/>
      <c r="BL6" s="341"/>
      <c r="BM6" s="341"/>
      <c r="BN6" s="341"/>
      <c r="BO6" s="341"/>
      <c r="BP6" s="341"/>
      <c r="BQ6" s="341"/>
      <c r="BR6" s="341"/>
      <c r="BS6" s="341"/>
      <c r="BT6" s="341"/>
      <c r="BU6" s="341"/>
      <c r="BV6" s="341"/>
      <c r="BW6" s="341"/>
      <c r="BX6" s="341"/>
      <c r="BY6" s="341"/>
    </row>
    <row r="8" spans="2:77" ht="13.2">
      <c r="Y8" s="339" t="s">
        <v>111</v>
      </c>
      <c r="Z8" s="338"/>
      <c r="AA8" s="338"/>
      <c r="AB8" s="338"/>
      <c r="AC8" s="338"/>
      <c r="AD8" s="338"/>
      <c r="AF8" s="339" t="s">
        <v>112</v>
      </c>
      <c r="AG8" s="338"/>
      <c r="AH8" s="338"/>
      <c r="AI8" s="338"/>
      <c r="AJ8" s="338"/>
      <c r="AK8" s="338"/>
      <c r="AQ8" s="339" t="s">
        <v>111</v>
      </c>
      <c r="AR8" s="338"/>
      <c r="AS8" s="338"/>
      <c r="AT8" s="338"/>
      <c r="AU8" s="338"/>
      <c r="AV8" s="338"/>
      <c r="AX8" s="339" t="s">
        <v>520</v>
      </c>
      <c r="AY8" s="338"/>
      <c r="AZ8" s="338"/>
      <c r="BA8" s="338"/>
      <c r="BB8" s="338"/>
      <c r="BC8" s="338"/>
    </row>
    <row r="9" spans="2:77" ht="15.75" customHeight="1">
      <c r="Y9" s="338"/>
      <c r="Z9" s="338"/>
      <c r="AA9" s="338"/>
      <c r="AB9" s="338"/>
      <c r="AC9" s="338"/>
      <c r="AD9" s="338"/>
      <c r="AF9" s="338"/>
      <c r="AG9" s="338"/>
      <c r="AH9" s="338"/>
      <c r="AI9" s="338"/>
      <c r="AJ9" s="338"/>
      <c r="AK9" s="338"/>
      <c r="AQ9" s="338"/>
      <c r="AR9" s="338"/>
      <c r="AS9" s="338"/>
      <c r="AT9" s="338"/>
      <c r="AU9" s="338"/>
      <c r="AV9" s="338"/>
      <c r="AX9" s="338"/>
      <c r="AY9" s="338"/>
      <c r="AZ9" s="338"/>
      <c r="BA9" s="338"/>
      <c r="BB9" s="338"/>
      <c r="BC9" s="338"/>
    </row>
    <row r="11" spans="2:77" ht="40.5" customHeight="1">
      <c r="B11" s="232" t="s">
        <v>29</v>
      </c>
      <c r="C11" s="232" t="s">
        <v>30</v>
      </c>
      <c r="D11" s="232" t="s">
        <v>31</v>
      </c>
      <c r="E11" s="306" t="s">
        <v>502</v>
      </c>
      <c r="F11" s="232" t="s">
        <v>37</v>
      </c>
      <c r="G11" s="251" t="s">
        <v>38</v>
      </c>
      <c r="H11" s="231" t="s">
        <v>491</v>
      </c>
      <c r="I11" s="234" t="s">
        <v>490</v>
      </c>
      <c r="J11" s="50" t="s">
        <v>115</v>
      </c>
      <c r="K11" s="41" t="s">
        <v>116</v>
      </c>
      <c r="L11" s="50" t="s">
        <v>117</v>
      </c>
      <c r="M11" s="41" t="s">
        <v>118</v>
      </c>
      <c r="N11" s="50" t="s">
        <v>119</v>
      </c>
      <c r="O11" s="41" t="s">
        <v>120</v>
      </c>
      <c r="P11" s="231" t="s">
        <v>113</v>
      </c>
      <c r="Q11" s="49" t="s">
        <v>114</v>
      </c>
      <c r="R11" s="231" t="s">
        <v>482</v>
      </c>
      <c r="S11" s="234" t="s">
        <v>483</v>
      </c>
      <c r="T11" s="237" t="s">
        <v>121</v>
      </c>
      <c r="U11" s="50" t="s">
        <v>122</v>
      </c>
      <c r="V11" s="239" t="s">
        <v>57</v>
      </c>
      <c r="Y11" s="44" t="s">
        <v>29</v>
      </c>
      <c r="Z11" s="48" t="s">
        <v>38</v>
      </c>
      <c r="AA11" s="50" t="s">
        <v>113</v>
      </c>
      <c r="AB11" s="49" t="s">
        <v>123</v>
      </c>
      <c r="AC11" s="50" t="s">
        <v>121</v>
      </c>
      <c r="AD11" s="41" t="s">
        <v>122</v>
      </c>
      <c r="AF11" s="44" t="s">
        <v>29</v>
      </c>
      <c r="AG11" s="48" t="s">
        <v>38</v>
      </c>
      <c r="AH11" s="50" t="s">
        <v>113</v>
      </c>
      <c r="AI11" s="257" t="s">
        <v>123</v>
      </c>
      <c r="AJ11" s="50" t="s">
        <v>121</v>
      </c>
      <c r="AK11" s="41" t="s">
        <v>122</v>
      </c>
      <c r="AQ11" s="40" t="s">
        <v>31</v>
      </c>
      <c r="AR11" s="98" t="s">
        <v>38</v>
      </c>
      <c r="AS11" s="51" t="s">
        <v>113</v>
      </c>
      <c r="AT11" s="41" t="s">
        <v>123</v>
      </c>
      <c r="AU11" s="51" t="s">
        <v>121</v>
      </c>
      <c r="AV11" s="41" t="s">
        <v>122</v>
      </c>
      <c r="AX11" s="40" t="s">
        <v>31</v>
      </c>
      <c r="AY11" s="98" t="s">
        <v>38</v>
      </c>
      <c r="AZ11" s="51" t="s">
        <v>113</v>
      </c>
      <c r="BA11" s="41" t="s">
        <v>123</v>
      </c>
      <c r="BB11" s="51" t="s">
        <v>121</v>
      </c>
      <c r="BC11" s="41" t="s">
        <v>122</v>
      </c>
      <c r="BF11" s="40" t="s">
        <v>502</v>
      </c>
      <c r="BG11" s="98" t="s">
        <v>38</v>
      </c>
      <c r="BH11" s="51" t="s">
        <v>113</v>
      </c>
      <c r="BI11" s="41" t="s">
        <v>123</v>
      </c>
      <c r="BJ11" s="51" t="s">
        <v>121</v>
      </c>
      <c r="BK11" s="41" t="s">
        <v>122</v>
      </c>
      <c r="BN11" s="308" t="s">
        <v>29</v>
      </c>
      <c r="BO11" s="309" t="s">
        <v>125</v>
      </c>
      <c r="BP11" s="309" t="s">
        <v>123</v>
      </c>
      <c r="BQ11" s="309" t="s">
        <v>122</v>
      </c>
    </row>
    <row r="12" spans="2:77" ht="60" customHeight="1">
      <c r="B12" s="233" t="str">
        <f>'(B) - Detecciones - Ataques'!B4</f>
        <v>Initial Access</v>
      </c>
      <c r="C12" s="233" t="str">
        <f>'(B) - Detecciones - Ataques'!C4</f>
        <v>_</v>
      </c>
      <c r="D12" s="233" t="str">
        <f>'(B) - Detecciones - Ataques'!D4</f>
        <v>Rogue Master</v>
      </c>
      <c r="E12" s="233" t="str">
        <f>'(B) - Detecciones - Ataques'!I4</f>
        <v>DNP3</v>
      </c>
      <c r="F12" s="233" t="str">
        <f>'(B) - Detecciones - Ataques'!K4</f>
        <v xml:space="preserve">T0848_DNP3-Rogue-Master-mod-fixed[2].pcapng </v>
      </c>
      <c r="G12" s="53">
        <f>'(B) - Detecciones - Ataques'!L4</f>
        <v>1</v>
      </c>
      <c r="H12" s="53">
        <f>MAX(P12,R12)</f>
        <v>1</v>
      </c>
      <c r="I12" s="102">
        <f>H12/G12</f>
        <v>1</v>
      </c>
      <c r="J12" s="53">
        <f>'(B) - Detecciones - Ataques'!T4</f>
        <v>0</v>
      </c>
      <c r="K12" s="99">
        <f>'(B) - Detecciones - Ataques'!U4</f>
        <v>0</v>
      </c>
      <c r="L12" s="53">
        <f>'(B) - Detecciones - Ataques'!AB4</f>
        <v>0</v>
      </c>
      <c r="M12" s="99">
        <f>'(B) - Detecciones - Ataques'!AC4</f>
        <v>0</v>
      </c>
      <c r="N12" s="53">
        <f>'(B) - Detecciones - Ataques'!AJ4</f>
        <v>0</v>
      </c>
      <c r="O12" s="99">
        <f>'(B) - Detecciones - Ataques'!AK4</f>
        <v>0</v>
      </c>
      <c r="P12" s="53">
        <f>'(B) - Detecciones - Ataques'!AR4</f>
        <v>0</v>
      </c>
      <c r="Q12" s="99">
        <f>'(B) - Detecciones - Ataques'!AS4</f>
        <v>0</v>
      </c>
      <c r="R12" s="53">
        <f>'(B) - Detecciones - Ataques'!AZ4</f>
        <v>1</v>
      </c>
      <c r="S12" s="102">
        <f>'(B) - Detecciones - Ataques'!BA4</f>
        <v>1</v>
      </c>
      <c r="T12" s="236">
        <f>'(B) - Detecciones - Ataques'!BN4</f>
        <v>0</v>
      </c>
      <c r="U12" s="99">
        <f>'(B) - Detecciones - Ataques'!BO4</f>
        <v>0</v>
      </c>
      <c r="V12" s="238" t="str">
        <f>'(B) - Detecciones - Ataques'!BP4</f>
        <v>✔</v>
      </c>
      <c r="Y12" s="240" t="s">
        <v>72</v>
      </c>
      <c r="Z12" s="72">
        <f>SUMIF($B$12:$B$137,$Y12,$G$12:$G$137)+SUMIF($C$12:$C$137,$Y12,$G$12:$G$137)</f>
        <v>1</v>
      </c>
      <c r="AA12" s="72">
        <f t="shared" ref="AA12:AA20" si="0">SUMIF($B$12:$B$137,$Y12,$H$12:$H$137)+SUMIF($C$12:$C$137,$Y12,$H$12:$H$137)</f>
        <v>1</v>
      </c>
      <c r="AB12" s="99">
        <f t="shared" ref="AB12:AB20" si="1">AA12/Z12</f>
        <v>1</v>
      </c>
      <c r="AC12" s="72">
        <f t="shared" ref="AC12:AC20" si="2">SUMIF($B$12:$B$137,$Y12,$T$12:$T$137)+SUMIF($C$12:$C$137,$Y12,$T$12:$T$137)</f>
        <v>0</v>
      </c>
      <c r="AD12" s="100">
        <f t="shared" ref="AD12:AD20" si="3">AC12/Z12</f>
        <v>0</v>
      </c>
      <c r="AE12" s="101"/>
      <c r="AF12" s="240" t="s">
        <v>72</v>
      </c>
      <c r="AG12" s="72">
        <f>SUMIFS($G$12:$G$137,$V$12:$V$137,"✔",$B$12:$B$137,$AF12)+SUMIFS($G$12:$G$137,$V$12:$V$137,"✔",$C$12:$C$137,$AF12)</f>
        <v>1</v>
      </c>
      <c r="AH12" s="72">
        <f t="shared" ref="AH12:AH20" si="4">SUMIFS($H$12:$H$137,$V$12:$V$137,"✔",$B$12:$B$137,$AF12)+SUMIFS($H$12:$H$137,$V$12:$V$137,"✔",$C$12:$C$137,$AF12)</f>
        <v>1</v>
      </c>
      <c r="AI12" s="102">
        <f>IF(AG12=0,"-",AH12/AG12)</f>
        <v>1</v>
      </c>
      <c r="AJ12" s="72">
        <f t="shared" ref="AJ12:AJ20" si="5">SUMIFS($T$12:$T$137,$V$12:$V$137,"✔",$B$12:$B$137,$AF12)+SUMIFS($T$12:$T$137,$V$12:$V$137,"✔",$C$12:$C$137,$AF12)</f>
        <v>0</v>
      </c>
      <c r="AK12" s="100">
        <f t="shared" ref="AK12:AK20" si="6">AJ12/AG12</f>
        <v>0</v>
      </c>
      <c r="AL12" s="101"/>
      <c r="AM12" s="101"/>
      <c r="AN12" s="101"/>
      <c r="AO12" s="101"/>
      <c r="AP12" s="101"/>
      <c r="AQ12" s="252" t="s">
        <v>173</v>
      </c>
      <c r="AR12" s="235">
        <f t="shared" ref="AR12:AR26" si="7">SUMIF($D$12:$D$137,$AQ12,$G$12:$G$137)</f>
        <v>1</v>
      </c>
      <c r="AS12" s="235">
        <f t="shared" ref="AS12:AS26" si="8">SUMIF($D$12:$D$137,$AQ12,$H$12:$H$137)</f>
        <v>1</v>
      </c>
      <c r="AT12" s="253">
        <f t="shared" ref="AT12:AT26" si="9">AS12/AR12</f>
        <v>1</v>
      </c>
      <c r="AU12" s="235">
        <f t="shared" ref="AU12:AU26" si="10">SUMIF($D$12:$D$137,$AQ12,$T$12:$T$137)</f>
        <v>0</v>
      </c>
      <c r="AV12" s="254">
        <f t="shared" ref="AV12:AV26" si="11">AU12/AR12</f>
        <v>0</v>
      </c>
      <c r="AW12" s="101"/>
      <c r="AX12" s="252" t="s">
        <v>173</v>
      </c>
      <c r="AY12" s="235">
        <f>COUNTIFS($G$12:$G$137,"&lt;&gt;0",$D$12:$D$137,$AX12,$V$12:$V$137,"✔")</f>
        <v>1</v>
      </c>
      <c r="AZ12" s="235">
        <f>COUNTIFS($H$12:$H$137,"&lt;&gt;0",$D$12:$D$137,$AX12,$V$12:$V$137,"✔")</f>
        <v>1</v>
      </c>
      <c r="BA12" s="253">
        <f t="shared" ref="BA12:BA26" si="12">IF(AY12=0,"-",AZ12/AY12)</f>
        <v>1</v>
      </c>
      <c r="BB12" s="235">
        <f>COUNTIFS($T$12:$T$137,"&lt;&gt;0",$D$12:$D$137,$AX12,$V$12:$V$137,"✔")</f>
        <v>0</v>
      </c>
      <c r="BC12" s="254">
        <f t="shared" ref="BC12:BC26" si="13">IF(AY12=0,"-",BB12/AY12)</f>
        <v>0</v>
      </c>
      <c r="BD12" s="101"/>
      <c r="BE12" s="101"/>
      <c r="BF12" s="307" t="s">
        <v>505</v>
      </c>
      <c r="BG12" s="235">
        <f t="shared" ref="BG12:BG25" si="14">SUMIF($E$12:$E$137,$BF12,$G$12:$G$137)</f>
        <v>31</v>
      </c>
      <c r="BH12" s="235">
        <f t="shared" ref="BH12:BH25" si="15">SUMIF($E$12:$E$137,$BF12,$H$12:$H$137)</f>
        <v>31</v>
      </c>
      <c r="BI12" s="253">
        <f>BH12/BG12</f>
        <v>1</v>
      </c>
      <c r="BJ12" s="235">
        <f t="shared" ref="BJ12:BJ25" si="16">SUMIF($E$12:$E$137,$BF12,$T$12:$T$137)</f>
        <v>0</v>
      </c>
      <c r="BK12" s="254">
        <f t="shared" ref="BK12:BK25" si="17">BJ12/BG12</f>
        <v>0</v>
      </c>
      <c r="BL12" s="101"/>
      <c r="BN12" s="307" t="s">
        <v>505</v>
      </c>
      <c r="BO12" s="235">
        <f>COUNTIFS($V$12:$V$137,"✔",$E$12:$E$137,BN12)</f>
        <v>13</v>
      </c>
      <c r="BP12" s="253">
        <f t="shared" ref="BP12:BP25" si="18">IF(BO12=0,"-",(COUNTIFS($I$12:$I$137,"&lt;&gt;0",$V$12:$V$137,"✔",$E$12:$E$137,$BN12))/$BO12)</f>
        <v>1</v>
      </c>
      <c r="BQ12" s="254">
        <f t="shared" ref="BQ12:BQ25" si="19">IF(BO12=0,"-",(COUNTIFS($U$12:$U$137,"&lt;&gt;0",$V$12:$V$137,"✔",$E$12:$E$137,$BN12))/$BO12)</f>
        <v>0</v>
      </c>
    </row>
    <row r="13" spans="2:77" ht="60" customHeight="1">
      <c r="B13" s="233" t="str">
        <f>'(B) - Detecciones - Ataques'!B5</f>
        <v>Discovery</v>
      </c>
      <c r="C13" s="233" t="str">
        <f>'(B) - Detecciones - Ataques'!C5</f>
        <v>_</v>
      </c>
      <c r="D13" s="233" t="str">
        <f>'(B) - Detecciones - Ataques'!D5</f>
        <v xml:space="preserve">Remote System Discovery </v>
      </c>
      <c r="E13" s="233" t="str">
        <f>'(B) - Detecciones - Ataques'!I5</f>
        <v>S7comm</v>
      </c>
      <c r="F13" s="233" t="str">
        <f>'(B) - Detecciones - Ataques'!K5</f>
        <v xml:space="preserve">T0846_discovery-nmap-mod-fixed[2].pcapng  </v>
      </c>
      <c r="G13" s="72">
        <f>'(B) - Detecciones - Ataques'!L5</f>
        <v>1</v>
      </c>
      <c r="H13" s="53">
        <f t="shared" ref="H13:H69" si="20">MAX(P13,R13)</f>
        <v>0</v>
      </c>
      <c r="I13" s="102">
        <f t="shared" ref="I13:I69" si="21">H13/G13</f>
        <v>0</v>
      </c>
      <c r="J13" s="53">
        <f>'(B) - Detecciones - Ataques'!T5</f>
        <v>0</v>
      </c>
      <c r="K13" s="102">
        <f>'(B) - Detecciones - Ataques'!U5</f>
        <v>0</v>
      </c>
      <c r="L13" s="53">
        <f>'(B) - Detecciones - Ataques'!AB5</f>
        <v>0</v>
      </c>
      <c r="M13" s="102">
        <f>'(B) - Detecciones - Ataques'!AC5</f>
        <v>0</v>
      </c>
      <c r="N13" s="53">
        <f>'(B) - Detecciones - Ataques'!AJ5</f>
        <v>0</v>
      </c>
      <c r="O13" s="102">
        <f>'(B) - Detecciones - Ataques'!AK5</f>
        <v>0</v>
      </c>
      <c r="P13" s="235">
        <f>'(B) - Detecciones - Ataques'!AR5</f>
        <v>0</v>
      </c>
      <c r="Q13" s="102">
        <f>'(B) - Detecciones - Ataques'!AS5</f>
        <v>0</v>
      </c>
      <c r="R13" s="53">
        <f>'(B) - Detecciones - Ataques'!AZ5</f>
        <v>0</v>
      </c>
      <c r="S13" s="102">
        <f>'(B) - Detecciones - Ataques'!BA5</f>
        <v>0</v>
      </c>
      <c r="T13" s="236">
        <f>'(B) - Detecciones - Ataques'!BN5</f>
        <v>0</v>
      </c>
      <c r="U13" s="102">
        <f>'(B) - Detecciones - Ataques'!BO5</f>
        <v>0</v>
      </c>
      <c r="V13" s="238" t="str">
        <f>'(B) - Detecciones - Ataques'!BP5</f>
        <v>✔</v>
      </c>
      <c r="Y13" s="241" t="s">
        <v>77</v>
      </c>
      <c r="Z13" s="72">
        <f t="shared" ref="Z13:Z20" si="22">SUMIF($B$12:$B$137,Y13,$G$12:$G$137)+SUMIF($C$12:$C$137,Y13,$G$12:$G$137)</f>
        <v>40</v>
      </c>
      <c r="AA13" s="72">
        <f t="shared" si="0"/>
        <v>24</v>
      </c>
      <c r="AB13" s="102">
        <f t="shared" si="1"/>
        <v>0.6</v>
      </c>
      <c r="AC13" s="72">
        <f t="shared" si="2"/>
        <v>0</v>
      </c>
      <c r="AD13" s="104">
        <f t="shared" si="3"/>
        <v>0</v>
      </c>
      <c r="AE13" s="101"/>
      <c r="AF13" s="241" t="s">
        <v>77</v>
      </c>
      <c r="AG13" s="72">
        <f t="shared" ref="AG13:AG20" si="23">SUMIFS($G$12:$G$137,$V$12:$V$137,"✔",$B$12:$B$137,AF13)+SUMIFS($G$12:$G$137,$V$12:$V$137,"✔",$C$12:$C$137,AF13)</f>
        <v>40</v>
      </c>
      <c r="AH13" s="72">
        <f t="shared" si="4"/>
        <v>24</v>
      </c>
      <c r="AI13" s="102">
        <f t="shared" ref="AI13:AI20" si="24">IF(AG13=0,"-",AH13/AG13)</f>
        <v>0.6</v>
      </c>
      <c r="AJ13" s="72">
        <f t="shared" si="5"/>
        <v>0</v>
      </c>
      <c r="AK13" s="104">
        <f t="shared" si="6"/>
        <v>0</v>
      </c>
      <c r="AL13" s="101"/>
      <c r="AM13" s="101"/>
      <c r="AN13" s="101"/>
      <c r="AO13" s="101"/>
      <c r="AP13" s="101"/>
      <c r="AQ13" s="255" t="s">
        <v>179</v>
      </c>
      <c r="AR13" s="72">
        <f t="shared" si="7"/>
        <v>33</v>
      </c>
      <c r="AS13" s="72">
        <f t="shared" si="8"/>
        <v>24</v>
      </c>
      <c r="AT13" s="102">
        <f t="shared" si="9"/>
        <v>0.72727272727272729</v>
      </c>
      <c r="AU13" s="72">
        <f t="shared" si="10"/>
        <v>0</v>
      </c>
      <c r="AV13" s="246">
        <f t="shared" si="11"/>
        <v>0</v>
      </c>
      <c r="AW13" s="101"/>
      <c r="AX13" s="255" t="s">
        <v>179</v>
      </c>
      <c r="AY13" s="72">
        <f t="shared" ref="AY13:AY26" si="25">COUNTIFS($G$12:$G$137,"&lt;&gt;0",$D$12:$D$137,$AX13,$V$12:$V$137,"✔")</f>
        <v>11</v>
      </c>
      <c r="AZ13" s="72">
        <f t="shared" ref="AZ13:AZ26" si="26">COUNTIFS($H$12:$H$137,"&lt;&gt;0",$D$12:$D$137,$AX13,$V$12:$V$137,"✔")</f>
        <v>5</v>
      </c>
      <c r="BA13" s="102">
        <f t="shared" si="12"/>
        <v>0.45454545454545453</v>
      </c>
      <c r="BB13" s="72">
        <f t="shared" ref="BB13:BB26" si="27">COUNTIFS($T$12:$T$137,"&lt;&gt;0",$D$12:$D$137,$AX13,$V$12:$V$137,"✔")</f>
        <v>0</v>
      </c>
      <c r="BC13" s="246">
        <f t="shared" si="13"/>
        <v>0</v>
      </c>
      <c r="BD13" s="101"/>
      <c r="BE13" s="101"/>
      <c r="BF13" s="247" t="s">
        <v>503</v>
      </c>
      <c r="BG13" s="72">
        <f t="shared" si="14"/>
        <v>66</v>
      </c>
      <c r="BH13" s="72">
        <f t="shared" si="15"/>
        <v>3</v>
      </c>
      <c r="BI13" s="102">
        <f t="shared" ref="BI13:BI25" si="28">BH13/BG13</f>
        <v>4.5454545454545456E-2</v>
      </c>
      <c r="BJ13" s="72">
        <f t="shared" si="16"/>
        <v>0</v>
      </c>
      <c r="BK13" s="246">
        <f t="shared" si="17"/>
        <v>0</v>
      </c>
      <c r="BL13" s="101"/>
      <c r="BN13" s="247" t="s">
        <v>503</v>
      </c>
      <c r="BO13" s="72">
        <f t="shared" ref="BO13:BO25" si="29">COUNTIFS($V$12:$V$137,"✔",$E$12:$E$137,BN13)</f>
        <v>9</v>
      </c>
      <c r="BP13" s="102">
        <f t="shared" si="18"/>
        <v>0.33333333333333331</v>
      </c>
      <c r="BQ13" s="246">
        <f t="shared" si="19"/>
        <v>0</v>
      </c>
    </row>
    <row r="14" spans="2:77" ht="60" customHeight="1">
      <c r="B14" s="233" t="str">
        <f>'(B) - Detecciones - Ataques'!B6</f>
        <v>Discovery</v>
      </c>
      <c r="C14" s="233" t="str">
        <f>'(B) - Detecciones - Ataques'!C6</f>
        <v>_</v>
      </c>
      <c r="D14" s="233" t="str">
        <f>'(B) - Detecciones - Ataques'!D6</f>
        <v xml:space="preserve">Remote System Discovery </v>
      </c>
      <c r="E14" s="233" t="str">
        <f>'(B) - Detecciones - Ataques'!I6</f>
        <v>Modbus</v>
      </c>
      <c r="F14" s="233" t="str">
        <f>'(B) - Detecciones - Ataques'!K6</f>
        <v>T0846_Discovery-modbus-nmap-fixed[2].pcapng</v>
      </c>
      <c r="G14" s="72">
        <f>'(B) - Detecciones - Ataques'!L6</f>
        <v>2</v>
      </c>
      <c r="H14" s="53">
        <f t="shared" si="20"/>
        <v>2</v>
      </c>
      <c r="I14" s="102">
        <f t="shared" si="21"/>
        <v>1</v>
      </c>
      <c r="J14" s="53">
        <f>'(B) - Detecciones - Ataques'!T6</f>
        <v>0</v>
      </c>
      <c r="K14" s="102">
        <f>'(B) - Detecciones - Ataques'!U6</f>
        <v>0</v>
      </c>
      <c r="L14" s="53">
        <f>'(B) - Detecciones - Ataques'!AB6</f>
        <v>0</v>
      </c>
      <c r="M14" s="102">
        <f>'(B) - Detecciones - Ataques'!AC6</f>
        <v>0</v>
      </c>
      <c r="N14" s="53">
        <f>'(B) - Detecciones - Ataques'!AJ6</f>
        <v>1</v>
      </c>
      <c r="O14" s="102">
        <f>'(B) - Detecciones - Ataques'!AK6</f>
        <v>0.5</v>
      </c>
      <c r="P14" s="235">
        <f>'(B) - Detecciones - Ataques'!AR6</f>
        <v>2</v>
      </c>
      <c r="Q14" s="102">
        <f>'(B) - Detecciones - Ataques'!AS6</f>
        <v>1</v>
      </c>
      <c r="R14" s="53">
        <f>'(B) - Detecciones - Ataques'!AZ6</f>
        <v>2</v>
      </c>
      <c r="S14" s="102">
        <f>'(B) - Detecciones - Ataques'!BA6</f>
        <v>1</v>
      </c>
      <c r="T14" s="236">
        <f>'(B) - Detecciones - Ataques'!BN6</f>
        <v>0</v>
      </c>
      <c r="U14" s="102">
        <f>'(B) - Detecciones - Ataques'!BO6</f>
        <v>0</v>
      </c>
      <c r="V14" s="238" t="str">
        <f>'(B) - Detecciones - Ataques'!BP6</f>
        <v>✔</v>
      </c>
      <c r="Y14" s="103" t="s">
        <v>80</v>
      </c>
      <c r="Z14" s="72">
        <f t="shared" si="22"/>
        <v>3</v>
      </c>
      <c r="AA14" s="72">
        <f t="shared" si="0"/>
        <v>3</v>
      </c>
      <c r="AB14" s="102">
        <f t="shared" si="1"/>
        <v>1</v>
      </c>
      <c r="AC14" s="72">
        <f t="shared" si="2"/>
        <v>0</v>
      </c>
      <c r="AD14" s="104">
        <f t="shared" si="3"/>
        <v>0</v>
      </c>
      <c r="AE14" s="101"/>
      <c r="AF14" s="103" t="s">
        <v>80</v>
      </c>
      <c r="AG14" s="72">
        <f t="shared" si="23"/>
        <v>3</v>
      </c>
      <c r="AH14" s="72">
        <f t="shared" si="4"/>
        <v>3</v>
      </c>
      <c r="AI14" s="102">
        <f t="shared" si="24"/>
        <v>1</v>
      </c>
      <c r="AJ14" s="72">
        <f t="shared" si="5"/>
        <v>0</v>
      </c>
      <c r="AK14" s="104">
        <f t="shared" si="6"/>
        <v>0</v>
      </c>
      <c r="AL14" s="101"/>
      <c r="AM14" s="101"/>
      <c r="AN14" s="101"/>
      <c r="AO14" s="101"/>
      <c r="AP14" s="101"/>
      <c r="AQ14" s="248" t="s">
        <v>180</v>
      </c>
      <c r="AR14" s="72">
        <f t="shared" si="7"/>
        <v>7</v>
      </c>
      <c r="AS14" s="72">
        <f t="shared" si="8"/>
        <v>0</v>
      </c>
      <c r="AT14" s="102">
        <f t="shared" si="9"/>
        <v>0</v>
      </c>
      <c r="AU14" s="72">
        <f t="shared" si="10"/>
        <v>0</v>
      </c>
      <c r="AV14" s="246">
        <f t="shared" si="11"/>
        <v>0</v>
      </c>
      <c r="AW14" s="101"/>
      <c r="AX14" s="248" t="s">
        <v>180</v>
      </c>
      <c r="AY14" s="72">
        <f t="shared" si="25"/>
        <v>1</v>
      </c>
      <c r="AZ14" s="72">
        <f t="shared" si="26"/>
        <v>0</v>
      </c>
      <c r="BA14" s="102">
        <f t="shared" si="12"/>
        <v>0</v>
      </c>
      <c r="BB14" s="72">
        <f t="shared" si="27"/>
        <v>0</v>
      </c>
      <c r="BC14" s="246">
        <f t="shared" si="13"/>
        <v>0</v>
      </c>
      <c r="BD14" s="101"/>
      <c r="BE14" s="101"/>
      <c r="BF14" s="247" t="s">
        <v>504</v>
      </c>
      <c r="BG14" s="72">
        <f t="shared" si="14"/>
        <v>17</v>
      </c>
      <c r="BH14" s="72">
        <f t="shared" si="15"/>
        <v>0</v>
      </c>
      <c r="BI14" s="102">
        <f t="shared" si="28"/>
        <v>0</v>
      </c>
      <c r="BJ14" s="72">
        <f t="shared" si="16"/>
        <v>0</v>
      </c>
      <c r="BK14" s="246">
        <f t="shared" si="17"/>
        <v>0</v>
      </c>
      <c r="BL14" s="101"/>
      <c r="BN14" s="247" t="s">
        <v>504</v>
      </c>
      <c r="BO14" s="72">
        <f t="shared" si="29"/>
        <v>4</v>
      </c>
      <c r="BP14" s="102">
        <f t="shared" si="18"/>
        <v>0</v>
      </c>
      <c r="BQ14" s="246">
        <f t="shared" si="19"/>
        <v>0</v>
      </c>
    </row>
    <row r="15" spans="2:77" ht="60" customHeight="1">
      <c r="B15" s="233" t="str">
        <f>'(B) - Detecciones - Ataques'!B7</f>
        <v>Discovery</v>
      </c>
      <c r="C15" s="233" t="str">
        <f>'(B) - Detecciones - Ataques'!C7</f>
        <v>_</v>
      </c>
      <c r="D15" s="233" t="str">
        <f>'(B) - Detecciones - Ataques'!D7</f>
        <v xml:space="preserve">Remote System Discovery </v>
      </c>
      <c r="E15" s="233" t="str">
        <f>'(B) - Detecciones - Ataques'!I7</f>
        <v>Modbus</v>
      </c>
      <c r="F15" s="233" t="str">
        <f>'(B) - Detecciones - Ataques'!K7</f>
        <v xml:space="preserve">T0846_Discovery-modbusdetect-fixed[2].pcapng </v>
      </c>
      <c r="G15" s="72">
        <f>'(B) - Detecciones - Ataques'!L7</f>
        <v>1</v>
      </c>
      <c r="H15" s="53">
        <f t="shared" si="20"/>
        <v>1</v>
      </c>
      <c r="I15" s="102">
        <f t="shared" si="21"/>
        <v>1</v>
      </c>
      <c r="J15" s="53">
        <f>'(B) - Detecciones - Ataques'!T7</f>
        <v>0</v>
      </c>
      <c r="K15" s="102">
        <f>'(B) - Detecciones - Ataques'!U7</f>
        <v>0</v>
      </c>
      <c r="L15" s="53">
        <f>'(B) - Detecciones - Ataques'!AB7</f>
        <v>0</v>
      </c>
      <c r="M15" s="102">
        <f>'(B) - Detecciones - Ataques'!AC7</f>
        <v>0</v>
      </c>
      <c r="N15" s="53">
        <f>'(B) - Detecciones - Ataques'!AJ7</f>
        <v>1</v>
      </c>
      <c r="O15" s="102">
        <f>'(B) - Detecciones - Ataques'!AK7</f>
        <v>1</v>
      </c>
      <c r="P15" s="235">
        <f>'(B) - Detecciones - Ataques'!AR7</f>
        <v>1</v>
      </c>
      <c r="Q15" s="102">
        <f>'(B) - Detecciones - Ataques'!AS7</f>
        <v>1</v>
      </c>
      <c r="R15" s="53">
        <f>'(B) - Detecciones - Ataques'!AZ7</f>
        <v>0</v>
      </c>
      <c r="S15" s="102">
        <f>'(B) - Detecciones - Ataques'!BA7</f>
        <v>0</v>
      </c>
      <c r="T15" s="236">
        <f>'(B) - Detecciones - Ataques'!BN7</f>
        <v>0</v>
      </c>
      <c r="U15" s="102">
        <f>'(B) - Detecciones - Ataques'!BO7</f>
        <v>0</v>
      </c>
      <c r="V15" s="238" t="str">
        <f>'(B) - Detecciones - Ataques'!BP7</f>
        <v>✔</v>
      </c>
      <c r="Y15" s="103" t="s">
        <v>78</v>
      </c>
      <c r="Z15" s="72">
        <f t="shared" si="22"/>
        <v>61</v>
      </c>
      <c r="AA15" s="72">
        <f t="shared" si="0"/>
        <v>45</v>
      </c>
      <c r="AB15" s="102">
        <f t="shared" si="1"/>
        <v>0.73770491803278693</v>
      </c>
      <c r="AC15" s="72">
        <f t="shared" si="2"/>
        <v>0</v>
      </c>
      <c r="AD15" s="104">
        <f t="shared" si="3"/>
        <v>0</v>
      </c>
      <c r="AE15" s="101"/>
      <c r="AF15" s="103" t="s">
        <v>78</v>
      </c>
      <c r="AG15" s="72">
        <f t="shared" si="23"/>
        <v>61</v>
      </c>
      <c r="AH15" s="72">
        <f t="shared" si="4"/>
        <v>45</v>
      </c>
      <c r="AI15" s="102">
        <f t="shared" si="24"/>
        <v>0.73770491803278693</v>
      </c>
      <c r="AJ15" s="72">
        <f t="shared" si="5"/>
        <v>0</v>
      </c>
      <c r="AK15" s="104">
        <f t="shared" si="6"/>
        <v>0</v>
      </c>
      <c r="AL15" s="101"/>
      <c r="AM15" s="101"/>
      <c r="AN15" s="101"/>
      <c r="AO15" s="101"/>
      <c r="AP15" s="101"/>
      <c r="AQ15" s="248" t="s">
        <v>181</v>
      </c>
      <c r="AR15" s="72">
        <f t="shared" si="7"/>
        <v>3</v>
      </c>
      <c r="AS15" s="72">
        <f t="shared" si="8"/>
        <v>3</v>
      </c>
      <c r="AT15" s="102">
        <f t="shared" si="9"/>
        <v>1</v>
      </c>
      <c r="AU15" s="72">
        <f t="shared" si="10"/>
        <v>0</v>
      </c>
      <c r="AV15" s="246">
        <f t="shared" si="11"/>
        <v>0</v>
      </c>
      <c r="AW15" s="101"/>
      <c r="AX15" s="248" t="s">
        <v>181</v>
      </c>
      <c r="AY15" s="72">
        <f t="shared" si="25"/>
        <v>2</v>
      </c>
      <c r="AZ15" s="72">
        <f t="shared" si="26"/>
        <v>2</v>
      </c>
      <c r="BA15" s="102">
        <f t="shared" si="12"/>
        <v>1</v>
      </c>
      <c r="BB15" s="72">
        <f t="shared" si="27"/>
        <v>0</v>
      </c>
      <c r="BC15" s="246">
        <f t="shared" si="13"/>
        <v>0</v>
      </c>
      <c r="BD15" s="101"/>
      <c r="BE15" s="101"/>
      <c r="BF15" s="247" t="s">
        <v>506</v>
      </c>
      <c r="BG15" s="72">
        <f t="shared" si="14"/>
        <v>16155</v>
      </c>
      <c r="BH15" s="72">
        <f t="shared" si="15"/>
        <v>6</v>
      </c>
      <c r="BI15" s="102">
        <f t="shared" si="28"/>
        <v>3.7140204271123489E-4</v>
      </c>
      <c r="BJ15" s="72">
        <f t="shared" si="16"/>
        <v>0</v>
      </c>
      <c r="BK15" s="246">
        <f t="shared" si="17"/>
        <v>0</v>
      </c>
      <c r="BL15" s="101"/>
      <c r="BN15" s="247" t="s">
        <v>506</v>
      </c>
      <c r="BO15" s="72">
        <f t="shared" si="29"/>
        <v>10</v>
      </c>
      <c r="BP15" s="102">
        <f t="shared" si="18"/>
        <v>0.4</v>
      </c>
      <c r="BQ15" s="246">
        <f t="shared" si="19"/>
        <v>0</v>
      </c>
    </row>
    <row r="16" spans="2:77" ht="60" customHeight="1">
      <c r="B16" s="233" t="str">
        <f>'(B) - Detecciones - Ataques'!B8</f>
        <v>Discovery</v>
      </c>
      <c r="C16" s="233" t="str">
        <f>'(B) - Detecciones - Ataques'!C8</f>
        <v>_</v>
      </c>
      <c r="D16" s="233" t="str">
        <f>'(B) - Detecciones - Ataques'!D8</f>
        <v xml:space="preserve">Remote System Discovery </v>
      </c>
      <c r="E16" s="233" t="str">
        <f>'(B) - Detecciones - Ataques'!I8</f>
        <v>Modbus</v>
      </c>
      <c r="F16" s="233" t="str">
        <f>'(B) - Detecciones - Ataques'!K8</f>
        <v xml:space="preserve">T0846_Discovery-modbus_findunitid-fixed[2].pcapng </v>
      </c>
      <c r="G16" s="72">
        <f>'(B) - Detecciones - Ataques'!L8</f>
        <v>17</v>
      </c>
      <c r="H16" s="53">
        <f t="shared" si="20"/>
        <v>17</v>
      </c>
      <c r="I16" s="102">
        <f t="shared" si="21"/>
        <v>1</v>
      </c>
      <c r="J16" s="53">
        <f>'(B) - Detecciones - Ataques'!T8</f>
        <v>0</v>
      </c>
      <c r="K16" s="102">
        <f>'(B) - Detecciones - Ataques'!U8</f>
        <v>0</v>
      </c>
      <c r="L16" s="53">
        <f>'(B) - Detecciones - Ataques'!AB8</f>
        <v>0</v>
      </c>
      <c r="M16" s="102">
        <f>'(B) - Detecciones - Ataques'!AC8</f>
        <v>0</v>
      </c>
      <c r="N16" s="53">
        <f>'(B) - Detecciones - Ataques'!AJ8</f>
        <v>17</v>
      </c>
      <c r="O16" s="102">
        <f>'(B) - Detecciones - Ataques'!AK8</f>
        <v>1</v>
      </c>
      <c r="P16" s="235">
        <f>'(B) - Detecciones - Ataques'!AR8</f>
        <v>17</v>
      </c>
      <c r="Q16" s="102">
        <f>'(B) - Detecciones - Ataques'!AS8</f>
        <v>1</v>
      </c>
      <c r="R16" s="53">
        <f>'(B) - Detecciones - Ataques'!AZ8</f>
        <v>0</v>
      </c>
      <c r="S16" s="102">
        <f>'(B) - Detecciones - Ataques'!BA8</f>
        <v>0</v>
      </c>
      <c r="T16" s="236">
        <f>'(B) - Detecciones - Ataques'!BN8</f>
        <v>0</v>
      </c>
      <c r="U16" s="102">
        <f>'(B) - Detecciones - Ataques'!BO8</f>
        <v>0</v>
      </c>
      <c r="V16" s="238" t="str">
        <f>'(B) - Detecciones - Ataques'!BP8</f>
        <v>✔</v>
      </c>
      <c r="Y16" s="103" t="s">
        <v>76</v>
      </c>
      <c r="Z16" s="72">
        <f t="shared" si="22"/>
        <v>4</v>
      </c>
      <c r="AA16" s="72">
        <f t="shared" si="0"/>
        <v>4</v>
      </c>
      <c r="AB16" s="102">
        <f t="shared" si="1"/>
        <v>1</v>
      </c>
      <c r="AC16" s="72">
        <f t="shared" si="2"/>
        <v>0</v>
      </c>
      <c r="AD16" s="104">
        <f t="shared" si="3"/>
        <v>0</v>
      </c>
      <c r="AE16" s="101"/>
      <c r="AF16" s="103" t="s">
        <v>76</v>
      </c>
      <c r="AG16" s="72">
        <f t="shared" si="23"/>
        <v>4</v>
      </c>
      <c r="AH16" s="72">
        <f t="shared" si="4"/>
        <v>4</v>
      </c>
      <c r="AI16" s="102">
        <f t="shared" si="24"/>
        <v>1</v>
      </c>
      <c r="AJ16" s="72">
        <f t="shared" si="5"/>
        <v>0</v>
      </c>
      <c r="AK16" s="104">
        <f t="shared" si="6"/>
        <v>0</v>
      </c>
      <c r="AL16" s="101"/>
      <c r="AM16" s="101"/>
      <c r="AN16" s="101"/>
      <c r="AO16" s="101"/>
      <c r="AP16" s="101"/>
      <c r="AQ16" s="248" t="s">
        <v>182</v>
      </c>
      <c r="AR16" s="72">
        <f t="shared" si="7"/>
        <v>45</v>
      </c>
      <c r="AS16" s="72">
        <f t="shared" si="8"/>
        <v>45</v>
      </c>
      <c r="AT16" s="102">
        <f t="shared" si="9"/>
        <v>1</v>
      </c>
      <c r="AU16" s="72">
        <f t="shared" si="10"/>
        <v>0</v>
      </c>
      <c r="AV16" s="246">
        <f t="shared" si="11"/>
        <v>0</v>
      </c>
      <c r="AW16" s="101"/>
      <c r="AX16" s="248" t="s">
        <v>182</v>
      </c>
      <c r="AY16" s="72">
        <f t="shared" si="25"/>
        <v>1</v>
      </c>
      <c r="AZ16" s="72">
        <f t="shared" si="26"/>
        <v>1</v>
      </c>
      <c r="BA16" s="102">
        <f t="shared" si="12"/>
        <v>1</v>
      </c>
      <c r="BB16" s="72">
        <f t="shared" si="27"/>
        <v>0</v>
      </c>
      <c r="BC16" s="246">
        <f t="shared" si="13"/>
        <v>0</v>
      </c>
      <c r="BD16" s="101"/>
      <c r="BE16" s="101"/>
      <c r="BF16" s="247" t="s">
        <v>508</v>
      </c>
      <c r="BG16" s="72">
        <f t="shared" si="14"/>
        <v>16</v>
      </c>
      <c r="BH16" s="72">
        <f t="shared" si="15"/>
        <v>0</v>
      </c>
      <c r="BI16" s="102">
        <f t="shared" si="28"/>
        <v>0</v>
      </c>
      <c r="BJ16" s="72">
        <f t="shared" si="16"/>
        <v>0</v>
      </c>
      <c r="BK16" s="246">
        <f t="shared" si="17"/>
        <v>0</v>
      </c>
      <c r="BL16" s="101"/>
      <c r="BN16" s="247" t="s">
        <v>508</v>
      </c>
      <c r="BO16" s="72">
        <f t="shared" si="29"/>
        <v>8</v>
      </c>
      <c r="BP16" s="102">
        <f t="shared" si="18"/>
        <v>0</v>
      </c>
      <c r="BQ16" s="246">
        <f t="shared" si="19"/>
        <v>0</v>
      </c>
    </row>
    <row r="17" spans="2:69" ht="60" customHeight="1">
      <c r="B17" s="233" t="str">
        <f>'(B) - Detecciones - Ataques'!B9</f>
        <v>Discovery</v>
      </c>
      <c r="C17" s="233" t="str">
        <f>'(B) - Detecciones - Ataques'!C9</f>
        <v>_</v>
      </c>
      <c r="D17" s="233" t="str">
        <f>'(B) - Detecciones - Ataques'!D9</f>
        <v xml:space="preserve">Remote System Discovery </v>
      </c>
      <c r="E17" s="233" t="str">
        <f>'(B) - Detecciones - Ataques'!I9</f>
        <v>TCP</v>
      </c>
      <c r="F17" s="233" t="str">
        <f>'(B) - Detecciones - Ataques'!K9</f>
        <v xml:space="preserve">T0846-FIN_SCAN_2-2[1].pcapng </v>
      </c>
      <c r="G17" s="72">
        <f>'(B) - Detecciones - Ataques'!L9</f>
        <v>2</v>
      </c>
      <c r="H17" s="53">
        <f t="shared" si="20"/>
        <v>0</v>
      </c>
      <c r="I17" s="102">
        <f t="shared" si="21"/>
        <v>0</v>
      </c>
      <c r="J17" s="53">
        <f>'(B) - Detecciones - Ataques'!T9</f>
        <v>0</v>
      </c>
      <c r="K17" s="102">
        <f>'(B) - Detecciones - Ataques'!U9</f>
        <v>0</v>
      </c>
      <c r="L17" s="53">
        <f>'(B) - Detecciones - Ataques'!AB9</f>
        <v>0</v>
      </c>
      <c r="M17" s="102">
        <f>'(B) - Detecciones - Ataques'!AC9</f>
        <v>0</v>
      </c>
      <c r="N17" s="53">
        <f>'(B) - Detecciones - Ataques'!AJ9</f>
        <v>0</v>
      </c>
      <c r="O17" s="102">
        <f>'(B) - Detecciones - Ataques'!AK9</f>
        <v>0</v>
      </c>
      <c r="P17" s="235">
        <f>'(B) - Detecciones - Ataques'!AR9</f>
        <v>0</v>
      </c>
      <c r="Q17" s="102">
        <f>'(B) - Detecciones - Ataques'!AS9</f>
        <v>0</v>
      </c>
      <c r="R17" s="53">
        <f>'(B) - Detecciones - Ataques'!AZ9</f>
        <v>0</v>
      </c>
      <c r="S17" s="102">
        <f>'(B) - Detecciones - Ataques'!BA9</f>
        <v>0</v>
      </c>
      <c r="T17" s="236">
        <f>'(B) - Detecciones - Ataques'!BN9</f>
        <v>0</v>
      </c>
      <c r="U17" s="102">
        <f>'(B) - Detecciones - Ataques'!BO9</f>
        <v>0</v>
      </c>
      <c r="V17" s="238" t="str">
        <f>'(B) - Detecciones - Ataques'!BP9</f>
        <v>✔</v>
      </c>
      <c r="Y17" s="103" t="s">
        <v>177</v>
      </c>
      <c r="Z17" s="72">
        <f t="shared" si="22"/>
        <v>661361</v>
      </c>
      <c r="AA17" s="72">
        <f t="shared" si="0"/>
        <v>347063</v>
      </c>
      <c r="AB17" s="102">
        <f t="shared" si="1"/>
        <v>0.52477088912107006</v>
      </c>
      <c r="AC17" s="72">
        <f t="shared" si="2"/>
        <v>897</v>
      </c>
      <c r="AD17" s="104">
        <f>AC17/Z17</f>
        <v>1.3562940663268623E-3</v>
      </c>
      <c r="AE17" s="101"/>
      <c r="AF17" s="103" t="s">
        <v>177</v>
      </c>
      <c r="AG17" s="72">
        <f t="shared" si="23"/>
        <v>661361</v>
      </c>
      <c r="AH17" s="72">
        <f t="shared" si="4"/>
        <v>347063</v>
      </c>
      <c r="AI17" s="102">
        <f t="shared" si="24"/>
        <v>0.52477088912107006</v>
      </c>
      <c r="AJ17" s="72">
        <f t="shared" si="5"/>
        <v>897</v>
      </c>
      <c r="AK17" s="104">
        <f t="shared" si="6"/>
        <v>1.3562940663268623E-3</v>
      </c>
      <c r="AL17" s="101"/>
      <c r="AM17" s="101"/>
      <c r="AN17" s="101"/>
      <c r="AO17" s="101"/>
      <c r="AP17" s="101"/>
      <c r="AQ17" s="247" t="s">
        <v>244</v>
      </c>
      <c r="AR17" s="72">
        <f t="shared" si="7"/>
        <v>16</v>
      </c>
      <c r="AS17" s="72">
        <f t="shared" si="8"/>
        <v>0</v>
      </c>
      <c r="AT17" s="102">
        <f t="shared" si="9"/>
        <v>0</v>
      </c>
      <c r="AU17" s="72">
        <f t="shared" si="10"/>
        <v>0</v>
      </c>
      <c r="AV17" s="246">
        <f t="shared" si="11"/>
        <v>0</v>
      </c>
      <c r="AW17" s="101"/>
      <c r="AX17" s="247" t="s">
        <v>244</v>
      </c>
      <c r="AY17" s="72">
        <f t="shared" si="25"/>
        <v>8</v>
      </c>
      <c r="AZ17" s="72">
        <f t="shared" si="26"/>
        <v>0</v>
      </c>
      <c r="BA17" s="102">
        <f t="shared" si="12"/>
        <v>0</v>
      </c>
      <c r="BB17" s="72">
        <f t="shared" si="27"/>
        <v>0</v>
      </c>
      <c r="BC17" s="246">
        <f t="shared" si="13"/>
        <v>0</v>
      </c>
      <c r="BD17" s="101"/>
      <c r="BE17" s="101"/>
      <c r="BF17" s="247" t="s">
        <v>516</v>
      </c>
      <c r="BG17" s="72">
        <f t="shared" si="14"/>
        <v>2</v>
      </c>
      <c r="BH17" s="72">
        <f t="shared" si="15"/>
        <v>2</v>
      </c>
      <c r="BI17" s="102">
        <f t="shared" si="28"/>
        <v>1</v>
      </c>
      <c r="BJ17" s="72">
        <f t="shared" si="16"/>
        <v>0</v>
      </c>
      <c r="BK17" s="246">
        <f t="shared" si="17"/>
        <v>0</v>
      </c>
      <c r="BL17" s="101"/>
      <c r="BN17" s="247" t="s">
        <v>516</v>
      </c>
      <c r="BO17" s="72">
        <f t="shared" si="29"/>
        <v>2</v>
      </c>
      <c r="BP17" s="102">
        <f t="shared" si="18"/>
        <v>1</v>
      </c>
      <c r="BQ17" s="246">
        <f t="shared" si="19"/>
        <v>0</v>
      </c>
    </row>
    <row r="18" spans="2:69" ht="60" customHeight="1">
      <c r="B18" s="233" t="str">
        <f>'(B) - Detecciones - Ataques'!B10</f>
        <v>Discovery</v>
      </c>
      <c r="C18" s="233" t="str">
        <f>'(B) - Detecciones - Ataques'!C10</f>
        <v>_</v>
      </c>
      <c r="D18" s="233" t="str">
        <f>'(B) - Detecciones - Ataques'!D10</f>
        <v xml:space="preserve">Remote System Discovery </v>
      </c>
      <c r="E18" s="233" t="str">
        <f>'(B) - Detecciones - Ataques'!I10</f>
        <v>TCP</v>
      </c>
      <c r="F18" s="233" t="str">
        <f>'(B) - Detecciones - Ataques'!K10</f>
        <v xml:space="preserve">T0846-FIN_SCAN_2-11[1].pcapng </v>
      </c>
      <c r="G18" s="72">
        <f>'(B) - Detecciones - Ataques'!L10</f>
        <v>2</v>
      </c>
      <c r="H18" s="53">
        <f t="shared" si="20"/>
        <v>0</v>
      </c>
      <c r="I18" s="102">
        <f t="shared" si="21"/>
        <v>0</v>
      </c>
      <c r="J18" s="53">
        <f>'(B) - Detecciones - Ataques'!T10</f>
        <v>0</v>
      </c>
      <c r="K18" s="102">
        <f>'(B) - Detecciones - Ataques'!U10</f>
        <v>0</v>
      </c>
      <c r="L18" s="53">
        <f>'(B) - Detecciones - Ataques'!AB10</f>
        <v>0</v>
      </c>
      <c r="M18" s="102">
        <f>'(B) - Detecciones - Ataques'!AC10</f>
        <v>0</v>
      </c>
      <c r="N18" s="53">
        <f>'(B) - Detecciones - Ataques'!AJ10</f>
        <v>0</v>
      </c>
      <c r="O18" s="102">
        <f>'(B) - Detecciones - Ataques'!AK10</f>
        <v>0</v>
      </c>
      <c r="P18" s="235">
        <f>'(B) - Detecciones - Ataques'!AR10</f>
        <v>0</v>
      </c>
      <c r="Q18" s="102">
        <f>'(B) - Detecciones - Ataques'!AS10</f>
        <v>0</v>
      </c>
      <c r="R18" s="53">
        <f>'(B) - Detecciones - Ataques'!AZ10</f>
        <v>0</v>
      </c>
      <c r="S18" s="102">
        <f>'(B) - Detecciones - Ataques'!BA10</f>
        <v>0</v>
      </c>
      <c r="T18" s="236">
        <f>'(B) - Detecciones - Ataques'!BN10</f>
        <v>0</v>
      </c>
      <c r="U18" s="102">
        <f>'(B) - Detecciones - Ataques'!BO10</f>
        <v>0</v>
      </c>
      <c r="V18" s="238" t="str">
        <f>'(B) - Detecciones - Ataques'!BP10</f>
        <v>✔</v>
      </c>
      <c r="Y18" s="103" t="s">
        <v>178</v>
      </c>
      <c r="Z18" s="72">
        <f t="shared" si="22"/>
        <v>2</v>
      </c>
      <c r="AA18" s="72">
        <f t="shared" si="0"/>
        <v>2</v>
      </c>
      <c r="AB18" s="102">
        <f t="shared" si="1"/>
        <v>1</v>
      </c>
      <c r="AC18" s="72">
        <f t="shared" si="2"/>
        <v>0</v>
      </c>
      <c r="AD18" s="104">
        <f t="shared" si="3"/>
        <v>0</v>
      </c>
      <c r="AE18" s="101"/>
      <c r="AF18" s="103" t="s">
        <v>178</v>
      </c>
      <c r="AG18" s="72">
        <f t="shared" si="23"/>
        <v>2</v>
      </c>
      <c r="AH18" s="72">
        <f t="shared" si="4"/>
        <v>2</v>
      </c>
      <c r="AI18" s="102">
        <f t="shared" si="24"/>
        <v>1</v>
      </c>
      <c r="AJ18" s="72">
        <f t="shared" si="5"/>
        <v>0</v>
      </c>
      <c r="AK18" s="104">
        <f t="shared" si="6"/>
        <v>0</v>
      </c>
      <c r="AL18" s="101"/>
      <c r="AM18" s="101"/>
      <c r="AN18" s="101"/>
      <c r="AO18" s="101"/>
      <c r="AP18" s="101"/>
      <c r="AQ18" s="248" t="s">
        <v>183</v>
      </c>
      <c r="AR18" s="72">
        <f t="shared" si="7"/>
        <v>4</v>
      </c>
      <c r="AS18" s="72">
        <f t="shared" si="8"/>
        <v>4</v>
      </c>
      <c r="AT18" s="102">
        <f t="shared" si="9"/>
        <v>1</v>
      </c>
      <c r="AU18" s="72">
        <f t="shared" si="10"/>
        <v>0</v>
      </c>
      <c r="AV18" s="246">
        <f t="shared" si="11"/>
        <v>0</v>
      </c>
      <c r="AW18" s="101"/>
      <c r="AX18" s="248" t="s">
        <v>183</v>
      </c>
      <c r="AY18" s="72">
        <f t="shared" si="25"/>
        <v>4</v>
      </c>
      <c r="AZ18" s="72">
        <f t="shared" si="26"/>
        <v>4</v>
      </c>
      <c r="BA18" s="102">
        <f t="shared" si="12"/>
        <v>1</v>
      </c>
      <c r="BB18" s="72">
        <f t="shared" si="27"/>
        <v>0</v>
      </c>
      <c r="BC18" s="246">
        <f t="shared" si="13"/>
        <v>0</v>
      </c>
      <c r="BD18" s="101"/>
      <c r="BE18" s="101"/>
      <c r="BF18" s="247" t="s">
        <v>507</v>
      </c>
      <c r="BG18" s="72">
        <f t="shared" si="14"/>
        <v>45</v>
      </c>
      <c r="BH18" s="72">
        <f t="shared" si="15"/>
        <v>45</v>
      </c>
      <c r="BI18" s="102">
        <f t="shared" si="28"/>
        <v>1</v>
      </c>
      <c r="BJ18" s="72">
        <f t="shared" si="16"/>
        <v>0</v>
      </c>
      <c r="BK18" s="246">
        <f t="shared" si="17"/>
        <v>0</v>
      </c>
      <c r="BL18" s="101"/>
      <c r="BN18" s="247" t="s">
        <v>507</v>
      </c>
      <c r="BO18" s="72">
        <f t="shared" si="29"/>
        <v>1</v>
      </c>
      <c r="BP18" s="102">
        <f t="shared" si="18"/>
        <v>1</v>
      </c>
      <c r="BQ18" s="246">
        <f t="shared" si="19"/>
        <v>0</v>
      </c>
    </row>
    <row r="19" spans="2:69" ht="60" customHeight="1">
      <c r="B19" s="233" t="str">
        <f>'(B) - Detecciones - Ataques'!B11</f>
        <v>Discovery</v>
      </c>
      <c r="C19" s="233" t="str">
        <f>'(B) - Detecciones - Ataques'!C11</f>
        <v>_</v>
      </c>
      <c r="D19" s="233" t="str">
        <f>'(B) - Detecciones - Ataques'!D11</f>
        <v xml:space="preserve">Remote System Discovery </v>
      </c>
      <c r="E19" s="233" t="str">
        <f>'(B) - Detecciones - Ataques'!I11</f>
        <v>TCP</v>
      </c>
      <c r="F19" s="233" t="str">
        <f>'(B) - Detecciones - Ataques'!K11</f>
        <v xml:space="preserve">T0846-NULL_SCAN_2-4[1].pcapng </v>
      </c>
      <c r="G19" s="72">
        <f>'(B) - Detecciones - Ataques'!L11</f>
        <v>2</v>
      </c>
      <c r="H19" s="53">
        <f t="shared" si="20"/>
        <v>0</v>
      </c>
      <c r="I19" s="102">
        <f t="shared" si="21"/>
        <v>0</v>
      </c>
      <c r="J19" s="53">
        <f>'(B) - Detecciones - Ataques'!T11</f>
        <v>0</v>
      </c>
      <c r="K19" s="102">
        <f>'(B) - Detecciones - Ataques'!U11</f>
        <v>0</v>
      </c>
      <c r="L19" s="53">
        <f>'(B) - Detecciones - Ataques'!AB11</f>
        <v>0</v>
      </c>
      <c r="M19" s="102">
        <f>'(B) - Detecciones - Ataques'!AC11</f>
        <v>0</v>
      </c>
      <c r="N19" s="53">
        <f>'(B) - Detecciones - Ataques'!AJ11</f>
        <v>0</v>
      </c>
      <c r="O19" s="102">
        <f>'(B) - Detecciones - Ataques'!AK11</f>
        <v>0</v>
      </c>
      <c r="P19" s="235">
        <f>'(B) - Detecciones - Ataques'!AR11</f>
        <v>0</v>
      </c>
      <c r="Q19" s="102">
        <f>'(B) - Detecciones - Ataques'!AS11</f>
        <v>0</v>
      </c>
      <c r="R19" s="53">
        <f>'(B) - Detecciones - Ataques'!AZ11</f>
        <v>0</v>
      </c>
      <c r="S19" s="102">
        <f>'(B) - Detecciones - Ataques'!BA11</f>
        <v>0</v>
      </c>
      <c r="T19" s="236">
        <f>'(B) - Detecciones - Ataques'!BN11</f>
        <v>0</v>
      </c>
      <c r="U19" s="102">
        <f>'(B) - Detecciones - Ataques'!BO11</f>
        <v>0</v>
      </c>
      <c r="V19" s="238" t="str">
        <f>'(B) - Detecciones - Ataques'!BP11</f>
        <v>✔</v>
      </c>
      <c r="Y19" s="103" t="s">
        <v>79</v>
      </c>
      <c r="Z19" s="72">
        <f t="shared" si="22"/>
        <v>75</v>
      </c>
      <c r="AA19" s="72">
        <f t="shared" si="0"/>
        <v>4</v>
      </c>
      <c r="AB19" s="102">
        <f t="shared" si="1"/>
        <v>5.3333333333333337E-2</v>
      </c>
      <c r="AC19" s="72">
        <f t="shared" si="2"/>
        <v>0</v>
      </c>
      <c r="AD19" s="104">
        <f t="shared" si="3"/>
        <v>0</v>
      </c>
      <c r="AE19" s="101"/>
      <c r="AF19" s="103" t="s">
        <v>79</v>
      </c>
      <c r="AG19" s="72">
        <f t="shared" si="23"/>
        <v>75</v>
      </c>
      <c r="AH19" s="72">
        <f t="shared" si="4"/>
        <v>4</v>
      </c>
      <c r="AI19" s="102">
        <f t="shared" si="24"/>
        <v>5.3333333333333337E-2</v>
      </c>
      <c r="AJ19" s="72">
        <f t="shared" si="5"/>
        <v>0</v>
      </c>
      <c r="AK19" s="104">
        <f t="shared" si="6"/>
        <v>0</v>
      </c>
      <c r="AL19" s="101"/>
      <c r="AM19" s="101"/>
      <c r="AN19" s="101"/>
      <c r="AO19" s="101"/>
      <c r="AP19" s="101"/>
      <c r="AQ19" s="248" t="s">
        <v>184</v>
      </c>
      <c r="AR19" s="72">
        <f t="shared" si="7"/>
        <v>661360</v>
      </c>
      <c r="AS19" s="72">
        <f t="shared" si="8"/>
        <v>347062</v>
      </c>
      <c r="AT19" s="102">
        <f t="shared" si="9"/>
        <v>0.52477017055763886</v>
      </c>
      <c r="AU19" s="72">
        <f t="shared" si="10"/>
        <v>897</v>
      </c>
      <c r="AV19" s="246">
        <f t="shared" si="11"/>
        <v>1.3562961170920527E-3</v>
      </c>
      <c r="AW19" s="101"/>
      <c r="AX19" s="248" t="s">
        <v>184</v>
      </c>
      <c r="AY19" s="72">
        <f t="shared" si="25"/>
        <v>6</v>
      </c>
      <c r="AZ19" s="72">
        <f t="shared" si="26"/>
        <v>4</v>
      </c>
      <c r="BA19" s="102">
        <f t="shared" si="12"/>
        <v>0.66666666666666663</v>
      </c>
      <c r="BB19" s="72">
        <f t="shared" si="27"/>
        <v>1</v>
      </c>
      <c r="BC19" s="246">
        <f t="shared" si="13"/>
        <v>0.16666666666666666</v>
      </c>
      <c r="BD19" s="101"/>
      <c r="BE19" s="101"/>
      <c r="BF19" s="247" t="s">
        <v>517</v>
      </c>
      <c r="BG19" s="72">
        <f t="shared" si="14"/>
        <v>1</v>
      </c>
      <c r="BH19" s="72">
        <f t="shared" si="15"/>
        <v>1</v>
      </c>
      <c r="BI19" s="102">
        <f t="shared" si="28"/>
        <v>1</v>
      </c>
      <c r="BJ19" s="72">
        <f t="shared" si="16"/>
        <v>0</v>
      </c>
      <c r="BK19" s="246">
        <f t="shared" si="17"/>
        <v>0</v>
      </c>
      <c r="BL19" s="101"/>
      <c r="BN19" s="247" t="s">
        <v>517</v>
      </c>
      <c r="BO19" s="72">
        <f t="shared" si="29"/>
        <v>1</v>
      </c>
      <c r="BP19" s="102">
        <f t="shared" si="18"/>
        <v>1</v>
      </c>
      <c r="BQ19" s="246">
        <f t="shared" si="19"/>
        <v>0</v>
      </c>
    </row>
    <row r="20" spans="2:69" ht="60" customHeight="1">
      <c r="B20" s="233" t="str">
        <f>'(B) - Detecciones - Ataques'!B12</f>
        <v>Discovery</v>
      </c>
      <c r="C20" s="233" t="str">
        <f>'(B) - Detecciones - Ataques'!C12</f>
        <v>_</v>
      </c>
      <c r="D20" s="233" t="str">
        <f>'(B) - Detecciones - Ataques'!D12</f>
        <v xml:space="preserve">Remote System Discovery </v>
      </c>
      <c r="E20" s="233" t="str">
        <f>'(B) - Detecciones - Ataques'!I12</f>
        <v>TCP</v>
      </c>
      <c r="F20" s="233" t="str">
        <f>'(B) - Detecciones - Ataques'!K12</f>
        <v xml:space="preserve">T0846-NULL_SCAN_2-7[1].pcapng </v>
      </c>
      <c r="G20" s="72">
        <f>'(B) - Detecciones - Ataques'!L12</f>
        <v>2</v>
      </c>
      <c r="H20" s="53">
        <f t="shared" si="20"/>
        <v>2</v>
      </c>
      <c r="I20" s="102">
        <f t="shared" si="21"/>
        <v>1</v>
      </c>
      <c r="J20" s="53">
        <f>'(B) - Detecciones - Ataques'!T12</f>
        <v>0</v>
      </c>
      <c r="K20" s="102">
        <f>'(B) - Detecciones - Ataques'!U12</f>
        <v>0</v>
      </c>
      <c r="L20" s="53">
        <f>'(B) - Detecciones - Ataques'!AB12</f>
        <v>0</v>
      </c>
      <c r="M20" s="102">
        <f>'(B) - Detecciones - Ataques'!AC12</f>
        <v>0</v>
      </c>
      <c r="N20" s="53">
        <f>'(B) - Detecciones - Ataques'!AJ12</f>
        <v>2</v>
      </c>
      <c r="O20" s="102">
        <f>'(B) - Detecciones - Ataques'!AK12</f>
        <v>1</v>
      </c>
      <c r="P20" s="235">
        <f>'(B) - Detecciones - Ataques'!AR12</f>
        <v>2</v>
      </c>
      <c r="Q20" s="102">
        <f>'(B) - Detecciones - Ataques'!AS12</f>
        <v>1</v>
      </c>
      <c r="R20" s="53">
        <f>'(B) - Detecciones - Ataques'!AZ12</f>
        <v>0</v>
      </c>
      <c r="S20" s="102">
        <f>'(B) - Detecciones - Ataques'!BA12</f>
        <v>0</v>
      </c>
      <c r="T20" s="236">
        <f>'(B) - Detecciones - Ataques'!BN12</f>
        <v>0</v>
      </c>
      <c r="U20" s="102">
        <f>'(B) - Detecciones - Ataques'!BO12</f>
        <v>0</v>
      </c>
      <c r="V20" s="238" t="str">
        <f>'(B) - Detecciones - Ataques'!BP12</f>
        <v>✔</v>
      </c>
      <c r="Y20" s="242" t="s">
        <v>273</v>
      </c>
      <c r="Z20" s="243">
        <f t="shared" si="22"/>
        <v>10</v>
      </c>
      <c r="AA20" s="243">
        <f t="shared" si="0"/>
        <v>8</v>
      </c>
      <c r="AB20" s="244">
        <f t="shared" si="1"/>
        <v>0.8</v>
      </c>
      <c r="AC20" s="243">
        <f t="shared" si="2"/>
        <v>0</v>
      </c>
      <c r="AD20" s="245">
        <f t="shared" si="3"/>
        <v>0</v>
      </c>
      <c r="AE20" s="101"/>
      <c r="AF20" s="242" t="s">
        <v>273</v>
      </c>
      <c r="AG20" s="243">
        <f t="shared" si="23"/>
        <v>10</v>
      </c>
      <c r="AH20" s="243">
        <f t="shared" si="4"/>
        <v>8</v>
      </c>
      <c r="AI20" s="244">
        <f t="shared" si="24"/>
        <v>0.8</v>
      </c>
      <c r="AJ20" s="243">
        <f t="shared" si="5"/>
        <v>0</v>
      </c>
      <c r="AK20" s="245">
        <f t="shared" si="6"/>
        <v>0</v>
      </c>
      <c r="AL20" s="101"/>
      <c r="AM20" s="101"/>
      <c r="AN20" s="101"/>
      <c r="AO20" s="101"/>
      <c r="AP20" s="101"/>
      <c r="AQ20" s="248" t="s">
        <v>185</v>
      </c>
      <c r="AR20" s="72">
        <f t="shared" si="7"/>
        <v>1</v>
      </c>
      <c r="AS20" s="72">
        <f t="shared" si="8"/>
        <v>1</v>
      </c>
      <c r="AT20" s="102">
        <f t="shared" si="9"/>
        <v>1</v>
      </c>
      <c r="AU20" s="72">
        <f t="shared" si="10"/>
        <v>0</v>
      </c>
      <c r="AV20" s="246">
        <f t="shared" si="11"/>
        <v>0</v>
      </c>
      <c r="AW20" s="101"/>
      <c r="AX20" s="248" t="s">
        <v>185</v>
      </c>
      <c r="AY20" s="72">
        <f t="shared" si="25"/>
        <v>1</v>
      </c>
      <c r="AZ20" s="72">
        <f t="shared" si="26"/>
        <v>1</v>
      </c>
      <c r="BA20" s="102">
        <f t="shared" si="12"/>
        <v>1</v>
      </c>
      <c r="BB20" s="72">
        <f t="shared" si="27"/>
        <v>0</v>
      </c>
      <c r="BC20" s="246">
        <f t="shared" si="13"/>
        <v>0</v>
      </c>
      <c r="BD20" s="101"/>
      <c r="BE20" s="101"/>
      <c r="BF20" s="247" t="s">
        <v>510</v>
      </c>
      <c r="BG20" s="72">
        <f t="shared" si="14"/>
        <v>1</v>
      </c>
      <c r="BH20" s="72">
        <f t="shared" si="15"/>
        <v>1</v>
      </c>
      <c r="BI20" s="102">
        <f t="shared" si="28"/>
        <v>1</v>
      </c>
      <c r="BJ20" s="72">
        <f t="shared" si="16"/>
        <v>0</v>
      </c>
      <c r="BK20" s="246">
        <f t="shared" si="17"/>
        <v>0</v>
      </c>
      <c r="BL20" s="101"/>
      <c r="BN20" s="247" t="s">
        <v>510</v>
      </c>
      <c r="BO20" s="72">
        <f t="shared" si="29"/>
        <v>1</v>
      </c>
      <c r="BP20" s="102">
        <f t="shared" si="18"/>
        <v>1</v>
      </c>
      <c r="BQ20" s="246">
        <f t="shared" si="19"/>
        <v>0</v>
      </c>
    </row>
    <row r="21" spans="2:69" ht="60" customHeight="1">
      <c r="B21" s="233" t="str">
        <f>'(B) - Detecciones - Ataques'!B13</f>
        <v>Discovery</v>
      </c>
      <c r="C21" s="233" t="str">
        <f>'(B) - Detecciones - Ataques'!C13</f>
        <v>_</v>
      </c>
      <c r="D21" s="233" t="str">
        <f>'(B) - Detecciones - Ataques'!D13</f>
        <v xml:space="preserve">Remote System Discovery </v>
      </c>
      <c r="E21" s="233" t="str">
        <f>'(B) - Detecciones - Ataques'!I13</f>
        <v>TCP</v>
      </c>
      <c r="F21" s="233" t="str">
        <f>'(B) - Detecciones - Ataques'!K13</f>
        <v xml:space="preserve">T0846-SYN_SCAN_2-1[1].pcapng </v>
      </c>
      <c r="G21" s="72">
        <f>'(B) - Detecciones - Ataques'!L13</f>
        <v>1</v>
      </c>
      <c r="H21" s="53">
        <f t="shared" si="20"/>
        <v>0</v>
      </c>
      <c r="I21" s="102">
        <f t="shared" si="21"/>
        <v>0</v>
      </c>
      <c r="J21" s="53">
        <f>'(B) - Detecciones - Ataques'!T13</f>
        <v>0</v>
      </c>
      <c r="K21" s="102">
        <f>'(B) - Detecciones - Ataques'!U13</f>
        <v>0</v>
      </c>
      <c r="L21" s="53">
        <f>'(B) - Detecciones - Ataques'!AB13</f>
        <v>0</v>
      </c>
      <c r="M21" s="102">
        <f>'(B) - Detecciones - Ataques'!AC13</f>
        <v>0</v>
      </c>
      <c r="N21" s="53">
        <f>'(B) - Detecciones - Ataques'!AJ13</f>
        <v>0</v>
      </c>
      <c r="O21" s="102">
        <f>'(B) - Detecciones - Ataques'!AK13</f>
        <v>0</v>
      </c>
      <c r="P21" s="235">
        <f>'(B) - Detecciones - Ataques'!AR13</f>
        <v>0</v>
      </c>
      <c r="Q21" s="102">
        <f>'(B) - Detecciones - Ataques'!AS13</f>
        <v>0</v>
      </c>
      <c r="R21" s="53">
        <f>'(B) - Detecciones - Ataques'!AZ13</f>
        <v>0</v>
      </c>
      <c r="S21" s="102">
        <f>'(B) - Detecciones - Ataques'!BA13</f>
        <v>0</v>
      </c>
      <c r="T21" s="236">
        <f>'(B) - Detecciones - Ataques'!BN13</f>
        <v>0</v>
      </c>
      <c r="U21" s="102">
        <f>'(B) - Detecciones - Ataques'!BO13</f>
        <v>0</v>
      </c>
      <c r="V21" s="238" t="str">
        <f>'(B) - Detecciones - Ataques'!BP13</f>
        <v>✔</v>
      </c>
      <c r="AE21" s="101"/>
      <c r="AL21" s="101"/>
      <c r="AM21" s="101"/>
      <c r="AN21" s="101"/>
      <c r="AO21" s="101"/>
      <c r="AP21" s="101"/>
      <c r="AQ21" s="248" t="s">
        <v>186</v>
      </c>
      <c r="AR21" s="72">
        <f t="shared" si="7"/>
        <v>2</v>
      </c>
      <c r="AS21" s="72">
        <f t="shared" si="8"/>
        <v>2</v>
      </c>
      <c r="AT21" s="102">
        <f t="shared" si="9"/>
        <v>1</v>
      </c>
      <c r="AU21" s="72">
        <f t="shared" si="10"/>
        <v>0</v>
      </c>
      <c r="AV21" s="246">
        <f t="shared" si="11"/>
        <v>0</v>
      </c>
      <c r="AW21" s="101"/>
      <c r="AX21" s="248" t="s">
        <v>186</v>
      </c>
      <c r="AY21" s="72">
        <f t="shared" si="25"/>
        <v>2</v>
      </c>
      <c r="AZ21" s="72">
        <f t="shared" si="26"/>
        <v>2</v>
      </c>
      <c r="BA21" s="102">
        <f t="shared" si="12"/>
        <v>1</v>
      </c>
      <c r="BB21" s="72">
        <f t="shared" si="27"/>
        <v>0</v>
      </c>
      <c r="BC21" s="246">
        <f t="shared" si="13"/>
        <v>0</v>
      </c>
      <c r="BD21" s="101"/>
      <c r="BE21" s="101"/>
      <c r="BF21" s="247" t="s">
        <v>509</v>
      </c>
      <c r="BG21" s="72">
        <f t="shared" si="14"/>
        <v>645218</v>
      </c>
      <c r="BH21" s="72">
        <f t="shared" si="15"/>
        <v>347061</v>
      </c>
      <c r="BI21" s="102">
        <f t="shared" si="28"/>
        <v>0.53789726883006983</v>
      </c>
      <c r="BJ21" s="72">
        <f t="shared" si="16"/>
        <v>897</v>
      </c>
      <c r="BK21" s="246">
        <f t="shared" si="17"/>
        <v>1.39022779897647E-3</v>
      </c>
      <c r="BL21" s="101"/>
      <c r="BN21" s="247" t="s">
        <v>509</v>
      </c>
      <c r="BO21" s="72">
        <f t="shared" si="29"/>
        <v>4</v>
      </c>
      <c r="BP21" s="102">
        <f t="shared" si="18"/>
        <v>0.75</v>
      </c>
      <c r="BQ21" s="246">
        <f t="shared" si="19"/>
        <v>0.25</v>
      </c>
    </row>
    <row r="22" spans="2:69" ht="60" customHeight="1">
      <c r="B22" s="233" t="str">
        <f>'(B) - Detecciones - Ataques'!B14</f>
        <v>Discovery</v>
      </c>
      <c r="C22" s="233" t="str">
        <f>'(B) - Detecciones - Ataques'!C14</f>
        <v>_</v>
      </c>
      <c r="D22" s="233" t="str">
        <f>'(B) - Detecciones - Ataques'!D14</f>
        <v xml:space="preserve">Remote System Discovery </v>
      </c>
      <c r="E22" s="233" t="str">
        <f>'(B) - Detecciones - Ataques'!I14</f>
        <v>TCP</v>
      </c>
      <c r="F22" s="233" t="str">
        <f>'(B) - Detecciones - Ataques'!K14</f>
        <v xml:space="preserve">T0846-SYN_SCAN_2-9[1].pcapng </v>
      </c>
      <c r="G22" s="72">
        <f>'(B) - Detecciones - Ataques'!L14</f>
        <v>1</v>
      </c>
      <c r="H22" s="53">
        <f t="shared" si="20"/>
        <v>0</v>
      </c>
      <c r="I22" s="102">
        <f t="shared" si="21"/>
        <v>0</v>
      </c>
      <c r="J22" s="53">
        <f>'(B) - Detecciones - Ataques'!T14</f>
        <v>0</v>
      </c>
      <c r="K22" s="102">
        <f>'(B) - Detecciones - Ataques'!U14</f>
        <v>0</v>
      </c>
      <c r="L22" s="53">
        <f>'(B) - Detecciones - Ataques'!AB14</f>
        <v>0</v>
      </c>
      <c r="M22" s="102">
        <f>'(B) - Detecciones - Ataques'!AC14</f>
        <v>0</v>
      </c>
      <c r="N22" s="53">
        <f>'(B) - Detecciones - Ataques'!AJ14</f>
        <v>0</v>
      </c>
      <c r="O22" s="102">
        <f>'(B) - Detecciones - Ataques'!AK14</f>
        <v>0</v>
      </c>
      <c r="P22" s="235">
        <f>'(B) - Detecciones - Ataques'!AR14</f>
        <v>0</v>
      </c>
      <c r="Q22" s="102">
        <f>'(B) - Detecciones - Ataques'!AS14</f>
        <v>0</v>
      </c>
      <c r="R22" s="53">
        <f>'(B) - Detecciones - Ataques'!AZ14</f>
        <v>0</v>
      </c>
      <c r="S22" s="102">
        <f>'(B) - Detecciones - Ataques'!BA14</f>
        <v>0</v>
      </c>
      <c r="T22" s="236">
        <f>'(B) - Detecciones - Ataques'!BN14</f>
        <v>0</v>
      </c>
      <c r="U22" s="102">
        <f>'(B) - Detecciones - Ataques'!BO14</f>
        <v>0</v>
      </c>
      <c r="V22" s="238" t="str">
        <f>'(B) - Detecciones - Ataques'!BP14</f>
        <v>✔</v>
      </c>
      <c r="AE22" s="101"/>
      <c r="AL22" s="101"/>
      <c r="AM22" s="101"/>
      <c r="AN22" s="101"/>
      <c r="AO22" s="101"/>
      <c r="AP22" s="101"/>
      <c r="AQ22" s="248" t="s">
        <v>187</v>
      </c>
      <c r="AR22" s="72">
        <f t="shared" si="7"/>
        <v>1</v>
      </c>
      <c r="AS22" s="72">
        <f t="shared" si="8"/>
        <v>0</v>
      </c>
      <c r="AT22" s="102">
        <f t="shared" si="9"/>
        <v>0</v>
      </c>
      <c r="AU22" s="72">
        <f t="shared" si="10"/>
        <v>0</v>
      </c>
      <c r="AV22" s="246">
        <f t="shared" si="11"/>
        <v>0</v>
      </c>
      <c r="AW22" s="101"/>
      <c r="AX22" s="248" t="s">
        <v>187</v>
      </c>
      <c r="AY22" s="72">
        <f t="shared" si="25"/>
        <v>1</v>
      </c>
      <c r="AZ22" s="72">
        <f t="shared" si="26"/>
        <v>0</v>
      </c>
      <c r="BA22" s="102">
        <f t="shared" si="12"/>
        <v>0</v>
      </c>
      <c r="BB22" s="72">
        <f t="shared" si="27"/>
        <v>0</v>
      </c>
      <c r="BC22" s="246">
        <f t="shared" si="13"/>
        <v>0</v>
      </c>
      <c r="BD22" s="101"/>
      <c r="BE22" s="101"/>
      <c r="BF22" s="247" t="s">
        <v>511</v>
      </c>
      <c r="BG22" s="72">
        <f t="shared" si="14"/>
        <v>1</v>
      </c>
      <c r="BH22" s="72">
        <f t="shared" si="15"/>
        <v>1</v>
      </c>
      <c r="BI22" s="102">
        <f t="shared" si="28"/>
        <v>1</v>
      </c>
      <c r="BJ22" s="72">
        <f t="shared" si="16"/>
        <v>0</v>
      </c>
      <c r="BK22" s="246">
        <f t="shared" si="17"/>
        <v>0</v>
      </c>
      <c r="BL22" s="101"/>
      <c r="BN22" s="247" t="s">
        <v>511</v>
      </c>
      <c r="BO22" s="72">
        <f t="shared" si="29"/>
        <v>1</v>
      </c>
      <c r="BP22" s="102">
        <f t="shared" si="18"/>
        <v>1</v>
      </c>
      <c r="BQ22" s="246">
        <f t="shared" si="19"/>
        <v>0</v>
      </c>
    </row>
    <row r="23" spans="2:69" ht="60" customHeight="1">
      <c r="B23" s="233" t="str">
        <f>'(B) - Detecciones - Ataques'!B15</f>
        <v>Discovery</v>
      </c>
      <c r="C23" s="233" t="str">
        <f>'(B) - Detecciones - Ataques'!C15</f>
        <v>_</v>
      </c>
      <c r="D23" s="233" t="str">
        <f>'(B) - Detecciones - Ataques'!D15</f>
        <v xml:space="preserve">Remote System Discovery </v>
      </c>
      <c r="E23" s="233" t="str">
        <f>'(B) - Detecciones - Ataques'!I15</f>
        <v>TCP</v>
      </c>
      <c r="F23" s="233" t="str">
        <f>'(B) - Detecciones - Ataques'!K15</f>
        <v xml:space="preserve">T0846-XMAS_SCAN_2-3[1].pcapng </v>
      </c>
      <c r="G23" s="72">
        <f>'(B) - Detecciones - Ataques'!L15</f>
        <v>2</v>
      </c>
      <c r="H23" s="53">
        <f t="shared" si="20"/>
        <v>2</v>
      </c>
      <c r="I23" s="102">
        <f t="shared" si="21"/>
        <v>1</v>
      </c>
      <c r="J23" s="53">
        <f>'(B) - Detecciones - Ataques'!T15</f>
        <v>0</v>
      </c>
      <c r="K23" s="102">
        <f>'(B) - Detecciones - Ataques'!U15</f>
        <v>0</v>
      </c>
      <c r="L23" s="53">
        <f>'(B) - Detecciones - Ataques'!AB15</f>
        <v>0</v>
      </c>
      <c r="M23" s="102">
        <f>'(B) - Detecciones - Ataques'!AC15</f>
        <v>0</v>
      </c>
      <c r="N23" s="53">
        <f>'(B) - Detecciones - Ataques'!AJ15</f>
        <v>2</v>
      </c>
      <c r="O23" s="102">
        <f>'(B) - Detecciones - Ataques'!AK15</f>
        <v>1</v>
      </c>
      <c r="P23" s="235">
        <f>'(B) - Detecciones - Ataques'!AR15</f>
        <v>2</v>
      </c>
      <c r="Q23" s="102">
        <f>'(B) - Detecciones - Ataques'!AS15</f>
        <v>1</v>
      </c>
      <c r="R23" s="53">
        <f>'(B) - Detecciones - Ataques'!AZ15</f>
        <v>0</v>
      </c>
      <c r="S23" s="102">
        <f>'(B) - Detecciones - Ataques'!BA15</f>
        <v>0</v>
      </c>
      <c r="T23" s="236">
        <f>'(B) - Detecciones - Ataques'!BN15</f>
        <v>0</v>
      </c>
      <c r="U23" s="102">
        <f>'(B) - Detecciones - Ataques'!BO15</f>
        <v>0</v>
      </c>
      <c r="V23" s="238" t="str">
        <f>'(B) - Detecciones - Ataques'!BP15</f>
        <v>✔</v>
      </c>
      <c r="AE23" s="101"/>
      <c r="AL23" s="101"/>
      <c r="AM23" s="101"/>
      <c r="AN23" s="101"/>
      <c r="AO23" s="101"/>
      <c r="AP23" s="101"/>
      <c r="AQ23" s="248" t="s">
        <v>188</v>
      </c>
      <c r="AR23" s="72">
        <f t="shared" si="7"/>
        <v>1</v>
      </c>
      <c r="AS23" s="72">
        <f t="shared" si="8"/>
        <v>1</v>
      </c>
      <c r="AT23" s="102">
        <f t="shared" si="9"/>
        <v>1</v>
      </c>
      <c r="AU23" s="72">
        <f t="shared" si="10"/>
        <v>0</v>
      </c>
      <c r="AV23" s="246">
        <f t="shared" si="11"/>
        <v>0</v>
      </c>
      <c r="AW23" s="101"/>
      <c r="AX23" s="248" t="s">
        <v>188</v>
      </c>
      <c r="AY23" s="72">
        <f t="shared" si="25"/>
        <v>1</v>
      </c>
      <c r="AZ23" s="72">
        <f t="shared" si="26"/>
        <v>1</v>
      </c>
      <c r="BA23" s="102">
        <f t="shared" si="12"/>
        <v>1</v>
      </c>
      <c r="BB23" s="72">
        <f t="shared" si="27"/>
        <v>0</v>
      </c>
      <c r="BC23" s="246">
        <f t="shared" si="13"/>
        <v>0</v>
      </c>
      <c r="BD23" s="101"/>
      <c r="BE23" s="101"/>
      <c r="BF23" s="247" t="s">
        <v>513</v>
      </c>
      <c r="BG23" s="72">
        <f t="shared" si="14"/>
        <v>1</v>
      </c>
      <c r="BH23" s="72">
        <f t="shared" si="15"/>
        <v>0</v>
      </c>
      <c r="BI23" s="102">
        <f t="shared" si="28"/>
        <v>0</v>
      </c>
      <c r="BJ23" s="72">
        <f t="shared" si="16"/>
        <v>0</v>
      </c>
      <c r="BK23" s="246">
        <f t="shared" si="17"/>
        <v>0</v>
      </c>
      <c r="BL23" s="101"/>
      <c r="BN23" s="247" t="s">
        <v>513</v>
      </c>
      <c r="BO23" s="72">
        <f t="shared" si="29"/>
        <v>1</v>
      </c>
      <c r="BP23" s="102">
        <f t="shared" si="18"/>
        <v>0</v>
      </c>
      <c r="BQ23" s="246">
        <f t="shared" si="19"/>
        <v>0</v>
      </c>
    </row>
    <row r="24" spans="2:69" ht="60" customHeight="1">
      <c r="B24" s="233" t="str">
        <f>'(B) - Detecciones - Ataques'!B16</f>
        <v>Discovery</v>
      </c>
      <c r="C24" s="233" t="str">
        <f>'(B) - Detecciones - Ataques'!C16</f>
        <v>_</v>
      </c>
      <c r="D24" s="233" t="str">
        <f>'(B) - Detecciones - Ataques'!D16</f>
        <v>Remote System Information Discovery</v>
      </c>
      <c r="E24" s="233" t="str">
        <f>'(B) - Detecciones - Ataques'!I16</f>
        <v>DNP3</v>
      </c>
      <c r="F24" s="233" t="str">
        <f>'(B) - Detecciones - Ataques'!K16</f>
        <v xml:space="preserve">T0888_DNP3-Attributes-Read-mod-fixed[2].pcapng </v>
      </c>
      <c r="G24" s="72">
        <f>'(B) - Detecciones - Ataques'!L16</f>
        <v>7</v>
      </c>
      <c r="H24" s="53">
        <f t="shared" si="20"/>
        <v>0</v>
      </c>
      <c r="I24" s="102">
        <f t="shared" si="21"/>
        <v>0</v>
      </c>
      <c r="J24" s="53">
        <f>'(B) - Detecciones - Ataques'!T16</f>
        <v>0</v>
      </c>
      <c r="K24" s="102">
        <f>'(B) - Detecciones - Ataques'!U16</f>
        <v>0</v>
      </c>
      <c r="L24" s="53">
        <f>'(B) - Detecciones - Ataques'!AB16</f>
        <v>0</v>
      </c>
      <c r="M24" s="102">
        <f>'(B) - Detecciones - Ataques'!AC16</f>
        <v>0</v>
      </c>
      <c r="N24" s="53">
        <f>'(B) - Detecciones - Ataques'!AJ16</f>
        <v>0</v>
      </c>
      <c r="O24" s="102">
        <f>'(B) - Detecciones - Ataques'!AK16</f>
        <v>0</v>
      </c>
      <c r="P24" s="235">
        <f>'(B) - Detecciones - Ataques'!AR16</f>
        <v>0</v>
      </c>
      <c r="Q24" s="102">
        <f>'(B) - Detecciones - Ataques'!AS16</f>
        <v>0</v>
      </c>
      <c r="R24" s="53">
        <f>'(B) - Detecciones - Ataques'!AZ16</f>
        <v>0</v>
      </c>
      <c r="S24" s="102">
        <f>'(B) - Detecciones - Ataques'!BA16</f>
        <v>0</v>
      </c>
      <c r="T24" s="236">
        <f>'(B) - Detecciones - Ataques'!BN16</f>
        <v>0</v>
      </c>
      <c r="U24" s="102">
        <f>'(B) - Detecciones - Ataques'!BO16</f>
        <v>0</v>
      </c>
      <c r="V24" s="238" t="str">
        <f>'(B) - Detecciones - Ataques'!BP16</f>
        <v>✔</v>
      </c>
      <c r="AE24" s="101"/>
      <c r="AL24" s="101"/>
      <c r="AM24" s="101"/>
      <c r="AN24" s="101"/>
      <c r="AO24" s="101"/>
      <c r="AP24" s="101"/>
      <c r="AQ24" s="248" t="s">
        <v>189</v>
      </c>
      <c r="AR24" s="72">
        <f t="shared" si="7"/>
        <v>2</v>
      </c>
      <c r="AS24" s="72">
        <f t="shared" si="8"/>
        <v>0</v>
      </c>
      <c r="AT24" s="102">
        <f t="shared" si="9"/>
        <v>0</v>
      </c>
      <c r="AU24" s="72">
        <f t="shared" si="10"/>
        <v>0</v>
      </c>
      <c r="AV24" s="246">
        <f t="shared" si="11"/>
        <v>0</v>
      </c>
      <c r="AW24" s="101"/>
      <c r="AX24" s="248" t="s">
        <v>189</v>
      </c>
      <c r="AY24" s="72">
        <f t="shared" si="25"/>
        <v>1</v>
      </c>
      <c r="AZ24" s="72">
        <f t="shared" si="26"/>
        <v>0</v>
      </c>
      <c r="BA24" s="102">
        <f t="shared" si="12"/>
        <v>0</v>
      </c>
      <c r="BB24" s="72">
        <f t="shared" si="27"/>
        <v>0</v>
      </c>
      <c r="BC24" s="246">
        <f t="shared" si="13"/>
        <v>0</v>
      </c>
      <c r="BD24" s="101"/>
      <c r="BE24" s="101"/>
      <c r="BF24" s="247" t="s">
        <v>512</v>
      </c>
      <c r="BG24" s="72">
        <f t="shared" si="14"/>
        <v>1</v>
      </c>
      <c r="BH24" s="72">
        <f t="shared" si="15"/>
        <v>1</v>
      </c>
      <c r="BI24" s="102">
        <f t="shared" si="28"/>
        <v>1</v>
      </c>
      <c r="BJ24" s="72">
        <f t="shared" si="16"/>
        <v>0</v>
      </c>
      <c r="BK24" s="246">
        <f t="shared" si="17"/>
        <v>0</v>
      </c>
      <c r="BL24" s="101"/>
      <c r="BN24" s="247" t="s">
        <v>512</v>
      </c>
      <c r="BO24" s="72">
        <f t="shared" si="29"/>
        <v>1</v>
      </c>
      <c r="BP24" s="102">
        <f t="shared" si="18"/>
        <v>1</v>
      </c>
      <c r="BQ24" s="246">
        <f t="shared" si="19"/>
        <v>0</v>
      </c>
    </row>
    <row r="25" spans="2:69" ht="60" customHeight="1">
      <c r="B25" s="233" t="str">
        <f>'(B) - Detecciones - Ataques'!B17</f>
        <v>Lateral Movement</v>
      </c>
      <c r="C25" s="233" t="str">
        <f>'(B) - Detecciones - Ataques'!C17</f>
        <v>_</v>
      </c>
      <c r="D25" s="233" t="str">
        <f>'(B) - Detecciones - Ataques'!D17</f>
        <v>Program Download</v>
      </c>
      <c r="E25" s="233" t="str">
        <f>'(B) - Detecciones - Ataques'!I17</f>
        <v>Modbus</v>
      </c>
      <c r="F25" s="233" t="str">
        <f>'(B) - Detecciones - Ataques'!K17</f>
        <v xml:space="preserve">T0843_Lateral-Movement-PLCinjector-subida-mod-fixed[2].pcapng </v>
      </c>
      <c r="G25" s="72">
        <f>'(B) - Detecciones - Ataques'!L17</f>
        <v>1</v>
      </c>
      <c r="H25" s="53">
        <f t="shared" si="20"/>
        <v>1</v>
      </c>
      <c r="I25" s="102">
        <f t="shared" si="21"/>
        <v>1</v>
      </c>
      <c r="J25" s="53">
        <f>'(B) - Detecciones - Ataques'!T17</f>
        <v>0</v>
      </c>
      <c r="K25" s="102">
        <f>'(B) - Detecciones - Ataques'!U17</f>
        <v>0</v>
      </c>
      <c r="L25" s="53">
        <f>'(B) - Detecciones - Ataques'!AB17</f>
        <v>0</v>
      </c>
      <c r="M25" s="102">
        <f>'(B) - Detecciones - Ataques'!AC17</f>
        <v>0</v>
      </c>
      <c r="N25" s="53">
        <f>'(B) - Detecciones - Ataques'!AJ17</f>
        <v>1</v>
      </c>
      <c r="O25" s="102">
        <f>'(B) - Detecciones - Ataques'!AK17</f>
        <v>1</v>
      </c>
      <c r="P25" s="235">
        <f>'(B) - Detecciones - Ataques'!AR17</f>
        <v>1</v>
      </c>
      <c r="Q25" s="102">
        <f>'(B) - Detecciones - Ataques'!AS17</f>
        <v>1</v>
      </c>
      <c r="R25" s="53">
        <f>'(B) - Detecciones - Ataques'!AZ17</f>
        <v>0</v>
      </c>
      <c r="S25" s="102">
        <f>'(B) - Detecciones - Ataques'!BA17</f>
        <v>0</v>
      </c>
      <c r="T25" s="236">
        <f>'(B) - Detecciones - Ataques'!BN17</f>
        <v>0</v>
      </c>
      <c r="U25" s="102">
        <f>'(B) - Detecciones - Ataques'!BO17</f>
        <v>0</v>
      </c>
      <c r="V25" s="238" t="str">
        <f>'(B) - Detecciones - Ataques'!BP17</f>
        <v>✔</v>
      </c>
      <c r="AQ25" s="248" t="s">
        <v>190</v>
      </c>
      <c r="AR25" s="72">
        <f t="shared" si="7"/>
        <v>71</v>
      </c>
      <c r="AS25" s="72">
        <f t="shared" si="8"/>
        <v>3</v>
      </c>
      <c r="AT25" s="102">
        <f t="shared" si="9"/>
        <v>4.2253521126760563E-2</v>
      </c>
      <c r="AU25" s="72">
        <f t="shared" si="10"/>
        <v>0</v>
      </c>
      <c r="AV25" s="246">
        <f t="shared" si="11"/>
        <v>0</v>
      </c>
      <c r="AX25" s="248" t="s">
        <v>190</v>
      </c>
      <c r="AY25" s="72">
        <f t="shared" si="25"/>
        <v>8</v>
      </c>
      <c r="AZ25" s="72">
        <f t="shared" si="26"/>
        <v>3</v>
      </c>
      <c r="BA25" s="102">
        <f t="shared" si="12"/>
        <v>0.375</v>
      </c>
      <c r="BB25" s="72">
        <f t="shared" si="27"/>
        <v>0</v>
      </c>
      <c r="BC25" s="246">
        <f t="shared" si="13"/>
        <v>0</v>
      </c>
      <c r="BF25" s="256" t="s">
        <v>515</v>
      </c>
      <c r="BG25" s="243">
        <f t="shared" si="14"/>
        <v>1</v>
      </c>
      <c r="BH25" s="243">
        <f t="shared" si="15"/>
        <v>1</v>
      </c>
      <c r="BI25" s="244">
        <f t="shared" si="28"/>
        <v>1</v>
      </c>
      <c r="BJ25" s="243">
        <f t="shared" si="16"/>
        <v>0</v>
      </c>
      <c r="BK25" s="250">
        <f t="shared" si="17"/>
        <v>0</v>
      </c>
      <c r="BN25" s="256" t="s">
        <v>515</v>
      </c>
      <c r="BO25" s="243">
        <f t="shared" si="29"/>
        <v>1</v>
      </c>
      <c r="BP25" s="244">
        <f t="shared" si="18"/>
        <v>1</v>
      </c>
      <c r="BQ25" s="250">
        <f t="shared" si="19"/>
        <v>0</v>
      </c>
    </row>
    <row r="26" spans="2:69" ht="60" customHeight="1">
      <c r="B26" s="233" t="str">
        <f>'(B) - Detecciones - Ataques'!B18</f>
        <v>Lateral Movement</v>
      </c>
      <c r="C26" s="233" t="str">
        <f>'(B) - Detecciones - Ataques'!C18</f>
        <v>_</v>
      </c>
      <c r="D26" s="233" t="str">
        <f>'(B) - Detecciones - Ataques'!D18</f>
        <v>Program Download</v>
      </c>
      <c r="E26" s="233" t="str">
        <f>'(B) - Detecciones - Ataques'!I18</f>
        <v>Modbus</v>
      </c>
      <c r="F26" s="233" t="str">
        <f>'(B) - Detecciones - Ataques'!K18</f>
        <v xml:space="preserve">T0843_Lateral-Movement-PLCinjector-descarga[2].pcapng </v>
      </c>
      <c r="G26" s="72">
        <f>'(B) - Detecciones - Ataques'!L18</f>
        <v>2</v>
      </c>
      <c r="H26" s="53">
        <f t="shared" si="20"/>
        <v>2</v>
      </c>
      <c r="I26" s="102">
        <f t="shared" si="21"/>
        <v>1</v>
      </c>
      <c r="J26" s="53">
        <f>'(B) - Detecciones - Ataques'!T18</f>
        <v>0</v>
      </c>
      <c r="K26" s="102">
        <f>'(B) - Detecciones - Ataques'!U18</f>
        <v>0</v>
      </c>
      <c r="L26" s="53">
        <f>'(B) - Detecciones - Ataques'!AB18</f>
        <v>0</v>
      </c>
      <c r="M26" s="102">
        <f>'(B) - Detecciones - Ataques'!AC18</f>
        <v>0</v>
      </c>
      <c r="N26" s="53">
        <f>'(B) - Detecciones - Ataques'!AJ18</f>
        <v>2</v>
      </c>
      <c r="O26" s="102">
        <f>'(B) - Detecciones - Ataques'!AK18</f>
        <v>1</v>
      </c>
      <c r="P26" s="235">
        <f>'(B) - Detecciones - Ataques'!AR18</f>
        <v>2</v>
      </c>
      <c r="Q26" s="102">
        <f>'(B) - Detecciones - Ataques'!AS18</f>
        <v>1</v>
      </c>
      <c r="R26" s="53">
        <f>'(B) - Detecciones - Ataques'!AZ18</f>
        <v>0</v>
      </c>
      <c r="S26" s="102">
        <f>'(B) - Detecciones - Ataques'!BA18</f>
        <v>0</v>
      </c>
      <c r="T26" s="236">
        <f>'(B) - Detecciones - Ataques'!BN18</f>
        <v>0</v>
      </c>
      <c r="U26" s="102">
        <f>'(B) - Detecciones - Ataques'!BO18</f>
        <v>0</v>
      </c>
      <c r="V26" s="238" t="str">
        <f>'(B) - Detecciones - Ataques'!BP18</f>
        <v>✔</v>
      </c>
      <c r="Y26" s="105"/>
      <c r="Z26" s="106"/>
      <c r="AA26" s="106"/>
      <c r="AB26" s="106"/>
      <c r="AC26" s="106"/>
      <c r="AD26" s="106"/>
      <c r="AF26" s="107"/>
      <c r="AG26" s="107"/>
      <c r="AH26" s="107"/>
      <c r="AI26" s="107"/>
      <c r="AJ26" s="107"/>
      <c r="AK26" s="107"/>
      <c r="AQ26" s="256" t="s">
        <v>273</v>
      </c>
      <c r="AR26" s="243">
        <f t="shared" si="7"/>
        <v>10</v>
      </c>
      <c r="AS26" s="243">
        <f t="shared" si="8"/>
        <v>8</v>
      </c>
      <c r="AT26" s="244">
        <f t="shared" si="9"/>
        <v>0.8</v>
      </c>
      <c r="AU26" s="243">
        <f t="shared" si="10"/>
        <v>0</v>
      </c>
      <c r="AV26" s="250">
        <f t="shared" si="11"/>
        <v>0</v>
      </c>
      <c r="AX26" s="256" t="s">
        <v>273</v>
      </c>
      <c r="AY26" s="243">
        <f t="shared" si="25"/>
        <v>10</v>
      </c>
      <c r="AZ26" s="243">
        <f t="shared" si="26"/>
        <v>8</v>
      </c>
      <c r="BA26" s="244">
        <f t="shared" si="12"/>
        <v>0.8</v>
      </c>
      <c r="BB26" s="243">
        <f t="shared" si="27"/>
        <v>0</v>
      </c>
      <c r="BC26" s="250">
        <f t="shared" si="13"/>
        <v>0</v>
      </c>
    </row>
    <row r="27" spans="2:69" ht="60" customHeight="1">
      <c r="B27" s="233" t="str">
        <f>'(B) - Detecciones - Ataques'!B19</f>
        <v>Collection</v>
      </c>
      <c r="C27" s="233" t="str">
        <f>'(B) - Detecciones - Ataques'!C19</f>
        <v>_</v>
      </c>
      <c r="D27" s="233" t="str">
        <f>'(B) - Detecciones - Ataques'!D19</f>
        <v>Automated Collection</v>
      </c>
      <c r="E27" s="233" t="str">
        <f>'(B) - Detecciones - Ataques'!I19</f>
        <v>SNMP</v>
      </c>
      <c r="F27" s="233" t="str">
        <f>'(B) - Detecciones - Ataques'!K19</f>
        <v xml:space="preserve">T0802_ataque-deteccion-SNMP-mod[2].pcapng </v>
      </c>
      <c r="G27" s="72">
        <f>'(B) - Detecciones - Ataques'!L19</f>
        <v>45</v>
      </c>
      <c r="H27" s="53">
        <f t="shared" si="20"/>
        <v>45</v>
      </c>
      <c r="I27" s="102">
        <f t="shared" si="21"/>
        <v>1</v>
      </c>
      <c r="J27" s="53">
        <f>'(B) - Detecciones - Ataques'!T19</f>
        <v>45</v>
      </c>
      <c r="K27" s="102">
        <f>'(B) - Detecciones - Ataques'!U19</f>
        <v>1</v>
      </c>
      <c r="L27" s="53">
        <f>'(B) - Detecciones - Ataques'!AB19</f>
        <v>45</v>
      </c>
      <c r="M27" s="102">
        <f>'(B) - Detecciones - Ataques'!AC19</f>
        <v>1</v>
      </c>
      <c r="N27" s="53">
        <f>'(B) - Detecciones - Ataques'!AJ19</f>
        <v>45</v>
      </c>
      <c r="O27" s="102">
        <f>'(B) - Detecciones - Ataques'!AK19</f>
        <v>1</v>
      </c>
      <c r="P27" s="235">
        <f>'(B) - Detecciones - Ataques'!AR19</f>
        <v>45</v>
      </c>
      <c r="Q27" s="102">
        <f>'(B) - Detecciones - Ataques'!AS19</f>
        <v>1</v>
      </c>
      <c r="R27" s="53">
        <f>'(B) - Detecciones - Ataques'!AZ19</f>
        <v>0</v>
      </c>
      <c r="S27" s="102">
        <f>'(B) - Detecciones - Ataques'!BA19</f>
        <v>0</v>
      </c>
      <c r="T27" s="236">
        <f>'(B) - Detecciones - Ataques'!BN19</f>
        <v>0</v>
      </c>
      <c r="U27" s="102">
        <f>'(B) - Detecciones - Ataques'!BO19</f>
        <v>0</v>
      </c>
      <c r="V27" s="238" t="str">
        <f>'(B) - Detecciones - Ataques'!BP19</f>
        <v>✔</v>
      </c>
      <c r="Y27" s="106"/>
      <c r="Z27" s="106"/>
      <c r="AA27" s="106"/>
      <c r="AB27" s="106"/>
      <c r="AC27" s="106"/>
      <c r="AD27" s="106"/>
      <c r="AR27" s="101"/>
      <c r="AS27" s="101"/>
      <c r="AT27" s="109"/>
      <c r="AU27" s="101"/>
      <c r="AV27" s="109"/>
    </row>
    <row r="28" spans="2:69" ht="60" customHeight="1">
      <c r="B28" s="233" t="str">
        <f>'(B) - Detecciones - Ataques'!B20</f>
        <v>Collection</v>
      </c>
      <c r="C28" s="233" t="str">
        <f>'(B) - Detecciones - Ataques'!C20</f>
        <v>_</v>
      </c>
      <c r="D28" s="233" t="str">
        <f>'(B) - Detecciones - Ataques'!D20</f>
        <v xml:space="preserve">Adversary-in-the-Middle </v>
      </c>
      <c r="E28" s="233" t="str">
        <f>'(B) - Detecciones - Ataques'!I20</f>
        <v>ARP</v>
      </c>
      <c r="F28" s="233" t="str">
        <f>'(B) - Detecciones - Ataques'!K20</f>
        <v xml:space="preserve">T0830-ARP_Poisoning_1-1[1].pcapng </v>
      </c>
      <c r="G28" s="72">
        <f>'(B) - Detecciones - Ataques'!L20</f>
        <v>2</v>
      </c>
      <c r="H28" s="53">
        <f t="shared" si="20"/>
        <v>0</v>
      </c>
      <c r="I28" s="102">
        <f t="shared" si="21"/>
        <v>0</v>
      </c>
      <c r="J28" s="53">
        <f>'(B) - Detecciones - Ataques'!T20</f>
        <v>0</v>
      </c>
      <c r="K28" s="102">
        <f>'(B) - Detecciones - Ataques'!U20</f>
        <v>0</v>
      </c>
      <c r="L28" s="53">
        <f>'(B) - Detecciones - Ataques'!AB20</f>
        <v>0</v>
      </c>
      <c r="M28" s="102">
        <f>'(B) - Detecciones - Ataques'!AC20</f>
        <v>0</v>
      </c>
      <c r="N28" s="53">
        <f>'(B) - Detecciones - Ataques'!AJ20</f>
        <v>0</v>
      </c>
      <c r="O28" s="102">
        <f>'(B) - Detecciones - Ataques'!AK20</f>
        <v>0</v>
      </c>
      <c r="P28" s="235">
        <f>'(B) - Detecciones - Ataques'!AR20</f>
        <v>0</v>
      </c>
      <c r="Q28" s="102">
        <f>'(B) - Detecciones - Ataques'!AS20</f>
        <v>0</v>
      </c>
      <c r="R28" s="53">
        <f>'(B) - Detecciones - Ataques'!AZ20</f>
        <v>0</v>
      </c>
      <c r="S28" s="102">
        <f>'(B) - Detecciones - Ataques'!BA20</f>
        <v>0</v>
      </c>
      <c r="T28" s="236">
        <f>'(B) - Detecciones - Ataques'!BN20</f>
        <v>0</v>
      </c>
      <c r="U28" s="102">
        <f>'(B) - Detecciones - Ataques'!BO20</f>
        <v>0</v>
      </c>
      <c r="V28" s="238" t="str">
        <f>'(B) - Detecciones - Ataques'!BP20</f>
        <v>✔</v>
      </c>
      <c r="Y28" s="106"/>
      <c r="Z28" s="106"/>
      <c r="AA28" s="106"/>
      <c r="AB28" s="106"/>
      <c r="AC28" s="106"/>
      <c r="AD28" s="106"/>
      <c r="AR28" s="101"/>
      <c r="AS28" s="101"/>
      <c r="AT28" s="109"/>
      <c r="AU28" s="101"/>
      <c r="AV28" s="109"/>
    </row>
    <row r="29" spans="2:69" ht="60" customHeight="1">
      <c r="B29" s="233" t="str">
        <f>'(B) - Detecciones - Ataques'!B21</f>
        <v>Collection</v>
      </c>
      <c r="C29" s="233" t="str">
        <f>'(B) - Detecciones - Ataques'!C21</f>
        <v>_</v>
      </c>
      <c r="D29" s="233" t="str">
        <f>'(B) - Detecciones - Ataques'!D21</f>
        <v xml:space="preserve">Adversary-in-the-Middle </v>
      </c>
      <c r="E29" s="233" t="str">
        <f>'(B) - Detecciones - Ataques'!I21</f>
        <v>ARP</v>
      </c>
      <c r="F29" s="233" t="str">
        <f>'(B) - Detecciones - Ataques'!K21</f>
        <v xml:space="preserve">T0830-ARP_Poisoning_1-3[1].pcapng </v>
      </c>
      <c r="G29" s="72">
        <f>'(B) - Detecciones - Ataques'!L21</f>
        <v>2</v>
      </c>
      <c r="H29" s="53">
        <f t="shared" si="20"/>
        <v>0</v>
      </c>
      <c r="I29" s="102">
        <f t="shared" si="21"/>
        <v>0</v>
      </c>
      <c r="J29" s="53">
        <f>'(B) - Detecciones - Ataques'!T21</f>
        <v>0</v>
      </c>
      <c r="K29" s="102">
        <f>'(B) - Detecciones - Ataques'!U21</f>
        <v>0</v>
      </c>
      <c r="L29" s="53">
        <f>'(B) - Detecciones - Ataques'!AB21</f>
        <v>0</v>
      </c>
      <c r="M29" s="102">
        <f>'(B) - Detecciones - Ataques'!AC21</f>
        <v>0</v>
      </c>
      <c r="N29" s="53">
        <f>'(B) - Detecciones - Ataques'!AJ21</f>
        <v>0</v>
      </c>
      <c r="O29" s="102">
        <f>'(B) - Detecciones - Ataques'!AK21</f>
        <v>0</v>
      </c>
      <c r="P29" s="235">
        <f>'(B) - Detecciones - Ataques'!AR21</f>
        <v>0</v>
      </c>
      <c r="Q29" s="102">
        <f>'(B) - Detecciones - Ataques'!AS21</f>
        <v>0</v>
      </c>
      <c r="R29" s="53">
        <f>'(B) - Detecciones - Ataques'!AZ21</f>
        <v>0</v>
      </c>
      <c r="S29" s="102">
        <f>'(B) - Detecciones - Ataques'!BA21</f>
        <v>0</v>
      </c>
      <c r="T29" s="236">
        <f>'(B) - Detecciones - Ataques'!BN21</f>
        <v>0</v>
      </c>
      <c r="U29" s="102">
        <f>'(B) - Detecciones - Ataques'!BO21</f>
        <v>0</v>
      </c>
      <c r="V29" s="238" t="str">
        <f>'(B) - Detecciones - Ataques'!BP21</f>
        <v>✔</v>
      </c>
      <c r="AR29" s="101"/>
      <c r="AS29" s="101"/>
      <c r="AT29" s="109"/>
      <c r="AU29" s="101"/>
      <c r="AV29" s="109"/>
    </row>
    <row r="30" spans="2:69" ht="60" customHeight="1">
      <c r="B30" s="233" t="str">
        <f>'(B) - Detecciones - Ataques'!B22</f>
        <v>Collection</v>
      </c>
      <c r="C30" s="233" t="str">
        <f>'(B) - Detecciones - Ataques'!C22</f>
        <v>_</v>
      </c>
      <c r="D30" s="233" t="str">
        <f>'(B) - Detecciones - Ataques'!D22</f>
        <v xml:space="preserve">Adversary-in-the-Middle </v>
      </c>
      <c r="E30" s="233" t="str">
        <f>'(B) - Detecciones - Ataques'!I22</f>
        <v>ARP</v>
      </c>
      <c r="F30" s="233" t="str">
        <f>'(B) - Detecciones - Ataques'!K22</f>
        <v xml:space="preserve">T0830-ARP_Poisoning_1-5[1].pcapng </v>
      </c>
      <c r="G30" s="72">
        <f>'(B) - Detecciones - Ataques'!L22</f>
        <v>2</v>
      </c>
      <c r="H30" s="53">
        <f t="shared" si="20"/>
        <v>0</v>
      </c>
      <c r="I30" s="102">
        <f t="shared" si="21"/>
        <v>0</v>
      </c>
      <c r="J30" s="53">
        <f>'(B) - Detecciones - Ataques'!T22</f>
        <v>0</v>
      </c>
      <c r="K30" s="102">
        <f>'(B) - Detecciones - Ataques'!U22</f>
        <v>0</v>
      </c>
      <c r="L30" s="53">
        <f>'(B) - Detecciones - Ataques'!AB22</f>
        <v>0</v>
      </c>
      <c r="M30" s="102">
        <f>'(B) - Detecciones - Ataques'!AC22</f>
        <v>0</v>
      </c>
      <c r="N30" s="53">
        <f>'(B) - Detecciones - Ataques'!AJ22</f>
        <v>0</v>
      </c>
      <c r="O30" s="102">
        <f>'(B) - Detecciones - Ataques'!AK22</f>
        <v>0</v>
      </c>
      <c r="P30" s="235">
        <f>'(B) - Detecciones - Ataques'!AR22</f>
        <v>0</v>
      </c>
      <c r="Q30" s="102">
        <f>'(B) - Detecciones - Ataques'!AS22</f>
        <v>0</v>
      </c>
      <c r="R30" s="53">
        <f>'(B) - Detecciones - Ataques'!AZ22</f>
        <v>0</v>
      </c>
      <c r="S30" s="102">
        <f>'(B) - Detecciones - Ataques'!BA22</f>
        <v>0</v>
      </c>
      <c r="T30" s="236">
        <f>'(B) - Detecciones - Ataques'!BN22</f>
        <v>0</v>
      </c>
      <c r="U30" s="102">
        <f>'(B) - Detecciones - Ataques'!BO22</f>
        <v>0</v>
      </c>
      <c r="V30" s="238" t="str">
        <f>'(B) - Detecciones - Ataques'!BP22</f>
        <v>✔</v>
      </c>
      <c r="AR30" s="101"/>
      <c r="AS30" s="101"/>
      <c r="AT30" s="109"/>
      <c r="AU30" s="101"/>
      <c r="AV30" s="109"/>
    </row>
    <row r="31" spans="2:69" ht="60" customHeight="1">
      <c r="B31" s="233" t="str">
        <f>'(B) - Detecciones - Ataques'!B23</f>
        <v>Collection</v>
      </c>
      <c r="C31" s="233" t="str">
        <f>'(B) - Detecciones - Ataques'!C23</f>
        <v>_</v>
      </c>
      <c r="D31" s="233" t="str">
        <f>'(B) - Detecciones - Ataques'!D23</f>
        <v xml:space="preserve">Adversary-in-the-Middle </v>
      </c>
      <c r="E31" s="233" t="str">
        <f>'(B) - Detecciones - Ataques'!I23</f>
        <v>ARP</v>
      </c>
      <c r="F31" s="233" t="str">
        <f>'(B) - Detecciones - Ataques'!K23</f>
        <v xml:space="preserve">T0830-ARP_Poisoning_1-7[1].pcapng </v>
      </c>
      <c r="G31" s="72">
        <f>'(B) - Detecciones - Ataques'!L23</f>
        <v>2</v>
      </c>
      <c r="H31" s="53">
        <f t="shared" si="20"/>
        <v>0</v>
      </c>
      <c r="I31" s="102">
        <f t="shared" si="21"/>
        <v>0</v>
      </c>
      <c r="J31" s="53">
        <f>'(B) - Detecciones - Ataques'!T23</f>
        <v>0</v>
      </c>
      <c r="K31" s="102">
        <f>'(B) - Detecciones - Ataques'!U23</f>
        <v>0</v>
      </c>
      <c r="L31" s="53">
        <f>'(B) - Detecciones - Ataques'!AB23</f>
        <v>0</v>
      </c>
      <c r="M31" s="102">
        <f>'(B) - Detecciones - Ataques'!AC23</f>
        <v>0</v>
      </c>
      <c r="N31" s="53">
        <f>'(B) - Detecciones - Ataques'!AJ23</f>
        <v>0</v>
      </c>
      <c r="O31" s="102">
        <f>'(B) - Detecciones - Ataques'!AK23</f>
        <v>0</v>
      </c>
      <c r="P31" s="235">
        <f>'(B) - Detecciones - Ataques'!AR23</f>
        <v>0</v>
      </c>
      <c r="Q31" s="102">
        <f>'(B) - Detecciones - Ataques'!AS23</f>
        <v>0</v>
      </c>
      <c r="R31" s="53">
        <f>'(B) - Detecciones - Ataques'!AZ23</f>
        <v>0</v>
      </c>
      <c r="S31" s="102">
        <f>'(B) - Detecciones - Ataques'!BA23</f>
        <v>0</v>
      </c>
      <c r="T31" s="236">
        <f>'(B) - Detecciones - Ataques'!BN23</f>
        <v>0</v>
      </c>
      <c r="U31" s="102">
        <f>'(B) - Detecciones - Ataques'!BO23</f>
        <v>0</v>
      </c>
      <c r="V31" s="238" t="str">
        <f>'(B) - Detecciones - Ataques'!BP23</f>
        <v>✔</v>
      </c>
      <c r="AR31" s="101"/>
      <c r="AS31" s="101"/>
      <c r="AT31" s="109"/>
      <c r="AU31" s="101"/>
      <c r="AV31" s="109"/>
    </row>
    <row r="32" spans="2:69" ht="60" customHeight="1">
      <c r="B32" s="233" t="str">
        <f>'(B) - Detecciones - Ataques'!B24</f>
        <v>Collection</v>
      </c>
      <c r="C32" s="233" t="str">
        <f>'(B) - Detecciones - Ataques'!C24</f>
        <v>_</v>
      </c>
      <c r="D32" s="233" t="str">
        <f>'(B) - Detecciones - Ataques'!D24</f>
        <v xml:space="preserve">Adversary-in-the-Middle </v>
      </c>
      <c r="E32" s="233" t="str">
        <f>'(B) - Detecciones - Ataques'!I24</f>
        <v>ARP</v>
      </c>
      <c r="F32" s="233" t="str">
        <f>'(B) - Detecciones - Ataques'!K24</f>
        <v xml:space="preserve">T0830-ARP_Poisoning_1-8[1].pcapng </v>
      </c>
      <c r="G32" s="72">
        <f>'(B) - Detecciones - Ataques'!L24</f>
        <v>2</v>
      </c>
      <c r="H32" s="53">
        <f t="shared" si="20"/>
        <v>0</v>
      </c>
      <c r="I32" s="102">
        <f t="shared" si="21"/>
        <v>0</v>
      </c>
      <c r="J32" s="53">
        <f>'(B) - Detecciones - Ataques'!T24</f>
        <v>0</v>
      </c>
      <c r="K32" s="102">
        <f>'(B) - Detecciones - Ataques'!U24</f>
        <v>0</v>
      </c>
      <c r="L32" s="53">
        <f>'(B) - Detecciones - Ataques'!AB24</f>
        <v>0</v>
      </c>
      <c r="M32" s="102">
        <f>'(B) - Detecciones - Ataques'!AC24</f>
        <v>0</v>
      </c>
      <c r="N32" s="53">
        <f>'(B) - Detecciones - Ataques'!AJ24</f>
        <v>0</v>
      </c>
      <c r="O32" s="102">
        <f>'(B) - Detecciones - Ataques'!AK24</f>
        <v>0</v>
      </c>
      <c r="P32" s="235">
        <f>'(B) - Detecciones - Ataques'!AR24</f>
        <v>0</v>
      </c>
      <c r="Q32" s="102">
        <f>'(B) - Detecciones - Ataques'!AS24</f>
        <v>0</v>
      </c>
      <c r="R32" s="53">
        <f>'(B) - Detecciones - Ataques'!AZ24</f>
        <v>0</v>
      </c>
      <c r="S32" s="102">
        <f>'(B) - Detecciones - Ataques'!BA24</f>
        <v>0</v>
      </c>
      <c r="T32" s="236">
        <f>'(B) - Detecciones - Ataques'!BN24</f>
        <v>0</v>
      </c>
      <c r="U32" s="102">
        <f>'(B) - Detecciones - Ataques'!BO24</f>
        <v>0</v>
      </c>
      <c r="V32" s="238" t="str">
        <f>'(B) - Detecciones - Ataques'!BP24</f>
        <v>✔</v>
      </c>
      <c r="AR32" s="101"/>
      <c r="AS32" s="101"/>
      <c r="AT32" s="109"/>
      <c r="AU32" s="101"/>
      <c r="AV32" s="109"/>
    </row>
    <row r="33" spans="2:48" ht="60" customHeight="1">
      <c r="B33" s="233" t="str">
        <f>'(B) - Detecciones - Ataques'!B25</f>
        <v>Collection</v>
      </c>
      <c r="C33" s="233" t="str">
        <f>'(B) - Detecciones - Ataques'!C25</f>
        <v>_</v>
      </c>
      <c r="D33" s="233" t="str">
        <f>'(B) - Detecciones - Ataques'!D25</f>
        <v xml:space="preserve">Adversary-in-the-Middle </v>
      </c>
      <c r="E33" s="233" t="str">
        <f>'(B) - Detecciones - Ataques'!I25</f>
        <v>ARP</v>
      </c>
      <c r="F33" s="233" t="str">
        <f>'(B) - Detecciones - Ataques'!K25</f>
        <v xml:space="preserve">T0830-ARP_Poisoning_2-12[1].pcapng </v>
      </c>
      <c r="G33" s="72">
        <f>'(B) - Detecciones - Ataques'!L25</f>
        <v>2</v>
      </c>
      <c r="H33" s="53">
        <f t="shared" si="20"/>
        <v>0</v>
      </c>
      <c r="I33" s="102">
        <f t="shared" si="21"/>
        <v>0</v>
      </c>
      <c r="J33" s="53">
        <f>'(B) - Detecciones - Ataques'!T25</f>
        <v>0</v>
      </c>
      <c r="K33" s="102">
        <f>'(B) - Detecciones - Ataques'!U25</f>
        <v>0</v>
      </c>
      <c r="L33" s="53">
        <f>'(B) - Detecciones - Ataques'!AB25</f>
        <v>0</v>
      </c>
      <c r="M33" s="102">
        <f>'(B) - Detecciones - Ataques'!AC25</f>
        <v>0</v>
      </c>
      <c r="N33" s="53">
        <f>'(B) - Detecciones - Ataques'!AJ25</f>
        <v>0</v>
      </c>
      <c r="O33" s="102">
        <f>'(B) - Detecciones - Ataques'!AK25</f>
        <v>0</v>
      </c>
      <c r="P33" s="235">
        <f>'(B) - Detecciones - Ataques'!AR25</f>
        <v>0</v>
      </c>
      <c r="Q33" s="102">
        <f>'(B) - Detecciones - Ataques'!AS25</f>
        <v>0</v>
      </c>
      <c r="R33" s="53">
        <f>'(B) - Detecciones - Ataques'!AZ25</f>
        <v>0</v>
      </c>
      <c r="S33" s="102">
        <f>'(B) - Detecciones - Ataques'!BA25</f>
        <v>0</v>
      </c>
      <c r="T33" s="236">
        <f>'(B) - Detecciones - Ataques'!BN25</f>
        <v>0</v>
      </c>
      <c r="U33" s="102">
        <f>'(B) - Detecciones - Ataques'!BO25</f>
        <v>0</v>
      </c>
      <c r="V33" s="238" t="str">
        <f>'(B) - Detecciones - Ataques'!BP25</f>
        <v>✔</v>
      </c>
      <c r="AG33" s="97"/>
      <c r="AH33" s="97"/>
      <c r="AI33" s="97"/>
      <c r="AJ33" s="97"/>
      <c r="AK33" s="97"/>
      <c r="AQ33" s="97"/>
      <c r="AR33" s="97"/>
      <c r="AS33" s="97"/>
      <c r="AT33" s="97"/>
      <c r="AU33" s="97"/>
      <c r="AV33" s="109"/>
    </row>
    <row r="34" spans="2:48" ht="60" customHeight="1">
      <c r="B34" s="233" t="str">
        <f>'(B) - Detecciones - Ataques'!B26</f>
        <v>Collection</v>
      </c>
      <c r="C34" s="233" t="str">
        <f>'(B) - Detecciones - Ataques'!C26</f>
        <v>_</v>
      </c>
      <c r="D34" s="233" t="str">
        <f>'(B) - Detecciones - Ataques'!D26</f>
        <v xml:space="preserve">Adversary-in-the-Middle </v>
      </c>
      <c r="E34" s="233" t="str">
        <f>'(B) - Detecciones - Ataques'!I26</f>
        <v>ARP</v>
      </c>
      <c r="F34" s="233" t="str">
        <f>'(B) - Detecciones - Ataques'!K26</f>
        <v xml:space="preserve">T0830-ARP_Poisoning_3-6[1].pcapng </v>
      </c>
      <c r="G34" s="72">
        <f>'(B) - Detecciones - Ataques'!L26</f>
        <v>2</v>
      </c>
      <c r="H34" s="53">
        <f t="shared" si="20"/>
        <v>0</v>
      </c>
      <c r="I34" s="102">
        <f t="shared" si="21"/>
        <v>0</v>
      </c>
      <c r="J34" s="53">
        <f>'(B) - Detecciones - Ataques'!T26</f>
        <v>0</v>
      </c>
      <c r="K34" s="102">
        <f>'(B) - Detecciones - Ataques'!U26</f>
        <v>0</v>
      </c>
      <c r="L34" s="53">
        <f>'(B) - Detecciones - Ataques'!AB26</f>
        <v>0</v>
      </c>
      <c r="M34" s="102">
        <f>'(B) - Detecciones - Ataques'!AC26</f>
        <v>0</v>
      </c>
      <c r="N34" s="53">
        <f>'(B) - Detecciones - Ataques'!AJ26</f>
        <v>0</v>
      </c>
      <c r="O34" s="102">
        <f>'(B) - Detecciones - Ataques'!AK26</f>
        <v>0</v>
      </c>
      <c r="P34" s="235">
        <f>'(B) - Detecciones - Ataques'!AR26</f>
        <v>0</v>
      </c>
      <c r="Q34" s="102">
        <f>'(B) - Detecciones - Ataques'!AS26</f>
        <v>0</v>
      </c>
      <c r="R34" s="53">
        <f>'(B) - Detecciones - Ataques'!AZ26</f>
        <v>0</v>
      </c>
      <c r="S34" s="102">
        <f>'(B) - Detecciones - Ataques'!BA26</f>
        <v>0</v>
      </c>
      <c r="T34" s="236">
        <f>'(B) - Detecciones - Ataques'!BN26</f>
        <v>0</v>
      </c>
      <c r="U34" s="102">
        <f>'(B) - Detecciones - Ataques'!BO26</f>
        <v>0</v>
      </c>
      <c r="V34" s="238" t="str">
        <f>'(B) - Detecciones - Ataques'!BP26</f>
        <v>✔</v>
      </c>
      <c r="AF34" s="339" t="s">
        <v>124</v>
      </c>
      <c r="AG34" s="338"/>
      <c r="AH34" s="338"/>
      <c r="AI34" s="338"/>
      <c r="AJ34" s="338"/>
      <c r="AK34" s="338"/>
      <c r="AP34" s="339" t="s">
        <v>519</v>
      </c>
      <c r="AQ34" s="338"/>
      <c r="AR34" s="338"/>
      <c r="AS34" s="338"/>
      <c r="AT34" s="338"/>
      <c r="AU34" s="338"/>
      <c r="AV34" s="109"/>
    </row>
    <row r="35" spans="2:48" ht="60" customHeight="1">
      <c r="B35" s="233" t="str">
        <f>'(B) - Detecciones - Ataques'!B27</f>
        <v>Collection</v>
      </c>
      <c r="C35" s="233" t="str">
        <f>'(B) - Detecciones - Ataques'!C27</f>
        <v>_</v>
      </c>
      <c r="D35" s="233" t="str">
        <f>'(B) - Detecciones - Ataques'!D27</f>
        <v xml:space="preserve">Adversary-in-the-Middle </v>
      </c>
      <c r="E35" s="233" t="str">
        <f>'(B) - Detecciones - Ataques'!I27</f>
        <v>ARP</v>
      </c>
      <c r="F35" s="233" t="str">
        <f>'(B) - Detecciones - Ataques'!K27</f>
        <v xml:space="preserve">T0830-ARP_Poisoning_3-7[1].pcapng </v>
      </c>
      <c r="G35" s="72">
        <f>'(B) - Detecciones - Ataques'!L27</f>
        <v>2</v>
      </c>
      <c r="H35" s="53">
        <f t="shared" si="20"/>
        <v>0</v>
      </c>
      <c r="I35" s="102">
        <f t="shared" si="21"/>
        <v>0</v>
      </c>
      <c r="J35" s="53">
        <f>'(B) - Detecciones - Ataques'!T27</f>
        <v>0</v>
      </c>
      <c r="K35" s="102">
        <f>'(B) - Detecciones - Ataques'!U27</f>
        <v>0</v>
      </c>
      <c r="L35" s="53">
        <f>'(B) - Detecciones - Ataques'!AB27</f>
        <v>0</v>
      </c>
      <c r="M35" s="102">
        <f>'(B) - Detecciones - Ataques'!AC27</f>
        <v>0</v>
      </c>
      <c r="N35" s="53">
        <f>'(B) - Detecciones - Ataques'!AJ27</f>
        <v>0</v>
      </c>
      <c r="O35" s="102">
        <f>'(B) - Detecciones - Ataques'!AK27</f>
        <v>0</v>
      </c>
      <c r="P35" s="235">
        <f>'(B) - Detecciones - Ataques'!AR27</f>
        <v>0</v>
      </c>
      <c r="Q35" s="102">
        <f>'(B) - Detecciones - Ataques'!AS27</f>
        <v>0</v>
      </c>
      <c r="R35" s="53">
        <f>'(B) - Detecciones - Ataques'!AZ27</f>
        <v>0</v>
      </c>
      <c r="S35" s="102">
        <f>'(B) - Detecciones - Ataques'!BA27</f>
        <v>0</v>
      </c>
      <c r="T35" s="236">
        <f>'(B) - Detecciones - Ataques'!BN27</f>
        <v>0</v>
      </c>
      <c r="U35" s="102">
        <f>'(B) - Detecciones - Ataques'!BO27</f>
        <v>0</v>
      </c>
      <c r="V35" s="238" t="str">
        <f>'(B) - Detecciones - Ataques'!BP27</f>
        <v>✔</v>
      </c>
      <c r="AV35" s="109"/>
    </row>
    <row r="36" spans="2:48" ht="60" customHeight="1">
      <c r="B36" s="233" t="str">
        <f>'(B) - Detecciones - Ataques'!B28</f>
        <v>Command and Control</v>
      </c>
      <c r="C36" s="233" t="str">
        <f>'(B) - Detecciones - Ataques'!C28</f>
        <v>_</v>
      </c>
      <c r="D36" s="233" t="str">
        <f>'(B) - Detecciones - Ataques'!D28</f>
        <v>Commonly Used Port</v>
      </c>
      <c r="E36" s="233" t="str">
        <f>'(B) - Detecciones - Ataques'!I28</f>
        <v>TCP</v>
      </c>
      <c r="F36" s="233" t="str">
        <f>'(B) - Detecciones - Ataques'!K28</f>
        <v xml:space="preserve">T0885_CandC-port502-RealWin-Server-mod[2].pcapng </v>
      </c>
      <c r="G36" s="72">
        <f>'(B) - Detecciones - Ataques'!L28</f>
        <v>1</v>
      </c>
      <c r="H36" s="53">
        <f t="shared" si="20"/>
        <v>1</v>
      </c>
      <c r="I36" s="102">
        <f t="shared" si="21"/>
        <v>1</v>
      </c>
      <c r="J36" s="53">
        <f>'(B) - Detecciones - Ataques'!T28</f>
        <v>0</v>
      </c>
      <c r="K36" s="102">
        <f>'(B) - Detecciones - Ataques'!U28</f>
        <v>0</v>
      </c>
      <c r="L36" s="53">
        <f>'(B) - Detecciones - Ataques'!AB28</f>
        <v>1</v>
      </c>
      <c r="M36" s="102">
        <f>'(B) - Detecciones - Ataques'!AC28</f>
        <v>1</v>
      </c>
      <c r="N36" s="53">
        <f>'(B) - Detecciones - Ataques'!AJ28</f>
        <v>1</v>
      </c>
      <c r="O36" s="102">
        <f>'(B) - Detecciones - Ataques'!AK28</f>
        <v>1</v>
      </c>
      <c r="P36" s="235">
        <f>'(B) - Detecciones - Ataques'!AR28</f>
        <v>1</v>
      </c>
      <c r="Q36" s="102">
        <f>'(B) - Detecciones - Ataques'!AS28</f>
        <v>1</v>
      </c>
      <c r="R36" s="53">
        <f>'(B) - Detecciones - Ataques'!AZ28</f>
        <v>1</v>
      </c>
      <c r="S36" s="102">
        <f>'(B) - Detecciones - Ataques'!BA28</f>
        <v>1</v>
      </c>
      <c r="T36" s="236">
        <f>'(B) - Detecciones - Ataques'!BN28</f>
        <v>0</v>
      </c>
      <c r="U36" s="102">
        <f>'(B) - Detecciones - Ataques'!BO28</f>
        <v>0</v>
      </c>
      <c r="V36" s="238" t="str">
        <f>'(B) - Detecciones - Ataques'!BP28</f>
        <v>✔</v>
      </c>
      <c r="AG36" s="308" t="s">
        <v>29</v>
      </c>
      <c r="AH36" s="309" t="s">
        <v>125</v>
      </c>
      <c r="AI36" s="309" t="s">
        <v>123</v>
      </c>
      <c r="AJ36" s="309" t="s">
        <v>122</v>
      </c>
      <c r="AK36" s="108"/>
      <c r="AU36" s="108"/>
      <c r="AV36" s="109"/>
    </row>
    <row r="37" spans="2:48" ht="60" customHeight="1">
      <c r="B37" s="233" t="str">
        <f>'(B) - Detecciones - Ataques'!B29</f>
        <v>Command and Control</v>
      </c>
      <c r="C37" s="233" t="str">
        <f>'(B) - Detecciones - Ataques'!C29</f>
        <v>_</v>
      </c>
      <c r="D37" s="233" t="str">
        <f>'(B) - Detecciones - Ataques'!D29</f>
        <v>Commonly Used Port</v>
      </c>
      <c r="E37" s="233" t="str">
        <f>'(B) - Detecciones - Ataques'!I29</f>
        <v>HTTP</v>
      </c>
      <c r="F37" s="233" t="str">
        <f>'(B) - Detecciones - Ataques'!K29</f>
        <v xml:space="preserve">T0885_CandC-Ignition-p502-mod[2].pcapng </v>
      </c>
      <c r="G37" s="72">
        <f>'(B) - Detecciones - Ataques'!L29</f>
        <v>1</v>
      </c>
      <c r="H37" s="53">
        <f t="shared" si="20"/>
        <v>1</v>
      </c>
      <c r="I37" s="102">
        <f t="shared" si="21"/>
        <v>1</v>
      </c>
      <c r="J37" s="53">
        <f>'(B) - Detecciones - Ataques'!T29</f>
        <v>0</v>
      </c>
      <c r="K37" s="102">
        <f>'(B) - Detecciones - Ataques'!U29</f>
        <v>0</v>
      </c>
      <c r="L37" s="53">
        <f>'(B) - Detecciones - Ataques'!AB29</f>
        <v>1</v>
      </c>
      <c r="M37" s="102">
        <f>'(B) - Detecciones - Ataques'!AC29</f>
        <v>1</v>
      </c>
      <c r="N37" s="53">
        <f>'(B) - Detecciones - Ataques'!AJ29</f>
        <v>1</v>
      </c>
      <c r="O37" s="102">
        <f>'(B) - Detecciones - Ataques'!AK29</f>
        <v>1</v>
      </c>
      <c r="P37" s="235">
        <f>'(B) - Detecciones - Ataques'!AR29</f>
        <v>1</v>
      </c>
      <c r="Q37" s="102">
        <f>'(B) - Detecciones - Ataques'!AS29</f>
        <v>1</v>
      </c>
      <c r="R37" s="53">
        <f>'(B) - Detecciones - Ataques'!AZ29</f>
        <v>1</v>
      </c>
      <c r="S37" s="102">
        <f>'(B) - Detecciones - Ataques'!BA29</f>
        <v>1</v>
      </c>
      <c r="T37" s="236">
        <f>'(B) - Detecciones - Ataques'!BN29</f>
        <v>0</v>
      </c>
      <c r="U37" s="102">
        <f>'(B) - Detecciones - Ataques'!BO29</f>
        <v>0</v>
      </c>
      <c r="V37" s="238" t="str">
        <f>'(B) - Detecciones - Ataques'!BP29</f>
        <v>✔</v>
      </c>
      <c r="AG37" s="307" t="s">
        <v>72</v>
      </c>
      <c r="AH37" s="235">
        <f>COUNTIFS($V$12:$V$137,"✔",$B$12:$B$137,AG37)</f>
        <v>1</v>
      </c>
      <c r="AI37" s="253">
        <f>IF(AH37=0,"-",(COUNTIFS($I$12:$I$137,"&lt;&gt;0",$V$12:$V$137,"✔",$B$12:$B$137,$AG37))/$AH37)</f>
        <v>1</v>
      </c>
      <c r="AJ37" s="254">
        <f>IF(AH37=0,"-",(COUNTIFS($U$12:$U$137,"&lt;&gt;0",$V$12:$V$137,"✔",$B$12:$B$137,$AG37)))/$AH37</f>
        <v>0</v>
      </c>
      <c r="AK37" s="109"/>
      <c r="AU37" s="109"/>
      <c r="AV37" s="109"/>
    </row>
    <row r="38" spans="2:48" ht="60" customHeight="1">
      <c r="B38" s="233" t="str">
        <f>'(B) - Detecciones - Ataques'!B30</f>
        <v>Command and Control</v>
      </c>
      <c r="C38" s="233" t="str">
        <f>'(B) - Detecciones - Ataques'!C30</f>
        <v>_</v>
      </c>
      <c r="D38" s="233" t="str">
        <f>'(B) - Detecciones - Ataques'!D30</f>
        <v>Commonly Used Port</v>
      </c>
      <c r="E38" s="233" t="str">
        <f>'(B) - Detecciones - Ataques'!I30</f>
        <v>TCP</v>
      </c>
      <c r="F38" s="233" t="str">
        <f>'(B) - Detecciones - Ataques'!K30</f>
        <v xml:space="preserve">T0885_CandC-port20000-RealWin-Server-mod[2].pcapng </v>
      </c>
      <c r="G38" s="72">
        <f>'(B) - Detecciones - Ataques'!L30</f>
        <v>1</v>
      </c>
      <c r="H38" s="53">
        <f t="shared" si="20"/>
        <v>1</v>
      </c>
      <c r="I38" s="102">
        <f t="shared" si="21"/>
        <v>1</v>
      </c>
      <c r="J38" s="53">
        <f>'(B) - Detecciones - Ataques'!T30</f>
        <v>0</v>
      </c>
      <c r="K38" s="102">
        <f>'(B) - Detecciones - Ataques'!U30</f>
        <v>0</v>
      </c>
      <c r="L38" s="53">
        <f>'(B) - Detecciones - Ataques'!AB30</f>
        <v>1</v>
      </c>
      <c r="M38" s="102">
        <f>'(B) - Detecciones - Ataques'!AC30</f>
        <v>1</v>
      </c>
      <c r="N38" s="53">
        <f>'(B) - Detecciones - Ataques'!AJ30</f>
        <v>1</v>
      </c>
      <c r="O38" s="102">
        <f>'(B) - Detecciones - Ataques'!AK30</f>
        <v>1</v>
      </c>
      <c r="P38" s="235">
        <f>'(B) - Detecciones - Ataques'!AR30</f>
        <v>1</v>
      </c>
      <c r="Q38" s="102">
        <f>'(B) - Detecciones - Ataques'!AS30</f>
        <v>1</v>
      </c>
      <c r="R38" s="53">
        <f>'(B) - Detecciones - Ataques'!AZ30</f>
        <v>1</v>
      </c>
      <c r="S38" s="102">
        <f>'(B) - Detecciones - Ataques'!BA30</f>
        <v>1</v>
      </c>
      <c r="T38" s="236">
        <f>'(B) - Detecciones - Ataques'!BN30</f>
        <v>0</v>
      </c>
      <c r="U38" s="102">
        <f>'(B) - Detecciones - Ataques'!BO30</f>
        <v>0</v>
      </c>
      <c r="V38" s="238" t="str">
        <f>'(B) - Detecciones - Ataques'!BP30</f>
        <v>✔</v>
      </c>
      <c r="Z38" s="347" t="s">
        <v>522</v>
      </c>
      <c r="AA38" s="347"/>
      <c r="AB38" s="347"/>
      <c r="AC38" s="347"/>
      <c r="AG38" s="247" t="s">
        <v>77</v>
      </c>
      <c r="AH38" s="72">
        <f t="shared" ref="AH38:AH45" si="30">COUNTIFS($V$12:$V$137,"✔",$B$12:$B$137,AG38)+COUNTIFS($V$12:$V$137,"✔",$C$12:$C$137,AG38)</f>
        <v>12</v>
      </c>
      <c r="AI38" s="102">
        <f t="shared" ref="AI38:AI45" si="31">IF(AH38=0,"-",(COUNTIFS($I$12:$I$137,"&lt;&gt;0",$V$12:$V$137,"✔",$B$12:$B$137,$AG38))/$AH38)</f>
        <v>0.41666666666666669</v>
      </c>
      <c r="AJ38" s="246">
        <f t="shared" ref="AJ38:AJ45" si="32">IF(AH38=0,"-",(COUNTIFS($U$12:$U$137,"&lt;&gt;0",$V$12:$V$137,"✔",$B$12:$B$137,$AG38)))/$AH38</f>
        <v>0</v>
      </c>
      <c r="AK38" s="109"/>
      <c r="AU38" s="109"/>
      <c r="AV38" s="109"/>
    </row>
    <row r="39" spans="2:48" ht="60" customHeight="1">
      <c r="B39" s="233" t="str">
        <f>'(B) - Detecciones - Ataques'!B31</f>
        <v>Command and Control</v>
      </c>
      <c r="C39" s="233" t="str">
        <f>'(B) - Detecciones - Ataques'!C31</f>
        <v>_</v>
      </c>
      <c r="D39" s="233" t="str">
        <f>'(B) - Detecciones - Ataques'!D31</f>
        <v>Commonly Used Port</v>
      </c>
      <c r="E39" s="233" t="str">
        <f>'(B) - Detecciones - Ataques'!I31</f>
        <v>HTTP</v>
      </c>
      <c r="F39" s="233" t="str">
        <f>'(B) - Detecciones - Ataques'!K31</f>
        <v xml:space="preserve">T0885_CandC-Ignition-p102-mod[2].pcapng </v>
      </c>
      <c r="G39" s="72">
        <f>'(B) - Detecciones - Ataques'!L31</f>
        <v>1</v>
      </c>
      <c r="H39" s="53">
        <f t="shared" si="20"/>
        <v>1</v>
      </c>
      <c r="I39" s="102">
        <f t="shared" si="21"/>
        <v>1</v>
      </c>
      <c r="J39" s="53">
        <f>'(B) - Detecciones - Ataques'!T31</f>
        <v>0</v>
      </c>
      <c r="K39" s="102">
        <f>'(B) - Detecciones - Ataques'!U31</f>
        <v>0</v>
      </c>
      <c r="L39" s="53">
        <f>'(B) - Detecciones - Ataques'!AB31</f>
        <v>1</v>
      </c>
      <c r="M39" s="102">
        <f>'(B) - Detecciones - Ataques'!AC31</f>
        <v>1</v>
      </c>
      <c r="N39" s="53">
        <f>'(B) - Detecciones - Ataques'!AJ31</f>
        <v>1</v>
      </c>
      <c r="O39" s="102">
        <f>'(B) - Detecciones - Ataques'!AK31</f>
        <v>1</v>
      </c>
      <c r="P39" s="235">
        <f>'(B) - Detecciones - Ataques'!AR31</f>
        <v>1</v>
      </c>
      <c r="Q39" s="102">
        <f>'(B) - Detecciones - Ataques'!AS31</f>
        <v>1</v>
      </c>
      <c r="R39" s="53">
        <f>'(B) - Detecciones - Ataques'!AZ31</f>
        <v>0</v>
      </c>
      <c r="S39" s="102">
        <f>'(B) - Detecciones - Ataques'!BA31</f>
        <v>0</v>
      </c>
      <c r="T39" s="236">
        <f>'(B) - Detecciones - Ataques'!BN31</f>
        <v>0</v>
      </c>
      <c r="U39" s="102">
        <f>'(B) - Detecciones - Ataques'!BO31</f>
        <v>0</v>
      </c>
      <c r="V39" s="238" t="str">
        <f>'(B) - Detecciones - Ataques'!BP31</f>
        <v>✔</v>
      </c>
      <c r="AG39" s="248" t="s">
        <v>80</v>
      </c>
      <c r="AH39" s="72">
        <f t="shared" si="30"/>
        <v>2</v>
      </c>
      <c r="AI39" s="102">
        <f t="shared" si="31"/>
        <v>1</v>
      </c>
      <c r="AJ39" s="246">
        <f t="shared" si="32"/>
        <v>0</v>
      </c>
      <c r="AK39" s="109"/>
      <c r="AU39" s="109"/>
      <c r="AV39" s="109"/>
    </row>
    <row r="40" spans="2:48" ht="60" customHeight="1">
      <c r="B40" s="233" t="str">
        <f>'(B) - Detecciones - Ataques'!B32</f>
        <v>Inhabit Response Function</v>
      </c>
      <c r="C40" s="233" t="str">
        <f>'(B) - Detecciones - Ataques'!C32</f>
        <v>_</v>
      </c>
      <c r="D40" s="233" t="str">
        <f>'(B) - Detecciones - Ataques'!D32</f>
        <v>Denial of Service</v>
      </c>
      <c r="E40" s="233" t="str">
        <f>'(B) - Detecciones - Ataques'!I32</f>
        <v>PCCC</v>
      </c>
      <c r="F40" s="233" t="str">
        <f>'(B) - Detecciones - Ataques'!K32</f>
        <v xml:space="preserve">T0814_allen-bradley-DoS-PCC[2].pcapng </v>
      </c>
      <c r="G40" s="72">
        <f>'(B) - Detecciones - Ataques'!L32</f>
        <v>1</v>
      </c>
      <c r="H40" s="53">
        <f t="shared" si="20"/>
        <v>1</v>
      </c>
      <c r="I40" s="102">
        <f t="shared" si="21"/>
        <v>1</v>
      </c>
      <c r="J40" s="53">
        <f>'(B) - Detecciones - Ataques'!T32</f>
        <v>0</v>
      </c>
      <c r="K40" s="102">
        <f>'(B) - Detecciones - Ataques'!U32</f>
        <v>0</v>
      </c>
      <c r="L40" s="53">
        <f>'(B) - Detecciones - Ataques'!AB32</f>
        <v>1</v>
      </c>
      <c r="M40" s="102">
        <f>'(B) - Detecciones - Ataques'!AC32</f>
        <v>1</v>
      </c>
      <c r="N40" s="53">
        <f>'(B) - Detecciones - Ataques'!AJ32</f>
        <v>1</v>
      </c>
      <c r="O40" s="102">
        <f>'(B) - Detecciones - Ataques'!AK32</f>
        <v>1</v>
      </c>
      <c r="P40" s="235">
        <f>'(B) - Detecciones - Ataques'!AR32</f>
        <v>1</v>
      </c>
      <c r="Q40" s="102">
        <f>'(B) - Detecciones - Ataques'!AS32</f>
        <v>1</v>
      </c>
      <c r="R40" s="53">
        <f>'(B) - Detecciones - Ataques'!AZ32</f>
        <v>0</v>
      </c>
      <c r="S40" s="102">
        <f>'(B) - Detecciones - Ataques'!BA32</f>
        <v>0</v>
      </c>
      <c r="T40" s="236">
        <f>'(B) - Detecciones - Ataques'!BN32</f>
        <v>0</v>
      </c>
      <c r="U40" s="102">
        <f>'(B) - Detecciones - Ataques'!BO32</f>
        <v>0</v>
      </c>
      <c r="V40" s="238" t="str">
        <f>'(B) - Detecciones - Ataques'!BP32</f>
        <v>✔</v>
      </c>
      <c r="AG40" s="248" t="s">
        <v>78</v>
      </c>
      <c r="AH40" s="72">
        <f t="shared" si="30"/>
        <v>9</v>
      </c>
      <c r="AI40" s="102">
        <f t="shared" si="31"/>
        <v>0.1111111111111111</v>
      </c>
      <c r="AJ40" s="246">
        <f t="shared" si="32"/>
        <v>0</v>
      </c>
      <c r="AK40" s="109"/>
      <c r="AU40" s="109"/>
      <c r="AV40" s="109"/>
    </row>
    <row r="41" spans="2:48" ht="60" customHeight="1">
      <c r="B41" s="233" t="str">
        <f>'(B) - Detecciones - Ataques'!B33</f>
        <v>Inhabit Response Function</v>
      </c>
      <c r="C41" s="233" t="str">
        <f>'(B) - Detecciones - Ataques'!C33</f>
        <v>_</v>
      </c>
      <c r="D41" s="233" t="str">
        <f>'(B) - Detecciones - Ataques'!D33</f>
        <v>Denial of Service</v>
      </c>
      <c r="E41" s="233" t="str">
        <f>'(B) - Detecciones - Ataques'!I33</f>
        <v>ICMP</v>
      </c>
      <c r="F41" s="233" t="str">
        <f>'(B) - Detecciones - Ataques'!K33</f>
        <v xml:space="preserve">T0814-ICMP_Flood_2-5[1].pcapng </v>
      </c>
      <c r="G41" s="72">
        <f>'(B) - Detecciones - Ataques'!L33</f>
        <v>298157</v>
      </c>
      <c r="H41" s="53">
        <f t="shared" si="20"/>
        <v>0</v>
      </c>
      <c r="I41" s="102">
        <f t="shared" si="21"/>
        <v>0</v>
      </c>
      <c r="J41" s="53">
        <f>'(B) - Detecciones - Ataques'!T33</f>
        <v>0</v>
      </c>
      <c r="K41" s="102">
        <f>'(B) - Detecciones - Ataques'!U33</f>
        <v>0</v>
      </c>
      <c r="L41" s="53">
        <f>'(B) - Detecciones - Ataques'!AB33</f>
        <v>0</v>
      </c>
      <c r="M41" s="102">
        <f>'(B) - Detecciones - Ataques'!AC33</f>
        <v>0</v>
      </c>
      <c r="N41" s="53">
        <f>'(B) - Detecciones - Ataques'!AJ33</f>
        <v>0</v>
      </c>
      <c r="O41" s="102">
        <f>'(B) - Detecciones - Ataques'!AK33</f>
        <v>0</v>
      </c>
      <c r="P41" s="235">
        <f>'(B) - Detecciones - Ataques'!AR33</f>
        <v>0</v>
      </c>
      <c r="Q41" s="102">
        <f>'(B) - Detecciones - Ataques'!AS33</f>
        <v>0</v>
      </c>
      <c r="R41" s="53">
        <f>'(B) - Detecciones - Ataques'!AZ33</f>
        <v>0</v>
      </c>
      <c r="S41" s="102">
        <f>'(B) - Detecciones - Ataques'!BA33</f>
        <v>0</v>
      </c>
      <c r="T41" s="236">
        <f>'(B) - Detecciones - Ataques'!BN33</f>
        <v>0</v>
      </c>
      <c r="U41" s="102">
        <f>'(B) - Detecciones - Ataques'!BO33</f>
        <v>0</v>
      </c>
      <c r="V41" s="238" t="str">
        <f>'(B) - Detecciones - Ataques'!BP33</f>
        <v>✔</v>
      </c>
      <c r="AG41" s="248" t="s">
        <v>76</v>
      </c>
      <c r="AH41" s="72">
        <f t="shared" si="30"/>
        <v>4</v>
      </c>
      <c r="AI41" s="102">
        <f t="shared" si="31"/>
        <v>1</v>
      </c>
      <c r="AJ41" s="246">
        <f t="shared" si="32"/>
        <v>0</v>
      </c>
      <c r="AK41" s="109"/>
      <c r="AU41" s="109"/>
      <c r="AV41" s="109"/>
    </row>
    <row r="42" spans="2:48" ht="60" customHeight="1">
      <c r="B42" s="233" t="str">
        <f>'(B) - Detecciones - Ataques'!B34</f>
        <v>Inhabit Response Function</v>
      </c>
      <c r="C42" s="233" t="str">
        <f>'(B) - Detecciones - Ataques'!C34</f>
        <v>_</v>
      </c>
      <c r="D42" s="233" t="str">
        <f>'(B) - Detecciones - Ataques'!D34</f>
        <v>Denial of Service</v>
      </c>
      <c r="E42" s="233" t="str">
        <f>'(B) - Detecciones - Ataques'!I34</f>
        <v>ICMP</v>
      </c>
      <c r="F42" s="233" t="str">
        <f>'(B) - Detecciones - Ataques'!K34</f>
        <v xml:space="preserve">T0814-ICMP_Flood_2-10[1].pcapng </v>
      </c>
      <c r="G42" s="72">
        <f>'(B) - Detecciones - Ataques'!L34</f>
        <v>77421</v>
      </c>
      <c r="H42" s="53">
        <f t="shared" si="20"/>
        <v>77421</v>
      </c>
      <c r="I42" s="102">
        <f t="shared" si="21"/>
        <v>1</v>
      </c>
      <c r="J42" s="53">
        <f>'(B) - Detecciones - Ataques'!T34</f>
        <v>77421</v>
      </c>
      <c r="K42" s="102">
        <f>'(B) - Detecciones - Ataques'!U34</f>
        <v>1</v>
      </c>
      <c r="L42" s="53">
        <f>'(B) - Detecciones - Ataques'!AB34</f>
        <v>77421</v>
      </c>
      <c r="M42" s="102">
        <f>'(B) - Detecciones - Ataques'!AC34</f>
        <v>1</v>
      </c>
      <c r="N42" s="53">
        <f>'(B) - Detecciones - Ataques'!AJ34</f>
        <v>77421</v>
      </c>
      <c r="O42" s="102">
        <f>'(B) - Detecciones - Ataques'!AK34</f>
        <v>1</v>
      </c>
      <c r="P42" s="235">
        <f>'(B) - Detecciones - Ataques'!AR34</f>
        <v>77421</v>
      </c>
      <c r="Q42" s="102">
        <f>'(B) - Detecciones - Ataques'!AS34</f>
        <v>1</v>
      </c>
      <c r="R42" s="53">
        <f>'(B) - Detecciones - Ataques'!AZ34</f>
        <v>0</v>
      </c>
      <c r="S42" s="102">
        <f>'(B) - Detecciones - Ataques'!BA34</f>
        <v>0</v>
      </c>
      <c r="T42" s="236">
        <f>'(B) - Detecciones - Ataques'!BN34</f>
        <v>0</v>
      </c>
      <c r="U42" s="102">
        <f>'(B) - Detecciones - Ataques'!BO34</f>
        <v>0</v>
      </c>
      <c r="V42" s="238" t="str">
        <f>'(B) - Detecciones - Ataques'!BP34</f>
        <v>✔</v>
      </c>
      <c r="AG42" s="248" t="s">
        <v>177</v>
      </c>
      <c r="AH42" s="72">
        <f t="shared" si="30"/>
        <v>7</v>
      </c>
      <c r="AI42" s="102">
        <f t="shared" si="31"/>
        <v>0.7142857142857143</v>
      </c>
      <c r="AJ42" s="246">
        <f t="shared" si="32"/>
        <v>0.14285714285714285</v>
      </c>
      <c r="AK42" s="109"/>
      <c r="AU42" s="109"/>
      <c r="AV42" s="109"/>
    </row>
    <row r="43" spans="2:48" ht="60" customHeight="1">
      <c r="B43" s="233" t="str">
        <f>'(B) - Detecciones - Ataques'!B35</f>
        <v>Inhabit Response Function</v>
      </c>
      <c r="C43" s="233" t="str">
        <f>'(B) - Detecciones - Ataques'!C35</f>
        <v>_</v>
      </c>
      <c r="D43" s="233" t="str">
        <f>'(B) - Detecciones - Ataques'!D35</f>
        <v>Denial of Service</v>
      </c>
      <c r="E43" s="233" t="str">
        <f>'(B) - Detecciones - Ataques'!I35</f>
        <v>ICMP</v>
      </c>
      <c r="F43" s="233" t="str">
        <f>'(B) - Detecciones - Ataques'!K35</f>
        <v xml:space="preserve">T0814-ICMP_Flood_3-2[1].pcapng </v>
      </c>
      <c r="G43" s="72">
        <f>'(B) - Detecciones - Ataques'!L35</f>
        <v>187613</v>
      </c>
      <c r="H43" s="53">
        <f t="shared" si="20"/>
        <v>187613</v>
      </c>
      <c r="I43" s="102">
        <f t="shared" si="21"/>
        <v>1</v>
      </c>
      <c r="J43" s="53">
        <f>'(B) - Detecciones - Ataques'!T35</f>
        <v>0</v>
      </c>
      <c r="K43" s="102">
        <f>'(B) - Detecciones - Ataques'!U35</f>
        <v>0</v>
      </c>
      <c r="L43" s="53">
        <f>'(B) - Detecciones - Ataques'!AB35</f>
        <v>0</v>
      </c>
      <c r="M43" s="102">
        <f>'(B) - Detecciones - Ataques'!AC35</f>
        <v>0</v>
      </c>
      <c r="N43" s="53">
        <f>'(B) - Detecciones - Ataques'!AJ35</f>
        <v>0</v>
      </c>
      <c r="O43" s="102">
        <f>'(B) - Detecciones - Ataques'!AK35</f>
        <v>0</v>
      </c>
      <c r="P43" s="235">
        <f>'(B) - Detecciones - Ataques'!AR35</f>
        <v>187613</v>
      </c>
      <c r="Q43" s="102">
        <f>'(B) - Detecciones - Ataques'!AS35</f>
        <v>1</v>
      </c>
      <c r="R43" s="53">
        <f>'(B) - Detecciones - Ataques'!AZ35</f>
        <v>0</v>
      </c>
      <c r="S43" s="102">
        <f>'(B) - Detecciones - Ataques'!BA35</f>
        <v>0</v>
      </c>
      <c r="T43" s="236">
        <f>'(B) - Detecciones - Ataques'!BN35</f>
        <v>0</v>
      </c>
      <c r="U43" s="102">
        <f>'(B) - Detecciones - Ataques'!BO35</f>
        <v>0</v>
      </c>
      <c r="V43" s="238" t="str">
        <f>'(B) - Detecciones - Ataques'!BP35</f>
        <v>✔</v>
      </c>
      <c r="AG43" s="248" t="s">
        <v>178</v>
      </c>
      <c r="AH43" s="72">
        <f t="shared" si="30"/>
        <v>2</v>
      </c>
      <c r="AI43" s="102">
        <f t="shared" si="31"/>
        <v>1</v>
      </c>
      <c r="AJ43" s="246">
        <f t="shared" si="32"/>
        <v>0</v>
      </c>
      <c r="AK43" s="109"/>
      <c r="AU43" s="109"/>
      <c r="AV43" s="109"/>
    </row>
    <row r="44" spans="2:48" ht="60" customHeight="1">
      <c r="B44" s="233" t="str">
        <f>'(B) - Detecciones - Ataques'!B36</f>
        <v>Inhabit Response Function</v>
      </c>
      <c r="C44" s="233" t="str">
        <f>'(B) - Detecciones - Ataques'!C36</f>
        <v>_</v>
      </c>
      <c r="D44" s="233" t="str">
        <f>'(B) - Detecciones - Ataques'!D36</f>
        <v>Denial of Service</v>
      </c>
      <c r="E44" s="233" t="str">
        <f>'(B) - Detecciones - Ataques'!I36</f>
        <v>ICMP</v>
      </c>
      <c r="F44" s="233" t="str">
        <f>'(B) - Detecciones - Ataques'!K36</f>
        <v xml:space="preserve">T0814-ICMP_Flood_3-5[1].pcapng </v>
      </c>
      <c r="G44" s="72">
        <f>'(B) - Detecciones - Ataques'!L36</f>
        <v>82027</v>
      </c>
      <c r="H44" s="53">
        <f t="shared" si="20"/>
        <v>82027</v>
      </c>
      <c r="I44" s="102">
        <f t="shared" si="21"/>
        <v>1</v>
      </c>
      <c r="J44" s="53">
        <f>'(B) - Detecciones - Ataques'!T36</f>
        <v>82027</v>
      </c>
      <c r="K44" s="102">
        <f>'(B) - Detecciones - Ataques'!U36</f>
        <v>1</v>
      </c>
      <c r="L44" s="53">
        <f>'(B) - Detecciones - Ataques'!AB36</f>
        <v>82027</v>
      </c>
      <c r="M44" s="102">
        <f>'(B) - Detecciones - Ataques'!AC36</f>
        <v>1</v>
      </c>
      <c r="N44" s="53">
        <f>'(B) - Detecciones - Ataques'!AJ36</f>
        <v>82027</v>
      </c>
      <c r="O44" s="102">
        <f>'(B) - Detecciones - Ataques'!AK36</f>
        <v>1</v>
      </c>
      <c r="P44" s="235">
        <f>'(B) - Detecciones - Ataques'!AR36</f>
        <v>82027</v>
      </c>
      <c r="Q44" s="102">
        <f>'(B) - Detecciones - Ataques'!AS36</f>
        <v>1</v>
      </c>
      <c r="R44" s="53">
        <f>'(B) - Detecciones - Ataques'!AZ36</f>
        <v>0</v>
      </c>
      <c r="S44" s="102">
        <f>'(B) - Detecciones - Ataques'!BA36</f>
        <v>0</v>
      </c>
      <c r="T44" s="236">
        <f>'(B) - Detecciones - Ataques'!BN36</f>
        <v>897</v>
      </c>
      <c r="U44" s="102">
        <f>'(B) - Detecciones - Ataques'!BO36</f>
        <v>1.0935423701951797E-2</v>
      </c>
      <c r="V44" s="238" t="str">
        <f>'(B) - Detecciones - Ataques'!BP36</f>
        <v>✔</v>
      </c>
      <c r="AG44" s="248" t="s">
        <v>79</v>
      </c>
      <c r="AH44" s="72">
        <f t="shared" si="30"/>
        <v>11</v>
      </c>
      <c r="AI44" s="102">
        <f t="shared" si="31"/>
        <v>0.36363636363636365</v>
      </c>
      <c r="AJ44" s="246">
        <f t="shared" si="32"/>
        <v>0</v>
      </c>
      <c r="AK44" s="109"/>
      <c r="AU44" s="109"/>
      <c r="AV44" s="109"/>
    </row>
    <row r="45" spans="2:48" ht="60" customHeight="1">
      <c r="B45" s="233" t="str">
        <f>'(B) - Detecciones - Ataques'!B37</f>
        <v>Inhabit Response Function</v>
      </c>
      <c r="C45" s="233" t="str">
        <f>'(B) - Detecciones - Ataques'!C37</f>
        <v>_</v>
      </c>
      <c r="D45" s="233" t="str">
        <f>'(B) - Detecciones - Ataques'!D37</f>
        <v>Denial of Service</v>
      </c>
      <c r="E45" s="233" t="str">
        <f>'(B) - Detecciones - Ataques'!I37</f>
        <v>TCP</v>
      </c>
      <c r="F45" s="233" t="str">
        <f>'(B) - Detecciones - Ataques'!K37</f>
        <v xml:space="preserve">T0814-TCP_Flood_2-13[1].pcapng </v>
      </c>
      <c r="G45" s="72">
        <f>'(B) - Detecciones - Ataques'!L37</f>
        <v>16141</v>
      </c>
      <c r="H45" s="53">
        <f t="shared" si="20"/>
        <v>0</v>
      </c>
      <c r="I45" s="102">
        <f t="shared" si="21"/>
        <v>0</v>
      </c>
      <c r="J45" s="53">
        <f>'(B) - Detecciones - Ataques'!T37</f>
        <v>0</v>
      </c>
      <c r="K45" s="102">
        <f>'(B) - Detecciones - Ataques'!U37</f>
        <v>0</v>
      </c>
      <c r="L45" s="53">
        <f>'(B) - Detecciones - Ataques'!AB37</f>
        <v>0</v>
      </c>
      <c r="M45" s="102">
        <f>'(B) - Detecciones - Ataques'!AC37</f>
        <v>0</v>
      </c>
      <c r="N45" s="53">
        <f>'(B) - Detecciones - Ataques'!AJ37</f>
        <v>0</v>
      </c>
      <c r="O45" s="102">
        <f>'(B) - Detecciones - Ataques'!AK37</f>
        <v>0</v>
      </c>
      <c r="P45" s="235">
        <f>'(B) - Detecciones - Ataques'!AR37</f>
        <v>0</v>
      </c>
      <c r="Q45" s="102">
        <f>'(B) - Detecciones - Ataques'!AS37</f>
        <v>0</v>
      </c>
      <c r="R45" s="53">
        <f>'(B) - Detecciones - Ataques'!AZ37</f>
        <v>0</v>
      </c>
      <c r="S45" s="102">
        <f>'(B) - Detecciones - Ataques'!BA37</f>
        <v>0</v>
      </c>
      <c r="T45" s="236">
        <f>'(B) - Detecciones - Ataques'!BN37</f>
        <v>0</v>
      </c>
      <c r="U45" s="102">
        <f>'(B) - Detecciones - Ataques'!BO37</f>
        <v>0</v>
      </c>
      <c r="V45" s="238" t="str">
        <f>'(B) - Detecciones - Ataques'!BP37</f>
        <v>✔</v>
      </c>
      <c r="AG45" s="249" t="s">
        <v>273</v>
      </c>
      <c r="AH45" s="243">
        <f t="shared" si="30"/>
        <v>10</v>
      </c>
      <c r="AI45" s="244">
        <f t="shared" si="31"/>
        <v>0.8</v>
      </c>
      <c r="AJ45" s="250">
        <f t="shared" si="32"/>
        <v>0</v>
      </c>
      <c r="AK45" s="109"/>
      <c r="AU45" s="109"/>
      <c r="AV45" s="109"/>
    </row>
    <row r="46" spans="2:48" ht="60" customHeight="1">
      <c r="B46" s="233" t="str">
        <f>'(B) - Detecciones - Ataques'!B38</f>
        <v>Inhabit Response Function</v>
      </c>
      <c r="C46" s="233" t="str">
        <f>'(B) - Detecciones - Ataques'!C38</f>
        <v>_</v>
      </c>
      <c r="D46" s="233" t="str">
        <f>'(B) - Detecciones - Ataques'!D38</f>
        <v>Device Restart/Shutdown</v>
      </c>
      <c r="E46" s="233" t="str">
        <f>'(B) - Detecciones - Ataques'!I38</f>
        <v>CIP</v>
      </c>
      <c r="F46" s="233" t="str">
        <f>'(B) - Detecciones - Ataques'!K38</f>
        <v xml:space="preserve">T0816_allen-bradley-DoS-CIP-mod[2].pcapng </v>
      </c>
      <c r="G46" s="72">
        <f>'(B) - Detecciones - Ataques'!L38</f>
        <v>1</v>
      </c>
      <c r="H46" s="53">
        <f t="shared" si="20"/>
        <v>1</v>
      </c>
      <c r="I46" s="102">
        <f t="shared" si="21"/>
        <v>1</v>
      </c>
      <c r="J46" s="53">
        <f>'(B) - Detecciones - Ataques'!T38</f>
        <v>0</v>
      </c>
      <c r="K46" s="102">
        <f>'(B) - Detecciones - Ataques'!U38</f>
        <v>0</v>
      </c>
      <c r="L46" s="53">
        <f>'(B) - Detecciones - Ataques'!AB38</f>
        <v>0</v>
      </c>
      <c r="M46" s="102">
        <f>'(B) - Detecciones - Ataques'!AC38</f>
        <v>0</v>
      </c>
      <c r="N46" s="53">
        <f>'(B) - Detecciones - Ataques'!AJ38</f>
        <v>0</v>
      </c>
      <c r="O46" s="102">
        <f>'(B) - Detecciones - Ataques'!AK38</f>
        <v>0</v>
      </c>
      <c r="P46" s="235">
        <f>'(B) - Detecciones - Ataques'!AR38</f>
        <v>1</v>
      </c>
      <c r="Q46" s="102">
        <f>'(B) - Detecciones - Ataques'!AS38</f>
        <v>1</v>
      </c>
      <c r="R46" s="53">
        <f>'(B) - Detecciones - Ataques'!AZ38</f>
        <v>0</v>
      </c>
      <c r="S46" s="102">
        <f>'(B) - Detecciones - Ataques'!BA38</f>
        <v>0</v>
      </c>
      <c r="T46" s="236">
        <f>'(B) - Detecciones - Ataques'!BN38</f>
        <v>0</v>
      </c>
      <c r="U46" s="102">
        <f>'(B) - Detecciones - Ataques'!BO38</f>
        <v>0</v>
      </c>
      <c r="V46" s="238" t="str">
        <f>'(B) - Detecciones - Ataques'!BP38</f>
        <v>✔</v>
      </c>
      <c r="AK46" s="109"/>
      <c r="AL46" s="1" t="s">
        <v>28</v>
      </c>
      <c r="AU46" s="109"/>
      <c r="AV46" s="109"/>
    </row>
    <row r="47" spans="2:48" ht="60" customHeight="1">
      <c r="B47" s="233" t="str">
        <f>'(B) - Detecciones - Ataques'!B39</f>
        <v>Impair Process Control</v>
      </c>
      <c r="C47" s="233" t="str">
        <f>'(B) - Detecciones - Ataques'!C39</f>
        <v>_</v>
      </c>
      <c r="D47" s="233" t="str">
        <f>'(B) - Detecciones - Ataques'!D39</f>
        <v>Modify Parameter</v>
      </c>
      <c r="E47" s="233" t="str">
        <f>'(B) - Detecciones - Ataques'!I39</f>
        <v>Modbus</v>
      </c>
      <c r="F47" s="233" t="str">
        <f>'(B) - Detecciones - Ataques'!K39</f>
        <v xml:space="preserve">T0836_Modbusclient-modify-register[2].pcapng  </v>
      </c>
      <c r="G47" s="72">
        <f>'(B) - Detecciones - Ataques'!L39</f>
        <v>1</v>
      </c>
      <c r="H47" s="53">
        <f t="shared" si="20"/>
        <v>1</v>
      </c>
      <c r="I47" s="102">
        <f t="shared" si="21"/>
        <v>1</v>
      </c>
      <c r="J47" s="53">
        <f>'(B) - Detecciones - Ataques'!T39</f>
        <v>0</v>
      </c>
      <c r="K47" s="102">
        <f>'(B) - Detecciones - Ataques'!U39</f>
        <v>0</v>
      </c>
      <c r="L47" s="53">
        <f>'(B) - Detecciones - Ataques'!AB39</f>
        <v>0</v>
      </c>
      <c r="M47" s="102">
        <f>'(B) - Detecciones - Ataques'!AC39</f>
        <v>0</v>
      </c>
      <c r="N47" s="53">
        <f>'(B) - Detecciones - Ataques'!AJ39</f>
        <v>1</v>
      </c>
      <c r="O47" s="102">
        <f>'(B) - Detecciones - Ataques'!AK39</f>
        <v>1</v>
      </c>
      <c r="P47" s="235">
        <f>'(B) - Detecciones - Ataques'!AR39</f>
        <v>1</v>
      </c>
      <c r="Q47" s="102">
        <f>'(B) - Detecciones - Ataques'!AS39</f>
        <v>1</v>
      </c>
      <c r="R47" s="53">
        <f>'(B) - Detecciones - Ataques'!AZ39</f>
        <v>0</v>
      </c>
      <c r="S47" s="102">
        <f>'(B) - Detecciones - Ataques'!BA39</f>
        <v>0</v>
      </c>
      <c r="T47" s="236">
        <f>'(B) - Detecciones - Ataques'!BN39</f>
        <v>0</v>
      </c>
      <c r="U47" s="102">
        <f>'(B) - Detecciones - Ataques'!BO39</f>
        <v>0</v>
      </c>
      <c r="V47" s="238" t="str">
        <f>'(B) - Detecciones - Ataques'!BP39</f>
        <v>✔</v>
      </c>
      <c r="AK47" s="109"/>
      <c r="AU47" s="101"/>
      <c r="AV47" s="109"/>
    </row>
    <row r="48" spans="2:48" ht="60" customHeight="1">
      <c r="B48" s="233" t="str">
        <f>'(B) - Detecciones - Ataques'!B40</f>
        <v>Impair Process Control</v>
      </c>
      <c r="C48" s="233" t="str">
        <f>'(B) - Detecciones - Ataques'!C40</f>
        <v>_</v>
      </c>
      <c r="D48" s="233" t="str">
        <f>'(B) - Detecciones - Ataques'!D40</f>
        <v>Modify Parameter</v>
      </c>
      <c r="E48" s="233" t="str">
        <f>'(B) - Detecciones - Ataques'!I40</f>
        <v>Modbus</v>
      </c>
      <c r="F48" s="233" t="str">
        <f>'(B) - Detecciones - Ataques'!K40</f>
        <v xml:space="preserve">T0836_Modbusclient-modify-registers-mod[2].pcapng </v>
      </c>
      <c r="G48" s="72">
        <f>'(B) - Detecciones - Ataques'!L40</f>
        <v>1</v>
      </c>
      <c r="H48" s="53">
        <f t="shared" si="20"/>
        <v>1</v>
      </c>
      <c r="I48" s="102">
        <f t="shared" si="21"/>
        <v>1</v>
      </c>
      <c r="J48" s="53">
        <f>'(B) - Detecciones - Ataques'!T40</f>
        <v>0</v>
      </c>
      <c r="K48" s="102">
        <f>'(B) - Detecciones - Ataques'!U40</f>
        <v>0</v>
      </c>
      <c r="L48" s="53">
        <f>'(B) - Detecciones - Ataques'!AB40</f>
        <v>0</v>
      </c>
      <c r="M48" s="102">
        <f>'(B) - Detecciones - Ataques'!AC40</f>
        <v>0</v>
      </c>
      <c r="N48" s="53">
        <f>'(B) - Detecciones - Ataques'!AJ40</f>
        <v>1</v>
      </c>
      <c r="O48" s="102">
        <f>'(B) - Detecciones - Ataques'!AK40</f>
        <v>1</v>
      </c>
      <c r="P48" s="235">
        <f>'(B) - Detecciones - Ataques'!AR40</f>
        <v>1</v>
      </c>
      <c r="Q48" s="102">
        <f>'(B) - Detecciones - Ataques'!AS40</f>
        <v>1</v>
      </c>
      <c r="R48" s="53">
        <f>'(B) - Detecciones - Ataques'!AZ40</f>
        <v>0</v>
      </c>
      <c r="S48" s="102">
        <f>'(B) - Detecciones - Ataques'!BA40</f>
        <v>0</v>
      </c>
      <c r="T48" s="236">
        <f>'(B) - Detecciones - Ataques'!BN40</f>
        <v>0</v>
      </c>
      <c r="U48" s="102">
        <f>'(B) - Detecciones - Ataques'!BO40</f>
        <v>0</v>
      </c>
      <c r="V48" s="238" t="str">
        <f>'(B) - Detecciones - Ataques'!BP40</f>
        <v>✔</v>
      </c>
      <c r="AK48" s="109"/>
      <c r="AU48" s="101"/>
      <c r="AV48" s="109"/>
    </row>
    <row r="49" spans="2:48" ht="60" customHeight="1">
      <c r="B49" s="233" t="str">
        <f>'(B) - Detecciones - Ataques'!B41</f>
        <v>Impact</v>
      </c>
      <c r="C49" s="233" t="str">
        <f>'(B) - Detecciones - Ataques'!C41</f>
        <v>_</v>
      </c>
      <c r="D49" s="233" t="str">
        <f>'(B) - Detecciones - Ataques'!D41</f>
        <v>Damage to Property</v>
      </c>
      <c r="E49" s="233" t="str">
        <f>'(B) - Detecciones - Ataques'!I41</f>
        <v>S7comm</v>
      </c>
      <c r="F49" s="233" t="str">
        <f>'(B) - Detecciones - Ataques'!K41</f>
        <v xml:space="preserve">T0879_node-red-escritura-2-mod[2].pcapng </v>
      </c>
      <c r="G49" s="72">
        <f>'(B) - Detecciones - Ataques'!L41</f>
        <v>1</v>
      </c>
      <c r="H49" s="53">
        <f t="shared" si="20"/>
        <v>0</v>
      </c>
      <c r="I49" s="102">
        <f t="shared" si="21"/>
        <v>0</v>
      </c>
      <c r="J49" s="53">
        <f>'(B) - Detecciones - Ataques'!T41</f>
        <v>0</v>
      </c>
      <c r="K49" s="102">
        <f>'(B) - Detecciones - Ataques'!U41</f>
        <v>0</v>
      </c>
      <c r="L49" s="53">
        <f>'(B) - Detecciones - Ataques'!AB41</f>
        <v>0</v>
      </c>
      <c r="M49" s="102">
        <f>'(B) - Detecciones - Ataques'!AC41</f>
        <v>0</v>
      </c>
      <c r="N49" s="53">
        <f>'(B) - Detecciones - Ataques'!AJ41</f>
        <v>0</v>
      </c>
      <c r="O49" s="102">
        <f>'(B) - Detecciones - Ataques'!AK41</f>
        <v>0</v>
      </c>
      <c r="P49" s="235">
        <f>'(B) - Detecciones - Ataques'!AR41</f>
        <v>0</v>
      </c>
      <c r="Q49" s="102">
        <f>'(B) - Detecciones - Ataques'!AS41</f>
        <v>0</v>
      </c>
      <c r="R49" s="53">
        <f>'(B) - Detecciones - Ataques'!AZ41</f>
        <v>0</v>
      </c>
      <c r="S49" s="102">
        <f>'(B) - Detecciones - Ataques'!BA41</f>
        <v>0</v>
      </c>
      <c r="T49" s="236">
        <f>'(B) - Detecciones - Ataques'!BN41</f>
        <v>0</v>
      </c>
      <c r="U49" s="102">
        <f>'(B) - Detecciones - Ataques'!BO41</f>
        <v>0</v>
      </c>
      <c r="V49" s="238" t="str">
        <f>'(B) - Detecciones - Ataques'!BP41</f>
        <v>✔</v>
      </c>
      <c r="AK49" s="109"/>
      <c r="AU49" s="101"/>
      <c r="AV49" s="109"/>
    </row>
    <row r="50" spans="2:48" ht="60" customHeight="1">
      <c r="B50" s="233" t="str">
        <f>'(B) - Detecciones - Ataques'!B42</f>
        <v>Impact</v>
      </c>
      <c r="C50" s="233" t="str">
        <f>'(B) - Detecciones - Ataques'!C42</f>
        <v>_</v>
      </c>
      <c r="D50" s="233" t="str">
        <f>'(B) - Detecciones - Ataques'!D42</f>
        <v>Loss of Productivity and Revenue</v>
      </c>
      <c r="E50" s="233" t="str">
        <f>'(B) - Detecciones - Ataques'!I42</f>
        <v>Modbus</v>
      </c>
      <c r="F50" s="233" t="str">
        <f>'(B) - Detecciones - Ataques'!K42</f>
        <v xml:space="preserve">T0828_DoS-Modbus-Write-Coils[2].pcapng </v>
      </c>
      <c r="G50" s="72">
        <f>'(B) - Detecciones - Ataques'!L42</f>
        <v>1</v>
      </c>
      <c r="H50" s="53">
        <f t="shared" si="20"/>
        <v>1</v>
      </c>
      <c r="I50" s="102">
        <f t="shared" si="21"/>
        <v>1</v>
      </c>
      <c r="J50" s="53">
        <f>'(B) - Detecciones - Ataques'!T42</f>
        <v>0</v>
      </c>
      <c r="K50" s="102">
        <f>'(B) - Detecciones - Ataques'!U42</f>
        <v>0</v>
      </c>
      <c r="L50" s="53">
        <f>'(B) - Detecciones - Ataques'!AB42</f>
        <v>0</v>
      </c>
      <c r="M50" s="102">
        <f>'(B) - Detecciones - Ataques'!AC42</f>
        <v>0</v>
      </c>
      <c r="N50" s="53">
        <f>'(B) - Detecciones - Ataques'!AJ42</f>
        <v>1</v>
      </c>
      <c r="O50" s="102">
        <f>'(B) - Detecciones - Ataques'!AK42</f>
        <v>1</v>
      </c>
      <c r="P50" s="235">
        <f>'(B) - Detecciones - Ataques'!AR42</f>
        <v>1</v>
      </c>
      <c r="Q50" s="102">
        <f>'(B) - Detecciones - Ataques'!AS42</f>
        <v>1</v>
      </c>
      <c r="R50" s="53">
        <f>'(B) - Detecciones - Ataques'!AZ42</f>
        <v>0</v>
      </c>
      <c r="S50" s="102">
        <f>'(B) - Detecciones - Ataques'!BA42</f>
        <v>0</v>
      </c>
      <c r="T50" s="236">
        <f>'(B) - Detecciones - Ataques'!BN42</f>
        <v>0</v>
      </c>
      <c r="U50" s="102">
        <f>'(B) - Detecciones - Ataques'!BO42</f>
        <v>0</v>
      </c>
      <c r="V50" s="238" t="str">
        <f>'(B) - Detecciones - Ataques'!BP42</f>
        <v>✔</v>
      </c>
      <c r="AU50" s="101"/>
      <c r="AV50" s="109"/>
    </row>
    <row r="51" spans="2:48" ht="60" customHeight="1">
      <c r="B51" s="233" t="str">
        <f>'(B) - Detecciones - Ataques'!B43</f>
        <v>Impact</v>
      </c>
      <c r="C51" s="233" t="str">
        <f>'(B) - Detecciones - Ataques'!C43</f>
        <v>_</v>
      </c>
      <c r="D51" s="233" t="str">
        <f>'(B) - Detecciones - Ataques'!D43</f>
        <v>Manipulation of Control</v>
      </c>
      <c r="E51" s="233" t="str">
        <f>'(B) - Detecciones - Ataques'!I43</f>
        <v>DNP3</v>
      </c>
      <c r="F51" s="233" t="str">
        <f>'(B) - Detecciones - Ataques'!K43</f>
        <v xml:space="preserve">T0831_DNP3-Rogue-Master-1-mod[2].pcapng </v>
      </c>
      <c r="G51" s="72">
        <f>'(B) - Detecciones - Ataques'!L43</f>
        <v>2</v>
      </c>
      <c r="H51" s="53">
        <f t="shared" si="20"/>
        <v>0</v>
      </c>
      <c r="I51" s="102">
        <f t="shared" si="21"/>
        <v>0</v>
      </c>
      <c r="J51" s="53">
        <f>'(B) - Detecciones - Ataques'!T43</f>
        <v>0</v>
      </c>
      <c r="K51" s="102">
        <f>'(B) - Detecciones - Ataques'!U43</f>
        <v>0</v>
      </c>
      <c r="L51" s="53">
        <f>'(B) - Detecciones - Ataques'!AB43</f>
        <v>0</v>
      </c>
      <c r="M51" s="102">
        <f>'(B) - Detecciones - Ataques'!AC43</f>
        <v>0</v>
      </c>
      <c r="N51" s="53">
        <f>'(B) - Detecciones - Ataques'!AJ43</f>
        <v>0</v>
      </c>
      <c r="O51" s="102">
        <f>'(B) - Detecciones - Ataques'!AK43</f>
        <v>0</v>
      </c>
      <c r="P51" s="235">
        <f>'(B) - Detecciones - Ataques'!AR43</f>
        <v>0</v>
      </c>
      <c r="Q51" s="102">
        <f>'(B) - Detecciones - Ataques'!AS43</f>
        <v>0</v>
      </c>
      <c r="R51" s="53">
        <f>'(B) - Detecciones - Ataques'!AZ43</f>
        <v>0</v>
      </c>
      <c r="S51" s="102">
        <f>'(B) - Detecciones - Ataques'!BA43</f>
        <v>0</v>
      </c>
      <c r="T51" s="236">
        <f>'(B) - Detecciones - Ataques'!BN43</f>
        <v>0</v>
      </c>
      <c r="U51" s="102">
        <f>'(B) - Detecciones - Ataques'!BO43</f>
        <v>0</v>
      </c>
      <c r="V51" s="238" t="str">
        <f>'(B) - Detecciones - Ataques'!BP43</f>
        <v>✔</v>
      </c>
      <c r="AR51" s="101"/>
      <c r="AS51" s="101"/>
      <c r="AT51" s="109"/>
      <c r="AU51" s="101"/>
      <c r="AV51" s="109"/>
    </row>
    <row r="52" spans="2:48" ht="60" customHeight="1">
      <c r="B52" s="233" t="str">
        <f>'(B) - Detecciones - Ataques'!B44</f>
        <v>Impact</v>
      </c>
      <c r="C52" s="233" t="str">
        <f>'(B) - Detecciones - Ataques'!C44</f>
        <v>_</v>
      </c>
      <c r="D52" s="233" t="str">
        <f>'(B) - Detecciones - Ataques'!D44</f>
        <v>Theft of Operational Information</v>
      </c>
      <c r="E52" s="233" t="str">
        <f>'(B) - Detecciones - Ataques'!I44</f>
        <v>Modbus</v>
      </c>
      <c r="F52" s="233" t="str">
        <f>'(B) - Detecciones - Ataques'!K44</f>
        <v xml:space="preserve">T0882_Discovery-Modbusclient-read-coils[2].pcapng </v>
      </c>
      <c r="G52" s="72">
        <f>'(B) - Detecciones - Ataques'!L44</f>
        <v>1</v>
      </c>
      <c r="H52" s="53">
        <f t="shared" si="20"/>
        <v>1</v>
      </c>
      <c r="I52" s="102">
        <f t="shared" si="21"/>
        <v>1</v>
      </c>
      <c r="J52" s="53">
        <f>'(B) - Detecciones - Ataques'!T44</f>
        <v>0</v>
      </c>
      <c r="K52" s="102">
        <f>'(B) - Detecciones - Ataques'!U44</f>
        <v>0</v>
      </c>
      <c r="L52" s="53">
        <f>'(B) - Detecciones - Ataques'!AB44</f>
        <v>0</v>
      </c>
      <c r="M52" s="102">
        <f>'(B) - Detecciones - Ataques'!AC44</f>
        <v>0</v>
      </c>
      <c r="N52" s="53">
        <f>'(B) - Detecciones - Ataques'!AJ44</f>
        <v>1</v>
      </c>
      <c r="O52" s="102">
        <f>'(B) - Detecciones - Ataques'!AK44</f>
        <v>1</v>
      </c>
      <c r="P52" s="235">
        <f>'(B) - Detecciones - Ataques'!AR44</f>
        <v>1</v>
      </c>
      <c r="Q52" s="102">
        <f>'(B) - Detecciones - Ataques'!AS44</f>
        <v>1</v>
      </c>
      <c r="R52" s="53">
        <f>'(B) - Detecciones - Ataques'!AZ44</f>
        <v>0</v>
      </c>
      <c r="S52" s="102">
        <f>'(B) - Detecciones - Ataques'!BA44</f>
        <v>0</v>
      </c>
      <c r="T52" s="236">
        <f>'(B) - Detecciones - Ataques'!BN44</f>
        <v>0</v>
      </c>
      <c r="U52" s="102">
        <f>'(B) - Detecciones - Ataques'!BO44</f>
        <v>0</v>
      </c>
      <c r="V52" s="238" t="str">
        <f>'(B) - Detecciones - Ataques'!BP44</f>
        <v>✔</v>
      </c>
      <c r="AR52" s="101"/>
      <c r="AS52" s="101"/>
      <c r="AT52" s="109"/>
      <c r="AU52" s="101"/>
      <c r="AV52" s="109"/>
    </row>
    <row r="53" spans="2:48" ht="60" customHeight="1">
      <c r="B53" s="233" t="str">
        <f>'(B) - Detecciones - Ataques'!B45</f>
        <v>Impact</v>
      </c>
      <c r="C53" s="233" t="str">
        <f>'(B) - Detecciones - Ataques'!C45</f>
        <v>_</v>
      </c>
      <c r="D53" s="233" t="str">
        <f>'(B) - Detecciones - Ataques'!D45</f>
        <v>Theft of Operational Information</v>
      </c>
      <c r="E53" s="233" t="str">
        <f>'(B) - Detecciones - Ataques'!I45</f>
        <v>Modbus</v>
      </c>
      <c r="F53" s="233" t="str">
        <f>'(B) - Detecciones - Ataques'!K45</f>
        <v xml:space="preserve">T0882_Discovery-Modbusclient-read-register[2].pcapng </v>
      </c>
      <c r="G53" s="72">
        <f>'(B) - Detecciones - Ataques'!L45</f>
        <v>1</v>
      </c>
      <c r="H53" s="53">
        <f t="shared" si="20"/>
        <v>1</v>
      </c>
      <c r="I53" s="102">
        <f t="shared" si="21"/>
        <v>1</v>
      </c>
      <c r="J53" s="53">
        <f>'(B) - Detecciones - Ataques'!T45</f>
        <v>0</v>
      </c>
      <c r="K53" s="102">
        <f>'(B) - Detecciones - Ataques'!U45</f>
        <v>0</v>
      </c>
      <c r="L53" s="53">
        <f>'(B) - Detecciones - Ataques'!AB45</f>
        <v>0</v>
      </c>
      <c r="M53" s="102">
        <f>'(B) - Detecciones - Ataques'!AC45</f>
        <v>0</v>
      </c>
      <c r="N53" s="53">
        <f>'(B) - Detecciones - Ataques'!AJ45</f>
        <v>1</v>
      </c>
      <c r="O53" s="102">
        <f>'(B) - Detecciones - Ataques'!AK45</f>
        <v>1</v>
      </c>
      <c r="P53" s="235">
        <f>'(B) - Detecciones - Ataques'!AR45</f>
        <v>1</v>
      </c>
      <c r="Q53" s="102">
        <f>'(B) - Detecciones - Ataques'!AS45</f>
        <v>1</v>
      </c>
      <c r="R53" s="53">
        <f>'(B) - Detecciones - Ataques'!AZ45</f>
        <v>0</v>
      </c>
      <c r="S53" s="102">
        <f>'(B) - Detecciones - Ataques'!BA45</f>
        <v>0</v>
      </c>
      <c r="T53" s="236">
        <f>'(B) - Detecciones - Ataques'!BN45</f>
        <v>0</v>
      </c>
      <c r="U53" s="102">
        <f>'(B) - Detecciones - Ataques'!BO45</f>
        <v>0</v>
      </c>
      <c r="V53" s="238" t="str">
        <f>'(B) - Detecciones - Ataques'!BP45</f>
        <v>✔</v>
      </c>
      <c r="AR53" s="101"/>
      <c r="AS53" s="101"/>
      <c r="AT53" s="109"/>
      <c r="AU53" s="101"/>
      <c r="AV53" s="109"/>
    </row>
    <row r="54" spans="2:48" ht="60" customHeight="1">
      <c r="B54" s="233" t="str">
        <f>'(B) - Detecciones - Ataques'!B46</f>
        <v>Impact</v>
      </c>
      <c r="C54" s="233" t="str">
        <f>'(B) - Detecciones - Ataques'!C46</f>
        <v>_</v>
      </c>
      <c r="D54" s="233" t="str">
        <f>'(B) - Detecciones - Ataques'!D46</f>
        <v>Theft of Operational Information</v>
      </c>
      <c r="E54" s="233" t="str">
        <f>'(B) - Detecciones - Ataques'!I46</f>
        <v>Modbus</v>
      </c>
      <c r="F54" s="233" t="str">
        <f>'(B) - Detecciones - Ataques'!K46</f>
        <v xml:space="preserve">T0882_Discovery-Modbusclient-read-registers-mod[2].pcapng </v>
      </c>
      <c r="G54" s="72">
        <f>'(B) - Detecciones - Ataques'!L46</f>
        <v>1</v>
      </c>
      <c r="H54" s="53">
        <f t="shared" si="20"/>
        <v>1</v>
      </c>
      <c r="I54" s="102">
        <f t="shared" si="21"/>
        <v>1</v>
      </c>
      <c r="J54" s="53">
        <f>'(B) - Detecciones - Ataques'!T46</f>
        <v>0</v>
      </c>
      <c r="K54" s="102">
        <f>'(B) - Detecciones - Ataques'!U46</f>
        <v>0</v>
      </c>
      <c r="L54" s="53">
        <f>'(B) - Detecciones - Ataques'!AB46</f>
        <v>0</v>
      </c>
      <c r="M54" s="102">
        <f>'(B) - Detecciones - Ataques'!AC46</f>
        <v>0</v>
      </c>
      <c r="N54" s="53">
        <f>'(B) - Detecciones - Ataques'!AJ46</f>
        <v>1</v>
      </c>
      <c r="O54" s="102">
        <f>'(B) - Detecciones - Ataques'!AK46</f>
        <v>1</v>
      </c>
      <c r="P54" s="235">
        <f>'(B) - Detecciones - Ataques'!AR46</f>
        <v>1</v>
      </c>
      <c r="Q54" s="102">
        <f>'(B) - Detecciones - Ataques'!AS46</f>
        <v>1</v>
      </c>
      <c r="R54" s="53">
        <f>'(B) - Detecciones - Ataques'!AZ46</f>
        <v>0</v>
      </c>
      <c r="S54" s="102">
        <f>'(B) - Detecciones - Ataques'!BA46</f>
        <v>0</v>
      </c>
      <c r="T54" s="236">
        <f>'(B) - Detecciones - Ataques'!BN46</f>
        <v>0</v>
      </c>
      <c r="U54" s="102">
        <f>'(B) - Detecciones - Ataques'!BO46</f>
        <v>0</v>
      </c>
      <c r="V54" s="238" t="str">
        <f>'(B) - Detecciones - Ataques'!BP46</f>
        <v>✔</v>
      </c>
      <c r="AR54" s="101"/>
      <c r="AS54" s="101"/>
      <c r="AT54" s="109"/>
      <c r="AU54" s="101"/>
      <c r="AV54" s="109"/>
    </row>
    <row r="55" spans="2:48" ht="60" customHeight="1">
      <c r="B55" s="233" t="str">
        <f>'(B) - Detecciones - Ataques'!B47</f>
        <v>Impact</v>
      </c>
      <c r="C55" s="233" t="str">
        <f>'(B) - Detecciones - Ataques'!C47</f>
        <v>_</v>
      </c>
      <c r="D55" s="233" t="str">
        <f>'(B) - Detecciones - Ataques'!D47</f>
        <v>Theft of Operational Information</v>
      </c>
      <c r="E55" s="233" t="str">
        <f>'(B) - Detecciones - Ataques'!I47</f>
        <v>S7comm</v>
      </c>
      <c r="F55" s="233" t="str">
        <f>'(B) - Detecciones - Ataques'!K47</f>
        <v xml:space="preserve">T0882_Discovery-node-red-mod[2].pcapng </v>
      </c>
      <c r="G55" s="72">
        <f>'(B) - Detecciones - Ataques'!L47</f>
        <v>14</v>
      </c>
      <c r="H55" s="53">
        <f t="shared" si="20"/>
        <v>0</v>
      </c>
      <c r="I55" s="102">
        <f t="shared" si="21"/>
        <v>0</v>
      </c>
      <c r="J55" s="53">
        <f>'(B) - Detecciones - Ataques'!T47</f>
        <v>0</v>
      </c>
      <c r="K55" s="102">
        <f>'(B) - Detecciones - Ataques'!U47</f>
        <v>0</v>
      </c>
      <c r="L55" s="53">
        <f>'(B) - Detecciones - Ataques'!AB47</f>
        <v>0</v>
      </c>
      <c r="M55" s="102">
        <f>'(B) - Detecciones - Ataques'!AC47</f>
        <v>0</v>
      </c>
      <c r="N55" s="53">
        <f>'(B) - Detecciones - Ataques'!AJ47</f>
        <v>0</v>
      </c>
      <c r="O55" s="102">
        <f>'(B) - Detecciones - Ataques'!AK47</f>
        <v>0</v>
      </c>
      <c r="P55" s="235">
        <f>'(B) - Detecciones - Ataques'!AR47</f>
        <v>0</v>
      </c>
      <c r="Q55" s="102">
        <f>'(B) - Detecciones - Ataques'!AS47</f>
        <v>0</v>
      </c>
      <c r="R55" s="53">
        <f>'(B) - Detecciones - Ataques'!AZ47</f>
        <v>0</v>
      </c>
      <c r="S55" s="102">
        <f>'(B) - Detecciones - Ataques'!BA47</f>
        <v>0</v>
      </c>
      <c r="T55" s="236">
        <f>'(B) - Detecciones - Ataques'!BN47</f>
        <v>0</v>
      </c>
      <c r="U55" s="102">
        <f>'(B) - Detecciones - Ataques'!BO47</f>
        <v>0</v>
      </c>
      <c r="V55" s="238" t="str">
        <f>'(B) - Detecciones - Ataques'!BP47</f>
        <v>✔</v>
      </c>
      <c r="AR55" s="101"/>
      <c r="AS55" s="101"/>
      <c r="AT55" s="109"/>
      <c r="AU55" s="101"/>
      <c r="AV55" s="109"/>
    </row>
    <row r="56" spans="2:48" ht="60" customHeight="1">
      <c r="B56" s="233" t="str">
        <f>'(B) - Detecciones - Ataques'!B48</f>
        <v>Impact</v>
      </c>
      <c r="C56" s="233" t="str">
        <f>'(B) - Detecciones - Ataques'!C48</f>
        <v>_</v>
      </c>
      <c r="D56" s="233" t="str">
        <f>'(B) - Detecciones - Ataques'!D48</f>
        <v>Theft of Operational Information</v>
      </c>
      <c r="E56" s="233" t="str">
        <f>'(B) - Detecciones - Ataques'!I48</f>
        <v>DNP3</v>
      </c>
      <c r="F56" s="233" t="str">
        <f>'(B) - Detecciones - Ataques'!K48</f>
        <v xml:space="preserve">T0882_DNP3-Directory-Read-mod[2].pcapng </v>
      </c>
      <c r="G56" s="72">
        <f>'(B) - Detecciones - Ataques'!L48</f>
        <v>2</v>
      </c>
      <c r="H56" s="53">
        <f t="shared" si="20"/>
        <v>0</v>
      </c>
      <c r="I56" s="102">
        <f t="shared" si="21"/>
        <v>0</v>
      </c>
      <c r="J56" s="53">
        <f>'(B) - Detecciones - Ataques'!T48</f>
        <v>0</v>
      </c>
      <c r="K56" s="102">
        <f>'(B) - Detecciones - Ataques'!U48</f>
        <v>0</v>
      </c>
      <c r="L56" s="53">
        <f>'(B) - Detecciones - Ataques'!AB48</f>
        <v>0</v>
      </c>
      <c r="M56" s="102">
        <f>'(B) - Detecciones - Ataques'!AC48</f>
        <v>0</v>
      </c>
      <c r="N56" s="53">
        <f>'(B) - Detecciones - Ataques'!AJ48</f>
        <v>0</v>
      </c>
      <c r="O56" s="102">
        <f>'(B) - Detecciones - Ataques'!AK48</f>
        <v>0</v>
      </c>
      <c r="P56" s="235">
        <f>'(B) - Detecciones - Ataques'!AR48</f>
        <v>0</v>
      </c>
      <c r="Q56" s="102">
        <f>'(B) - Detecciones - Ataques'!AS48</f>
        <v>0</v>
      </c>
      <c r="R56" s="53">
        <f>'(B) - Detecciones - Ataques'!AZ48</f>
        <v>0</v>
      </c>
      <c r="S56" s="102">
        <f>'(B) - Detecciones - Ataques'!BA48</f>
        <v>0</v>
      </c>
      <c r="T56" s="236">
        <f>'(B) - Detecciones - Ataques'!BN48</f>
        <v>0</v>
      </c>
      <c r="U56" s="102">
        <f>'(B) - Detecciones - Ataques'!BO48</f>
        <v>0</v>
      </c>
      <c r="V56" s="238" t="str">
        <f>'(B) - Detecciones - Ataques'!BP48</f>
        <v>✔</v>
      </c>
      <c r="AR56" s="101"/>
      <c r="AS56" s="101"/>
      <c r="AT56" s="109"/>
      <c r="AU56" s="101"/>
      <c r="AV56" s="109"/>
    </row>
    <row r="57" spans="2:48" ht="60" customHeight="1">
      <c r="B57" s="233" t="str">
        <f>'(B) - Detecciones - Ataques'!B49</f>
        <v>Impact</v>
      </c>
      <c r="C57" s="233" t="str">
        <f>'(B) - Detecciones - Ataques'!C49</f>
        <v>_</v>
      </c>
      <c r="D57" s="233" t="str">
        <f>'(B) - Detecciones - Ataques'!D49</f>
        <v>Theft of Operational Information</v>
      </c>
      <c r="E57" s="233" t="str">
        <f>'(B) - Detecciones - Ataques'!I49</f>
        <v>DNP3</v>
      </c>
      <c r="F57" s="233" t="str">
        <f>'(B) - Detecciones - Ataques'!K49</f>
        <v xml:space="preserve">T0882_DNP3-File-Read-1-mod[2].pcapng </v>
      </c>
      <c r="G57" s="72">
        <f>'(B) - Detecciones - Ataques'!L49</f>
        <v>2</v>
      </c>
      <c r="H57" s="53">
        <f t="shared" si="20"/>
        <v>0</v>
      </c>
      <c r="I57" s="102">
        <f t="shared" si="21"/>
        <v>0</v>
      </c>
      <c r="J57" s="53">
        <f>'(B) - Detecciones - Ataques'!T49</f>
        <v>0</v>
      </c>
      <c r="K57" s="102">
        <f>'(B) - Detecciones - Ataques'!U49</f>
        <v>0</v>
      </c>
      <c r="L57" s="53">
        <f>'(B) - Detecciones - Ataques'!AB49</f>
        <v>0</v>
      </c>
      <c r="M57" s="102">
        <f>'(B) - Detecciones - Ataques'!AC49</f>
        <v>0</v>
      </c>
      <c r="N57" s="53">
        <f>'(B) - Detecciones - Ataques'!AJ49</f>
        <v>0</v>
      </c>
      <c r="O57" s="102">
        <f>'(B) - Detecciones - Ataques'!AK49</f>
        <v>0</v>
      </c>
      <c r="P57" s="235">
        <f>'(B) - Detecciones - Ataques'!AR49</f>
        <v>0</v>
      </c>
      <c r="Q57" s="102">
        <f>'(B) - Detecciones - Ataques'!AS49</f>
        <v>0</v>
      </c>
      <c r="R57" s="53">
        <f>'(B) - Detecciones - Ataques'!AZ49</f>
        <v>0</v>
      </c>
      <c r="S57" s="102">
        <f>'(B) - Detecciones - Ataques'!BA49</f>
        <v>0</v>
      </c>
      <c r="T57" s="236">
        <f>'(B) - Detecciones - Ataques'!BN49</f>
        <v>0</v>
      </c>
      <c r="U57" s="102">
        <f>'(B) - Detecciones - Ataques'!BO49</f>
        <v>0</v>
      </c>
      <c r="V57" s="238" t="str">
        <f>'(B) - Detecciones - Ataques'!BP49</f>
        <v>✔</v>
      </c>
      <c r="AR57" s="101"/>
      <c r="AS57" s="101"/>
      <c r="AT57" s="109"/>
      <c r="AU57" s="101"/>
      <c r="AV57" s="109"/>
    </row>
    <row r="58" spans="2:48" ht="60" customHeight="1">
      <c r="B58" s="233" t="str">
        <f>'(B) - Detecciones - Ataques'!B50</f>
        <v>Impact</v>
      </c>
      <c r="C58" s="233" t="str">
        <f>'(B) - Detecciones - Ataques'!C50</f>
        <v>_</v>
      </c>
      <c r="D58" s="233" t="str">
        <f>'(B) - Detecciones - Ataques'!D50</f>
        <v>Theft of Operational Information</v>
      </c>
      <c r="E58" s="233" t="str">
        <f>'(B) - Detecciones - Ataques'!I50</f>
        <v>DNP3</v>
      </c>
      <c r="F58" s="233" t="str">
        <f>'(B) - Detecciones - Ataques'!K50</f>
        <v xml:space="preserve">T0882_DNP3-File-Read-2-mod[2].pcapng </v>
      </c>
      <c r="G58" s="72">
        <f>'(B) - Detecciones - Ataques'!L50</f>
        <v>26</v>
      </c>
      <c r="H58" s="53">
        <f t="shared" si="20"/>
        <v>0</v>
      </c>
      <c r="I58" s="102">
        <f t="shared" si="21"/>
        <v>0</v>
      </c>
      <c r="J58" s="53">
        <f>'(B) - Detecciones - Ataques'!T50</f>
        <v>0</v>
      </c>
      <c r="K58" s="102">
        <f>'(B) - Detecciones - Ataques'!U50</f>
        <v>0</v>
      </c>
      <c r="L58" s="53">
        <f>'(B) - Detecciones - Ataques'!AB50</f>
        <v>0</v>
      </c>
      <c r="M58" s="102">
        <f>'(B) - Detecciones - Ataques'!AC50</f>
        <v>0</v>
      </c>
      <c r="N58" s="53">
        <f>'(B) - Detecciones - Ataques'!AJ50</f>
        <v>0</v>
      </c>
      <c r="O58" s="102">
        <f>'(B) - Detecciones - Ataques'!AK50</f>
        <v>0</v>
      </c>
      <c r="P58" s="235">
        <f>'(B) - Detecciones - Ataques'!AR50</f>
        <v>0</v>
      </c>
      <c r="Q58" s="102">
        <f>'(B) - Detecciones - Ataques'!AS50</f>
        <v>0</v>
      </c>
      <c r="R58" s="53">
        <f>'(B) - Detecciones - Ataques'!AZ50</f>
        <v>0</v>
      </c>
      <c r="S58" s="102">
        <f>'(B) - Detecciones - Ataques'!BA50</f>
        <v>0</v>
      </c>
      <c r="T58" s="236">
        <f>'(B) - Detecciones - Ataques'!BN50</f>
        <v>0</v>
      </c>
      <c r="U58" s="102">
        <f>'(B) - Detecciones - Ataques'!BO50</f>
        <v>0</v>
      </c>
      <c r="V58" s="238" t="str">
        <f>'(B) - Detecciones - Ataques'!BP50</f>
        <v>✔</v>
      </c>
      <c r="AR58" s="101"/>
      <c r="AS58" s="101"/>
      <c r="AT58" s="109"/>
      <c r="AU58" s="101"/>
      <c r="AV58" s="109"/>
    </row>
    <row r="59" spans="2:48" ht="60" customHeight="1">
      <c r="B59" s="233" t="str">
        <f>'(B) - Detecciones - Ataques'!B51</f>
        <v>Impact</v>
      </c>
      <c r="C59" s="233" t="str">
        <f>'(B) - Detecciones - Ataques'!C51</f>
        <v>_</v>
      </c>
      <c r="D59" s="233" t="str">
        <f>'(B) - Detecciones - Ataques'!D51</f>
        <v>Theft of Operational Information</v>
      </c>
      <c r="E59" s="233" t="str">
        <f>'(B) - Detecciones - Ataques'!I51</f>
        <v>DNP3</v>
      </c>
      <c r="F59" s="233" t="str">
        <f>'(B) - Detecciones - Ataques'!K51</f>
        <v xml:space="preserve">T0882_DNP3-File-Write-1-mod[2].pcapng </v>
      </c>
      <c r="G59" s="72">
        <f>'(B) - Detecciones - Ataques'!L51</f>
        <v>24</v>
      </c>
      <c r="H59" s="53">
        <f t="shared" si="20"/>
        <v>0</v>
      </c>
      <c r="I59" s="102">
        <f t="shared" si="21"/>
        <v>0</v>
      </c>
      <c r="J59" s="53">
        <f>'(B) - Detecciones - Ataques'!T51</f>
        <v>0</v>
      </c>
      <c r="K59" s="102">
        <f>'(B) - Detecciones - Ataques'!U51</f>
        <v>0</v>
      </c>
      <c r="L59" s="53">
        <f>'(B) - Detecciones - Ataques'!AB51</f>
        <v>0</v>
      </c>
      <c r="M59" s="102">
        <f>'(B) - Detecciones - Ataques'!AC51</f>
        <v>0</v>
      </c>
      <c r="N59" s="53">
        <f>'(B) - Detecciones - Ataques'!AJ51</f>
        <v>0</v>
      </c>
      <c r="O59" s="102">
        <f>'(B) - Detecciones - Ataques'!AK51</f>
        <v>0</v>
      </c>
      <c r="P59" s="235">
        <f>'(B) - Detecciones - Ataques'!AR51</f>
        <v>0</v>
      </c>
      <c r="Q59" s="102">
        <f>'(B) - Detecciones - Ataques'!AS51</f>
        <v>0</v>
      </c>
      <c r="R59" s="53">
        <f>'(B) - Detecciones - Ataques'!AZ51</f>
        <v>0</v>
      </c>
      <c r="S59" s="102">
        <f>'(B) - Detecciones - Ataques'!BA51</f>
        <v>0</v>
      </c>
      <c r="T59" s="236">
        <f>'(B) - Detecciones - Ataques'!BN51</f>
        <v>0</v>
      </c>
      <c r="U59" s="102">
        <f>'(B) - Detecciones - Ataques'!BO51</f>
        <v>0</v>
      </c>
      <c r="V59" s="238" t="str">
        <f>'(B) - Detecciones - Ataques'!BP51</f>
        <v>✔</v>
      </c>
      <c r="AR59" s="101"/>
      <c r="AS59" s="101"/>
      <c r="AT59" s="109"/>
      <c r="AU59" s="101"/>
      <c r="AV59" s="109"/>
    </row>
    <row r="60" spans="2:48" ht="60" customHeight="1">
      <c r="B60" s="233" t="str">
        <f>'(B) - Detecciones - Ataques'!B52</f>
        <v>Desconocida</v>
      </c>
      <c r="C60" s="233" t="str">
        <f>'(B) - Detecciones - Ataques'!C52</f>
        <v>_</v>
      </c>
      <c r="D60" s="233" t="str">
        <f>'(B) - Detecciones - Ataques'!D52</f>
        <v>Desconocida</v>
      </c>
      <c r="E60" s="233" t="str">
        <f>'(B) - Detecciones - Ataques'!I52</f>
        <v>BACnet</v>
      </c>
      <c r="F60" s="233" t="str">
        <f>'(B) - Detecciones - Ataques'!K52</f>
        <v xml:space="preserve">bacnet_test[3].pcapng </v>
      </c>
      <c r="G60" s="72">
        <f>'(B) - Detecciones - Ataques'!L52</f>
        <v>1</v>
      </c>
      <c r="H60" s="53">
        <f t="shared" si="20"/>
        <v>1</v>
      </c>
      <c r="I60" s="102">
        <f t="shared" si="21"/>
        <v>1</v>
      </c>
      <c r="J60" s="53">
        <f>'(B) - Detecciones - Ataques'!T52</f>
        <v>0</v>
      </c>
      <c r="K60" s="102">
        <f>'(B) - Detecciones - Ataques'!U52</f>
        <v>0</v>
      </c>
      <c r="L60" s="53">
        <f>'(B) - Detecciones - Ataques'!AB52</f>
        <v>0</v>
      </c>
      <c r="M60" s="102">
        <f>'(B) - Detecciones - Ataques'!AC52</f>
        <v>0</v>
      </c>
      <c r="N60" s="53">
        <f>'(B) - Detecciones - Ataques'!AJ52</f>
        <v>0</v>
      </c>
      <c r="O60" s="102">
        <f>'(B) - Detecciones - Ataques'!AK52</f>
        <v>0</v>
      </c>
      <c r="P60" s="235">
        <f>'(B) - Detecciones - Ataques'!AR52</f>
        <v>0</v>
      </c>
      <c r="Q60" s="102">
        <f>'(B) - Detecciones - Ataques'!AS52</f>
        <v>0</v>
      </c>
      <c r="R60" s="53">
        <f>'(B) - Detecciones - Ataques'!AZ52</f>
        <v>1</v>
      </c>
      <c r="S60" s="102">
        <f>'(B) - Detecciones - Ataques'!BA52</f>
        <v>1</v>
      </c>
      <c r="T60" s="236">
        <f>'(B) - Detecciones - Ataques'!BN52</f>
        <v>0</v>
      </c>
      <c r="U60" s="102">
        <f>'(B) - Detecciones - Ataques'!BO52</f>
        <v>0</v>
      </c>
      <c r="V60" s="238" t="str">
        <f>'(B) - Detecciones - Ataques'!BP52</f>
        <v>✔</v>
      </c>
      <c r="AR60" s="101"/>
      <c r="AS60" s="101"/>
      <c r="AT60" s="109"/>
      <c r="AU60" s="101"/>
      <c r="AV60" s="109"/>
    </row>
    <row r="61" spans="2:48" ht="60" customHeight="1">
      <c r="B61" s="233" t="str">
        <f>'(B) - Detecciones - Ataques'!B53</f>
        <v>Desconocida</v>
      </c>
      <c r="C61" s="233" t="str">
        <f>'(B) - Detecciones - Ataques'!C53</f>
        <v>_</v>
      </c>
      <c r="D61" s="233" t="str">
        <f>'(B) - Detecciones - Ataques'!D53</f>
        <v>Desconocida</v>
      </c>
      <c r="E61" s="233" t="str">
        <f>'(B) - Detecciones - Ataques'!I53</f>
        <v>DNP3</v>
      </c>
      <c r="F61" s="233" t="str">
        <f>'(B) - Detecciones - Ataques'!K53</f>
        <v xml:space="preserve">dnp3_test_data_part1[3].pcapng </v>
      </c>
      <c r="G61" s="72">
        <f>'(B) - Detecciones - Ataques'!L53</f>
        <v>1</v>
      </c>
      <c r="H61" s="53">
        <f t="shared" si="20"/>
        <v>1</v>
      </c>
      <c r="I61" s="102">
        <f t="shared" si="21"/>
        <v>1</v>
      </c>
      <c r="J61" s="53">
        <f>'(B) - Detecciones - Ataques'!T53</f>
        <v>0</v>
      </c>
      <c r="K61" s="102">
        <f>'(B) - Detecciones - Ataques'!U53</f>
        <v>0</v>
      </c>
      <c r="L61" s="53">
        <f>'(B) - Detecciones - Ataques'!AB53</f>
        <v>0</v>
      </c>
      <c r="M61" s="102">
        <f>'(B) - Detecciones - Ataques'!AC53</f>
        <v>0</v>
      </c>
      <c r="N61" s="53">
        <f>'(B) - Detecciones - Ataques'!AJ53</f>
        <v>1</v>
      </c>
      <c r="O61" s="102">
        <f>'(B) - Detecciones - Ataques'!AK53</f>
        <v>1</v>
      </c>
      <c r="P61" s="235">
        <f>'(B) - Detecciones - Ataques'!AR53</f>
        <v>1</v>
      </c>
      <c r="Q61" s="102">
        <f>'(B) - Detecciones - Ataques'!AS53</f>
        <v>1</v>
      </c>
      <c r="R61" s="53">
        <f>'(B) - Detecciones - Ataques'!AZ53</f>
        <v>1</v>
      </c>
      <c r="S61" s="102">
        <f>'(B) - Detecciones - Ataques'!BA53</f>
        <v>1</v>
      </c>
      <c r="T61" s="236">
        <f>'(B) - Detecciones - Ataques'!BN53</f>
        <v>0</v>
      </c>
      <c r="U61" s="102">
        <f>'(B) - Detecciones - Ataques'!BO53</f>
        <v>0</v>
      </c>
      <c r="V61" s="238" t="str">
        <f>'(B) - Detecciones - Ataques'!BP53</f>
        <v>✔</v>
      </c>
      <c r="AR61" s="101"/>
      <c r="AS61" s="101"/>
      <c r="AT61" s="109"/>
      <c r="AU61" s="101"/>
      <c r="AV61" s="109"/>
    </row>
    <row r="62" spans="2:48" ht="60" customHeight="1">
      <c r="B62" s="233" t="str">
        <f>'(B) - Detecciones - Ataques'!B54</f>
        <v>Desconocida</v>
      </c>
      <c r="C62" s="233" t="str">
        <f>'(B) - Detecciones - Ataques'!C54</f>
        <v>_</v>
      </c>
      <c r="D62" s="233" t="str">
        <f>'(B) - Detecciones - Ataques'!D54</f>
        <v>Desconocida</v>
      </c>
      <c r="E62" s="233" t="str">
        <f>'(B) - Detecciones - Ataques'!I54</f>
        <v>DNP3</v>
      </c>
      <c r="F62" s="233" t="str">
        <f>'(B) - Detecciones - Ataques'!K54</f>
        <v xml:space="preserve">dnp3_test_data_part2[3].pcapng </v>
      </c>
      <c r="G62" s="72">
        <f>'(B) - Detecciones - Ataques'!L54</f>
        <v>1</v>
      </c>
      <c r="H62" s="53">
        <f t="shared" si="20"/>
        <v>1</v>
      </c>
      <c r="I62" s="102">
        <f t="shared" si="21"/>
        <v>1</v>
      </c>
      <c r="J62" s="53">
        <f>'(B) - Detecciones - Ataques'!T54</f>
        <v>0</v>
      </c>
      <c r="K62" s="102">
        <f>'(B) - Detecciones - Ataques'!U54</f>
        <v>0</v>
      </c>
      <c r="L62" s="53">
        <f>'(B) - Detecciones - Ataques'!AB54</f>
        <v>0</v>
      </c>
      <c r="M62" s="102">
        <f>'(B) - Detecciones - Ataques'!AC54</f>
        <v>0</v>
      </c>
      <c r="N62" s="53">
        <f>'(B) - Detecciones - Ataques'!AJ54</f>
        <v>1</v>
      </c>
      <c r="O62" s="102">
        <f>'(B) - Detecciones - Ataques'!AK54</f>
        <v>1</v>
      </c>
      <c r="P62" s="235">
        <f>'(B) - Detecciones - Ataques'!AR54</f>
        <v>1</v>
      </c>
      <c r="Q62" s="102">
        <f>'(B) - Detecciones - Ataques'!AS54</f>
        <v>1</v>
      </c>
      <c r="R62" s="53">
        <f>'(B) - Detecciones - Ataques'!AZ54</f>
        <v>1</v>
      </c>
      <c r="S62" s="102">
        <f>'(B) - Detecciones - Ataques'!BA54</f>
        <v>1</v>
      </c>
      <c r="T62" s="236">
        <f>'(B) - Detecciones - Ataques'!BN54</f>
        <v>0</v>
      </c>
      <c r="U62" s="102">
        <f>'(B) - Detecciones - Ataques'!BO54</f>
        <v>0</v>
      </c>
      <c r="V62" s="238" t="str">
        <f>'(B) - Detecciones - Ataques'!BP54</f>
        <v>✔</v>
      </c>
      <c r="AR62" s="101"/>
      <c r="AS62" s="101"/>
      <c r="AT62" s="109"/>
      <c r="AU62" s="101"/>
      <c r="AV62" s="109"/>
    </row>
    <row r="63" spans="2:48" ht="60" customHeight="1">
      <c r="B63" s="233" t="str">
        <f>'(B) - Detecciones - Ataques'!B55</f>
        <v>Desconocida</v>
      </c>
      <c r="C63" s="233" t="str">
        <f>'(B) - Detecciones - Ataques'!C55</f>
        <v>_</v>
      </c>
      <c r="D63" s="233" t="str">
        <f>'(B) - Detecciones - Ataques'!D55</f>
        <v>Desconocida</v>
      </c>
      <c r="E63" s="233" t="str">
        <f>'(B) - Detecciones - Ataques'!I55</f>
        <v>Enip</v>
      </c>
      <c r="F63" s="233" t="str">
        <f>'(B) - Detecciones - Ataques'!K55</f>
        <v xml:space="preserve">enip_test[3].pcapng </v>
      </c>
      <c r="G63" s="72">
        <f>'(B) - Detecciones - Ataques'!L55</f>
        <v>1</v>
      </c>
      <c r="H63" s="53">
        <f t="shared" si="20"/>
        <v>0</v>
      </c>
      <c r="I63" s="102">
        <f t="shared" si="21"/>
        <v>0</v>
      </c>
      <c r="J63" s="53">
        <f>'(B) - Detecciones - Ataques'!T55</f>
        <v>0</v>
      </c>
      <c r="K63" s="102">
        <f>'(B) - Detecciones - Ataques'!U55</f>
        <v>0</v>
      </c>
      <c r="L63" s="53">
        <f>'(B) - Detecciones - Ataques'!AB55</f>
        <v>0</v>
      </c>
      <c r="M63" s="102">
        <f>'(B) - Detecciones - Ataques'!AC55</f>
        <v>0</v>
      </c>
      <c r="N63" s="53">
        <f>'(B) - Detecciones - Ataques'!AJ55</f>
        <v>0</v>
      </c>
      <c r="O63" s="102">
        <f>'(B) - Detecciones - Ataques'!AK55</f>
        <v>0</v>
      </c>
      <c r="P63" s="235">
        <f>'(B) - Detecciones - Ataques'!AR55</f>
        <v>0</v>
      </c>
      <c r="Q63" s="102">
        <f>'(B) - Detecciones - Ataques'!AS55</f>
        <v>0</v>
      </c>
      <c r="R63" s="53">
        <f>'(B) - Detecciones - Ataques'!AZ55</f>
        <v>0</v>
      </c>
      <c r="S63" s="102">
        <f>'(B) - Detecciones - Ataques'!BA55</f>
        <v>0</v>
      </c>
      <c r="T63" s="236">
        <f>'(B) - Detecciones - Ataques'!BN55</f>
        <v>0</v>
      </c>
      <c r="U63" s="102">
        <f>'(B) - Detecciones - Ataques'!BO55</f>
        <v>0</v>
      </c>
      <c r="V63" s="238" t="str">
        <f>'(B) - Detecciones - Ataques'!BP55</f>
        <v>✔</v>
      </c>
      <c r="AR63" s="101"/>
      <c r="AS63" s="101"/>
      <c r="AT63" s="109"/>
      <c r="AU63" s="101"/>
      <c r="AV63" s="109"/>
    </row>
    <row r="64" spans="2:48" ht="60" customHeight="1">
      <c r="B64" s="233" t="str">
        <f>'(B) - Detecciones - Ataques'!B56</f>
        <v>Desconocida</v>
      </c>
      <c r="C64" s="233" t="str">
        <f>'(B) - Detecciones - Ataques'!C56</f>
        <v>_</v>
      </c>
      <c r="D64" s="233" t="str">
        <f>'(B) - Detecciones - Ataques'!D56</f>
        <v>Desconocida</v>
      </c>
      <c r="E64" s="233" t="str">
        <f>'(B) - Detecciones - Ataques'!I56</f>
        <v>FOX</v>
      </c>
      <c r="F64" s="233" t="str">
        <f>'(B) - Detecciones - Ataques'!K56</f>
        <v xml:space="preserve">fox_info[3].pcapng </v>
      </c>
      <c r="G64" s="72">
        <f>'(B) - Detecciones - Ataques'!L56</f>
        <v>1</v>
      </c>
      <c r="H64" s="53">
        <f t="shared" si="20"/>
        <v>1</v>
      </c>
      <c r="I64" s="102">
        <f t="shared" si="21"/>
        <v>1</v>
      </c>
      <c r="J64" s="53">
        <f>'(B) - Detecciones - Ataques'!T56</f>
        <v>0</v>
      </c>
      <c r="K64" s="102">
        <f>'(B) - Detecciones - Ataques'!U56</f>
        <v>0</v>
      </c>
      <c r="L64" s="53">
        <f>'(B) - Detecciones - Ataques'!AB56</f>
        <v>0</v>
      </c>
      <c r="M64" s="102">
        <f>'(B) - Detecciones - Ataques'!AC56</f>
        <v>0</v>
      </c>
      <c r="N64" s="53">
        <f>'(B) - Detecciones - Ataques'!AJ56</f>
        <v>0</v>
      </c>
      <c r="O64" s="102">
        <f>'(B) - Detecciones - Ataques'!AK56</f>
        <v>0</v>
      </c>
      <c r="P64" s="235">
        <f>'(B) - Detecciones - Ataques'!AR56</f>
        <v>0</v>
      </c>
      <c r="Q64" s="102">
        <f>'(B) - Detecciones - Ataques'!AS56</f>
        <v>0</v>
      </c>
      <c r="R64" s="53">
        <f>'(B) - Detecciones - Ataques'!AZ56</f>
        <v>1</v>
      </c>
      <c r="S64" s="102">
        <f>'(B) - Detecciones - Ataques'!BA56</f>
        <v>1</v>
      </c>
      <c r="T64" s="236">
        <f>'(B) - Detecciones - Ataques'!BN56</f>
        <v>0</v>
      </c>
      <c r="U64" s="102">
        <f>'(B) - Detecciones - Ataques'!BO56</f>
        <v>0</v>
      </c>
      <c r="V64" s="238" t="str">
        <f>'(B) - Detecciones - Ataques'!BP56</f>
        <v>✔</v>
      </c>
      <c r="AR64" s="101"/>
      <c r="AS64" s="101"/>
      <c r="AT64" s="109"/>
      <c r="AU64" s="101"/>
      <c r="AV64" s="109"/>
    </row>
    <row r="65" spans="2:48" ht="60" customHeight="1">
      <c r="B65" s="233" t="str">
        <f>'(B) - Detecciones - Ataques'!B57</f>
        <v>Desconocida</v>
      </c>
      <c r="C65" s="233" t="str">
        <f>'(B) - Detecciones - Ataques'!C57</f>
        <v>_</v>
      </c>
      <c r="D65" s="233" t="str">
        <f>'(B) - Detecciones - Ataques'!D57</f>
        <v>Desconocida</v>
      </c>
      <c r="E65" s="233" t="str">
        <f>'(B) - Detecciones - Ataques'!I57</f>
        <v>Modbus</v>
      </c>
      <c r="F65" s="233" t="str">
        <f>'(B) - Detecciones - Ataques'!K57</f>
        <v xml:space="preserve">modbus_test_data_part1[3].pcapng </v>
      </c>
      <c r="G65" s="72">
        <f>'(B) - Detecciones - Ataques'!L57</f>
        <v>1</v>
      </c>
      <c r="H65" s="53">
        <f t="shared" si="20"/>
        <v>1</v>
      </c>
      <c r="I65" s="102">
        <f t="shared" si="21"/>
        <v>1</v>
      </c>
      <c r="J65" s="53">
        <f>'(B) - Detecciones - Ataques'!T57</f>
        <v>0</v>
      </c>
      <c r="K65" s="102">
        <f>'(B) - Detecciones - Ataques'!U57</f>
        <v>0</v>
      </c>
      <c r="L65" s="53">
        <f>'(B) - Detecciones - Ataques'!AB57</f>
        <v>0</v>
      </c>
      <c r="M65" s="102">
        <f>'(B) - Detecciones - Ataques'!AC57</f>
        <v>0</v>
      </c>
      <c r="N65" s="53">
        <f>'(B) - Detecciones - Ataques'!AJ57</f>
        <v>1</v>
      </c>
      <c r="O65" s="102">
        <f>'(B) - Detecciones - Ataques'!AK57</f>
        <v>1</v>
      </c>
      <c r="P65" s="236">
        <f>'(B) - Detecciones - Ataques'!AR57</f>
        <v>1</v>
      </c>
      <c r="Q65" s="102">
        <f>'(B) - Detecciones - Ataques'!AS57</f>
        <v>1</v>
      </c>
      <c r="R65" s="53">
        <f>'(B) - Detecciones - Ataques'!AZ57</f>
        <v>1</v>
      </c>
      <c r="S65" s="102">
        <f>'(B) - Detecciones - Ataques'!BA57</f>
        <v>1</v>
      </c>
      <c r="T65" s="236">
        <f>'(B) - Detecciones - Ataques'!BN57</f>
        <v>0</v>
      </c>
      <c r="U65" s="102">
        <f>'(B) - Detecciones - Ataques'!BO57</f>
        <v>0</v>
      </c>
      <c r="V65" s="238" t="str">
        <f>'(B) - Detecciones - Ataques'!BP57</f>
        <v>✔</v>
      </c>
      <c r="AR65" s="101"/>
      <c r="AS65" s="101"/>
      <c r="AT65" s="109"/>
      <c r="AU65" s="101"/>
      <c r="AV65" s="109"/>
    </row>
    <row r="66" spans="2:48" ht="60" customHeight="1">
      <c r="B66" s="233" t="str">
        <f>'(B) - Detecciones - Ataques'!B58</f>
        <v>Desconocida</v>
      </c>
      <c r="C66" s="233" t="str">
        <f>'(B) - Detecciones - Ataques'!C58</f>
        <v>_</v>
      </c>
      <c r="D66" s="233" t="str">
        <f>'(B) - Detecciones - Ataques'!D58</f>
        <v>Desconocida</v>
      </c>
      <c r="E66" s="233" t="str">
        <f>'(B) - Detecciones - Ataques'!I58</f>
        <v>Modbus</v>
      </c>
      <c r="F66" s="233" t="str">
        <f>'(B) - Detecciones - Ataques'!K58</f>
        <v xml:space="preserve">modbus_test_data_part2[3].pcapng </v>
      </c>
      <c r="G66" s="72">
        <f>'(B) - Detecciones - Ataques'!L58</f>
        <v>1</v>
      </c>
      <c r="H66" s="53">
        <f t="shared" si="20"/>
        <v>1</v>
      </c>
      <c r="I66" s="102">
        <f t="shared" si="21"/>
        <v>1</v>
      </c>
      <c r="J66" s="53">
        <f>'(B) - Detecciones - Ataques'!T58</f>
        <v>0</v>
      </c>
      <c r="K66" s="102">
        <f>'(B) - Detecciones - Ataques'!U58</f>
        <v>0</v>
      </c>
      <c r="L66" s="53">
        <f>'(B) - Detecciones - Ataques'!AB58</f>
        <v>0</v>
      </c>
      <c r="M66" s="102">
        <f>'(B) - Detecciones - Ataques'!AC58</f>
        <v>0</v>
      </c>
      <c r="N66" s="53">
        <f>'(B) - Detecciones - Ataques'!AJ58</f>
        <v>1</v>
      </c>
      <c r="O66" s="102">
        <f>'(B) - Detecciones - Ataques'!AK58</f>
        <v>1</v>
      </c>
      <c r="P66" s="235">
        <f>'(B) - Detecciones - Ataques'!AR58</f>
        <v>1</v>
      </c>
      <c r="Q66" s="102">
        <f>'(B) - Detecciones - Ataques'!AS58</f>
        <v>1</v>
      </c>
      <c r="R66" s="53">
        <f>'(B) - Detecciones - Ataques'!AZ58</f>
        <v>1</v>
      </c>
      <c r="S66" s="102">
        <f>'(B) - Detecciones - Ataques'!BA58</f>
        <v>1</v>
      </c>
      <c r="T66" s="236">
        <f>'(B) - Detecciones - Ataques'!BN58</f>
        <v>0</v>
      </c>
      <c r="U66" s="102">
        <f>'(B) - Detecciones - Ataques'!BO58</f>
        <v>0</v>
      </c>
      <c r="V66" s="238" t="str">
        <f>'(B) - Detecciones - Ataques'!BP58</f>
        <v>✔</v>
      </c>
      <c r="AR66" s="101"/>
      <c r="AS66" s="101"/>
      <c r="AT66" s="109"/>
      <c r="AU66" s="101"/>
      <c r="AV66" s="109"/>
    </row>
    <row r="67" spans="2:48" ht="60" customHeight="1">
      <c r="B67" s="233" t="str">
        <f>'(B) - Detecciones - Ataques'!B59</f>
        <v>Desconocida</v>
      </c>
      <c r="C67" s="233" t="str">
        <f>'(B) - Detecciones - Ataques'!C59</f>
        <v>_</v>
      </c>
      <c r="D67" s="233" t="str">
        <f>'(B) - Detecciones - Ataques'!D59</f>
        <v>Desconocida</v>
      </c>
      <c r="E67" s="233" t="str">
        <f>'(B) - Detecciones - Ataques'!I59</f>
        <v>Modicon</v>
      </c>
      <c r="F67" s="233" t="str">
        <f>'(B) - Detecciones - Ataques'!K59</f>
        <v xml:space="preserve">modicon_test[3].pcapng </v>
      </c>
      <c r="G67" s="72">
        <f>'(B) - Detecciones - Ataques'!L59</f>
        <v>1</v>
      </c>
      <c r="H67" s="53">
        <f t="shared" si="20"/>
        <v>1</v>
      </c>
      <c r="I67" s="102">
        <f t="shared" si="21"/>
        <v>1</v>
      </c>
      <c r="J67" s="53">
        <f>'(B) - Detecciones - Ataques'!T59</f>
        <v>0</v>
      </c>
      <c r="K67" s="102">
        <f>'(B) - Detecciones - Ataques'!U59</f>
        <v>0</v>
      </c>
      <c r="L67" s="53">
        <f>'(B) - Detecciones - Ataques'!AB59</f>
        <v>0</v>
      </c>
      <c r="M67" s="102">
        <f>'(B) - Detecciones - Ataques'!AC59</f>
        <v>0</v>
      </c>
      <c r="N67" s="53">
        <f>'(B) - Detecciones - Ataques'!AJ59</f>
        <v>0</v>
      </c>
      <c r="O67" s="102">
        <f>'(B) - Detecciones - Ataques'!AK59</f>
        <v>0</v>
      </c>
      <c r="P67" s="235">
        <f>'(B) - Detecciones - Ataques'!AR59</f>
        <v>0</v>
      </c>
      <c r="Q67" s="102">
        <f>'(B) - Detecciones - Ataques'!AS59</f>
        <v>0</v>
      </c>
      <c r="R67" s="53">
        <f>'(B) - Detecciones - Ataques'!AZ59</f>
        <v>1</v>
      </c>
      <c r="S67" s="102">
        <f>'(B) - Detecciones - Ataques'!BA59</f>
        <v>1</v>
      </c>
      <c r="T67" s="236">
        <f>'(B) - Detecciones - Ataques'!BN59</f>
        <v>0</v>
      </c>
      <c r="U67" s="102">
        <f>'(B) - Detecciones - Ataques'!BO59</f>
        <v>0</v>
      </c>
      <c r="V67" s="238" t="str">
        <f>'(B) - Detecciones - Ataques'!BP59</f>
        <v>✔</v>
      </c>
      <c r="AR67" s="101"/>
      <c r="AS67" s="101"/>
      <c r="AT67" s="109"/>
      <c r="AU67" s="101"/>
      <c r="AV67" s="109"/>
    </row>
    <row r="68" spans="2:48" ht="60" customHeight="1">
      <c r="B68" s="233" t="str">
        <f>'(B) - Detecciones - Ataques'!B60</f>
        <v>Desconocida</v>
      </c>
      <c r="C68" s="233" t="str">
        <f>'(B) - Detecciones - Ataques'!C60</f>
        <v>_</v>
      </c>
      <c r="D68" s="233" t="str">
        <f>'(B) - Detecciones - Ataques'!D60</f>
        <v>Desconocida</v>
      </c>
      <c r="E68" s="233" t="str">
        <f>'(B) - Detecciones - Ataques'!I60</f>
        <v>OMRON</v>
      </c>
      <c r="F68" s="233" t="str">
        <f>'(B) - Detecciones - Ataques'!K60</f>
        <v xml:space="preserve">omron_test[3].pcapng </v>
      </c>
      <c r="G68" s="72">
        <f>'(B) - Detecciones - Ataques'!L60</f>
        <v>1</v>
      </c>
      <c r="H68" s="53">
        <f t="shared" si="20"/>
        <v>1</v>
      </c>
      <c r="I68" s="102">
        <f t="shared" si="21"/>
        <v>1</v>
      </c>
      <c r="J68" s="53">
        <f>'(B) - Detecciones - Ataques'!T60</f>
        <v>0</v>
      </c>
      <c r="K68" s="102">
        <f>'(B) - Detecciones - Ataques'!U60</f>
        <v>0</v>
      </c>
      <c r="L68" s="53">
        <f>'(B) - Detecciones - Ataques'!AB60</f>
        <v>0</v>
      </c>
      <c r="M68" s="102">
        <f>'(B) - Detecciones - Ataques'!AC60</f>
        <v>0</v>
      </c>
      <c r="N68" s="53">
        <f>'(B) - Detecciones - Ataques'!AJ60</f>
        <v>0</v>
      </c>
      <c r="O68" s="102">
        <f>'(B) - Detecciones - Ataques'!AK60</f>
        <v>0</v>
      </c>
      <c r="P68" s="235">
        <f>'(B) - Detecciones - Ataques'!AR60</f>
        <v>0</v>
      </c>
      <c r="Q68" s="102">
        <f>'(B) - Detecciones - Ataques'!AS60</f>
        <v>0</v>
      </c>
      <c r="R68" s="53">
        <f>'(B) - Detecciones - Ataques'!AZ60</f>
        <v>1</v>
      </c>
      <c r="S68" s="102">
        <f>'(B) - Detecciones - Ataques'!BA60</f>
        <v>1</v>
      </c>
      <c r="T68" s="236">
        <f>'(B) - Detecciones - Ataques'!BN60</f>
        <v>0</v>
      </c>
      <c r="U68" s="102">
        <f>'(B) - Detecciones - Ataques'!BO60</f>
        <v>0</v>
      </c>
      <c r="V68" s="238" t="str">
        <f>'(B) - Detecciones - Ataques'!BP60</f>
        <v>✔</v>
      </c>
      <c r="AR68" s="101"/>
      <c r="AS68" s="101"/>
      <c r="AT68" s="109"/>
      <c r="AU68" s="101"/>
      <c r="AV68" s="109"/>
    </row>
    <row r="69" spans="2:48" ht="60" customHeight="1">
      <c r="B69" s="233" t="str">
        <f>'(B) - Detecciones - Ataques'!B61</f>
        <v>Desconocida</v>
      </c>
      <c r="C69" s="233" t="str">
        <f>'(B) - Detecciones - Ataques'!C61</f>
        <v>_</v>
      </c>
      <c r="D69" s="233" t="str">
        <f>'(B) - Detecciones - Ataques'!D61</f>
        <v>Desconocida</v>
      </c>
      <c r="E69" s="233" t="str">
        <f>'(B) - Detecciones - Ataques'!I61</f>
        <v>S7comm</v>
      </c>
      <c r="F69" s="233" t="str">
        <f>'(B) - Detecciones - Ataques'!K61</f>
        <v xml:space="preserve">s7_test[3].pcapng </v>
      </c>
      <c r="G69" s="72">
        <f>'(B) - Detecciones - Ataques'!L61</f>
        <v>1</v>
      </c>
      <c r="H69" s="53">
        <f t="shared" si="20"/>
        <v>0</v>
      </c>
      <c r="I69" s="102">
        <f t="shared" si="21"/>
        <v>0</v>
      </c>
      <c r="J69" s="53">
        <f>'(B) - Detecciones - Ataques'!T61</f>
        <v>0</v>
      </c>
      <c r="K69" s="102">
        <f>'(B) - Detecciones - Ataques'!U61</f>
        <v>0</v>
      </c>
      <c r="L69" s="53">
        <f>'(B) - Detecciones - Ataques'!AB61</f>
        <v>0</v>
      </c>
      <c r="M69" s="102">
        <f>'(B) - Detecciones - Ataques'!AC61</f>
        <v>0</v>
      </c>
      <c r="N69" s="53">
        <f>'(B) - Detecciones - Ataques'!AJ61</f>
        <v>0</v>
      </c>
      <c r="O69" s="102">
        <f>'(B) - Detecciones - Ataques'!AK61</f>
        <v>0</v>
      </c>
      <c r="P69" s="235">
        <f>'(B) - Detecciones - Ataques'!AR61</f>
        <v>0</v>
      </c>
      <c r="Q69" s="102">
        <f>'(B) - Detecciones - Ataques'!AS61</f>
        <v>0</v>
      </c>
      <c r="R69" s="53">
        <f>'(B) - Detecciones - Ataques'!AZ61</f>
        <v>0</v>
      </c>
      <c r="S69" s="102">
        <f>'(B) - Detecciones - Ataques'!BA61</f>
        <v>0</v>
      </c>
      <c r="T69" s="236">
        <f>'(B) - Detecciones - Ataques'!BN61</f>
        <v>0</v>
      </c>
      <c r="U69" s="102">
        <f>'(B) - Detecciones - Ataques'!BO61</f>
        <v>0</v>
      </c>
      <c r="V69" s="238" t="str">
        <f>'(B) - Detecciones - Ataques'!BP61</f>
        <v>✔</v>
      </c>
      <c r="AR69" s="101"/>
      <c r="AS69" s="101"/>
      <c r="AT69" s="109"/>
      <c r="AU69" s="101"/>
      <c r="AV69" s="109"/>
    </row>
    <row r="70" spans="2:48" ht="60" customHeight="1"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AR70" s="101"/>
      <c r="AS70" s="101"/>
      <c r="AT70" s="109"/>
      <c r="AU70" s="101"/>
      <c r="AV70" s="109"/>
    </row>
    <row r="71" spans="2:48" ht="60" customHeight="1">
      <c r="F71" s="110"/>
      <c r="G71" s="110"/>
      <c r="H71" s="110"/>
      <c r="I71" s="138">
        <f>AVERAGE(I12:I69)</f>
        <v>0.55172413793103448</v>
      </c>
      <c r="J71" s="138"/>
      <c r="K71" s="138">
        <f t="shared" ref="K71:U71" si="33">AVERAGE(K12:K69)</f>
        <v>5.1724137931034482E-2</v>
      </c>
      <c r="L71" s="138"/>
      <c r="M71" s="138">
        <f t="shared" si="33"/>
        <v>0.13793103448275862</v>
      </c>
      <c r="N71" s="138"/>
      <c r="O71" s="138">
        <f t="shared" si="33"/>
        <v>0.42241379310344829</v>
      </c>
      <c r="P71" s="138"/>
      <c r="Q71" s="138">
        <f t="shared" si="33"/>
        <v>0.46551724137931033</v>
      </c>
      <c r="R71" s="138"/>
      <c r="S71" s="138">
        <f t="shared" si="33"/>
        <v>0.22413793103448276</v>
      </c>
      <c r="T71" s="138"/>
      <c r="U71" s="138">
        <f t="shared" si="33"/>
        <v>1.8854178796468614E-4</v>
      </c>
      <c r="AR71" s="101"/>
      <c r="AS71" s="101"/>
      <c r="AT71" s="109"/>
      <c r="AU71" s="101"/>
      <c r="AV71" s="109"/>
    </row>
    <row r="72" spans="2:48" ht="60" customHeight="1"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AR72" s="101"/>
      <c r="AS72" s="101"/>
      <c r="AT72" s="109"/>
      <c r="AU72" s="101"/>
      <c r="AV72" s="109"/>
    </row>
    <row r="73" spans="2:48" ht="60" customHeight="1">
      <c r="F73" s="110"/>
      <c r="G73" s="110"/>
      <c r="H73" s="110"/>
      <c r="I73" s="110"/>
      <c r="J73" s="110"/>
      <c r="K73" s="110"/>
      <c r="L73" s="110"/>
      <c r="M73" s="110" t="s">
        <v>6</v>
      </c>
      <c r="N73" s="110" t="s">
        <v>7</v>
      </c>
      <c r="O73" s="110" t="s">
        <v>8</v>
      </c>
      <c r="P73" s="110" t="s">
        <v>9</v>
      </c>
      <c r="Q73" s="110" t="s">
        <v>238</v>
      </c>
      <c r="R73" s="110"/>
      <c r="S73" s="110"/>
      <c r="T73" s="110"/>
      <c r="U73" s="110"/>
      <c r="AR73" s="101"/>
      <c r="AS73" s="101"/>
      <c r="AT73" s="109"/>
      <c r="AU73" s="101"/>
      <c r="AV73" s="109"/>
    </row>
    <row r="74" spans="2:48" ht="60" customHeight="1">
      <c r="F74" s="110"/>
      <c r="G74" s="110"/>
      <c r="H74" s="110"/>
      <c r="I74" s="110"/>
      <c r="J74" s="110"/>
      <c r="K74" s="110"/>
      <c r="L74" s="110"/>
      <c r="M74" s="310">
        <v>5.1724137931034482E-2</v>
      </c>
      <c r="N74" s="310">
        <v>0.13793103448275862</v>
      </c>
      <c r="O74" s="310">
        <v>0.42241379310344829</v>
      </c>
      <c r="P74" s="310">
        <v>0.55172413793103448</v>
      </c>
      <c r="Q74" s="310">
        <v>0.46551724137931033</v>
      </c>
      <c r="R74" s="110"/>
      <c r="S74" s="110"/>
      <c r="T74" s="110"/>
      <c r="U74" s="110"/>
      <c r="AR74" s="101"/>
      <c r="AS74" s="101"/>
      <c r="AT74" s="109"/>
      <c r="AU74" s="101"/>
      <c r="AV74" s="109"/>
    </row>
    <row r="75" spans="2:48" ht="60" customHeight="1"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AR75" s="101"/>
      <c r="AS75" s="101"/>
      <c r="AT75" s="109"/>
      <c r="AU75" s="101"/>
      <c r="AV75" s="109"/>
    </row>
    <row r="76" spans="2:48" ht="60" customHeight="1"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AR76" s="101"/>
      <c r="AS76" s="101"/>
      <c r="AT76" s="109"/>
      <c r="AU76" s="101"/>
      <c r="AV76" s="109"/>
    </row>
    <row r="77" spans="2:48" ht="60" customHeight="1"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AR77" s="101"/>
      <c r="AS77" s="101"/>
      <c r="AT77" s="109"/>
      <c r="AU77" s="101"/>
      <c r="AV77" s="109"/>
    </row>
    <row r="78" spans="2:48" ht="60" customHeight="1"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AR78" s="101"/>
      <c r="AS78" s="101"/>
      <c r="AT78" s="109"/>
      <c r="AU78" s="101"/>
      <c r="AV78" s="109"/>
    </row>
    <row r="79" spans="2:48" ht="60" customHeight="1"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AR79" s="101"/>
      <c r="AS79" s="101"/>
      <c r="AT79" s="109"/>
      <c r="AU79" s="101"/>
      <c r="AV79" s="109"/>
    </row>
    <row r="80" spans="2:48" ht="60" customHeight="1"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AR80" s="101"/>
      <c r="AS80" s="101"/>
      <c r="AT80" s="109"/>
      <c r="AU80" s="101"/>
      <c r="AV80" s="109"/>
    </row>
    <row r="81" spans="6:55" ht="60" customHeight="1"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AR81" s="101"/>
      <c r="AS81" s="101"/>
      <c r="AT81" s="109"/>
      <c r="AU81" s="101"/>
      <c r="AV81" s="109"/>
    </row>
    <row r="82" spans="6:55" ht="60" customHeight="1"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AR82" s="101"/>
      <c r="AS82" s="101"/>
      <c r="AT82" s="109"/>
      <c r="AU82" s="101"/>
      <c r="AV82" s="109"/>
    </row>
    <row r="83" spans="6:55" ht="60" customHeight="1"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AR83" s="101"/>
      <c r="AS83" s="101"/>
      <c r="AT83" s="109"/>
      <c r="AU83" s="101"/>
      <c r="AV83" s="109"/>
    </row>
    <row r="84" spans="6:55" ht="60" customHeight="1"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AR84" s="101"/>
      <c r="AS84" s="101"/>
      <c r="AT84" s="109"/>
      <c r="AU84" s="101"/>
      <c r="AV84" s="109"/>
    </row>
    <row r="85" spans="6:55" ht="60" customHeight="1"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AR85" s="101"/>
      <c r="AS85" s="101"/>
      <c r="AT85" s="109"/>
      <c r="AU85" s="101"/>
      <c r="AV85" s="109"/>
    </row>
    <row r="86" spans="6:55" ht="60" customHeight="1"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AR86" s="101"/>
      <c r="AS86" s="101"/>
      <c r="AT86" s="109"/>
      <c r="AU86" s="101"/>
      <c r="AV86" s="109"/>
    </row>
    <row r="87" spans="6:55" ht="60" customHeight="1"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AR87" s="101"/>
      <c r="AS87" s="101"/>
      <c r="AT87" s="109"/>
      <c r="AU87" s="101"/>
      <c r="AV87" s="109"/>
    </row>
    <row r="88" spans="6:55" ht="60" customHeight="1"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AR88" s="101"/>
      <c r="AS88" s="101"/>
      <c r="AT88" s="109"/>
      <c r="AU88" s="101"/>
      <c r="AV88" s="109"/>
    </row>
    <row r="89" spans="6:55" ht="60" customHeight="1"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AR89" s="101"/>
      <c r="AS89" s="101"/>
      <c r="AT89" s="109"/>
      <c r="AU89" s="101"/>
      <c r="AV89" s="109"/>
    </row>
    <row r="90" spans="6:55" ht="60" customHeight="1"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AR90" s="101"/>
      <c r="AS90" s="101"/>
      <c r="AT90" s="109"/>
      <c r="AU90" s="101"/>
      <c r="AV90" s="109"/>
    </row>
    <row r="91" spans="6:55" ht="60" customHeight="1"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AR91" s="101"/>
      <c r="AS91" s="101"/>
      <c r="AT91" s="109"/>
      <c r="AU91" s="101"/>
      <c r="AV91" s="109"/>
    </row>
    <row r="92" spans="6:55" ht="60" customHeight="1"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AQ92" s="101"/>
      <c r="AR92" s="101"/>
      <c r="AS92" s="101"/>
      <c r="AT92" s="109"/>
      <c r="AU92" s="101"/>
      <c r="AV92" s="109"/>
    </row>
    <row r="93" spans="6:55" ht="60" customHeight="1"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AR93" s="101"/>
      <c r="AS93" s="101"/>
      <c r="AT93" s="109"/>
      <c r="AU93" s="101"/>
      <c r="AV93" s="109"/>
    </row>
    <row r="94" spans="6:55" ht="60" customHeight="1"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AR94" s="101"/>
      <c r="AS94" s="101"/>
      <c r="AT94" s="109"/>
      <c r="AU94" s="101"/>
      <c r="AV94" s="109"/>
    </row>
    <row r="95" spans="6:55" ht="60" customHeight="1"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AR95" s="101"/>
      <c r="AS95" s="101"/>
      <c r="AT95" s="109"/>
      <c r="AU95" s="101"/>
      <c r="AV95" s="109"/>
    </row>
    <row r="96" spans="6:55" ht="60" customHeight="1"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AR96" s="101"/>
      <c r="AS96" s="101"/>
      <c r="AT96" s="109"/>
      <c r="AU96" s="101"/>
      <c r="AV96" s="109"/>
      <c r="AY96" s="16" t="s">
        <v>126</v>
      </c>
      <c r="AZ96" s="16">
        <f>SUMPRODUCT(--(BA12:BA87 &gt; BC12:BC87))</f>
        <v>11</v>
      </c>
      <c r="BA96" s="16">
        <f>SUMPRODUCT(--(BA12:BA87=BC12:BC87))</f>
        <v>65</v>
      </c>
      <c r="BB96" s="16">
        <f>SUMPRODUCT(--(BA12:BA87&lt;BC12:BC87))</f>
        <v>0</v>
      </c>
      <c r="BC96" s="16">
        <f>COUNTA(AX12:AX87)</f>
        <v>15</v>
      </c>
    </row>
    <row r="97" spans="6:48" ht="60" customHeight="1"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AR97" s="101"/>
      <c r="AS97" s="101"/>
      <c r="AT97" s="109"/>
      <c r="AU97" s="101"/>
      <c r="AV97" s="109"/>
    </row>
    <row r="98" spans="6:48" ht="60" customHeight="1"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AR98" s="101"/>
      <c r="AS98" s="101"/>
      <c r="AT98" s="109"/>
      <c r="AU98" s="101"/>
      <c r="AV98" s="109"/>
    </row>
    <row r="99" spans="6:48" ht="60" customHeight="1"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AR99" s="101"/>
      <c r="AS99" s="101"/>
      <c r="AT99" s="109"/>
      <c r="AU99" s="101"/>
      <c r="AV99" s="109"/>
    </row>
    <row r="100" spans="6:48" ht="60" customHeight="1"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AR100" s="101"/>
      <c r="AS100" s="101"/>
      <c r="AT100" s="109"/>
      <c r="AU100" s="101"/>
      <c r="AV100" s="109"/>
    </row>
    <row r="101" spans="6:48" ht="60" customHeight="1"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AR101" s="101"/>
      <c r="AS101" s="101"/>
      <c r="AT101" s="109"/>
      <c r="AU101" s="101"/>
      <c r="AV101" s="109"/>
    </row>
    <row r="102" spans="6:48" ht="60" customHeight="1"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AR102" s="101"/>
      <c r="AS102" s="101"/>
      <c r="AT102" s="109"/>
      <c r="AU102" s="101"/>
      <c r="AV102" s="109"/>
    </row>
    <row r="103" spans="6:48" ht="60" customHeight="1"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AR103" s="101"/>
      <c r="AS103" s="101"/>
      <c r="AT103" s="109"/>
      <c r="AU103" s="101"/>
      <c r="AV103" s="109"/>
    </row>
    <row r="104" spans="6:48" ht="60" customHeight="1"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AR104" s="101"/>
      <c r="AS104" s="101"/>
      <c r="AT104" s="109"/>
      <c r="AU104" s="101"/>
      <c r="AV104" s="109"/>
    </row>
    <row r="105" spans="6:48" ht="60" customHeight="1"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AR105" s="101"/>
      <c r="AS105" s="101"/>
      <c r="AT105" s="109"/>
      <c r="AU105" s="101"/>
      <c r="AV105" s="109"/>
    </row>
    <row r="106" spans="6:48" ht="60" customHeight="1"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AR106" s="101"/>
      <c r="AS106" s="101"/>
      <c r="AT106" s="109"/>
      <c r="AU106" s="101"/>
      <c r="AV106" s="109"/>
    </row>
    <row r="107" spans="6:48" ht="60" customHeight="1"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AR107" s="101"/>
      <c r="AS107" s="101"/>
      <c r="AT107" s="109"/>
      <c r="AU107" s="101"/>
      <c r="AV107" s="109"/>
    </row>
    <row r="108" spans="6:48" ht="60" customHeight="1"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AQ108" s="101"/>
      <c r="AR108" s="101"/>
      <c r="AS108" s="101"/>
      <c r="AT108" s="109"/>
      <c r="AU108" s="101"/>
      <c r="AV108" s="109"/>
    </row>
    <row r="109" spans="6:48" ht="60" customHeight="1"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AR109" s="101"/>
      <c r="AS109" s="101"/>
      <c r="AT109" s="109"/>
      <c r="AU109" s="101"/>
      <c r="AV109" s="109"/>
    </row>
    <row r="110" spans="6:48" ht="60" customHeight="1"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AR110" s="101"/>
      <c r="AS110" s="101"/>
      <c r="AT110" s="109"/>
      <c r="AU110" s="101"/>
      <c r="AV110" s="109"/>
    </row>
    <row r="111" spans="6:48" ht="60" customHeight="1"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AQ111" s="101"/>
      <c r="AR111" s="101"/>
      <c r="AS111" s="101"/>
      <c r="AT111" s="109"/>
      <c r="AU111" s="101"/>
      <c r="AV111" s="109"/>
    </row>
    <row r="112" spans="6:48" ht="60" customHeight="1"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AQ112" s="101"/>
      <c r="AR112" s="101"/>
      <c r="AS112" s="101"/>
      <c r="AT112" s="109"/>
      <c r="AU112" s="101"/>
      <c r="AV112" s="109"/>
    </row>
    <row r="113" spans="6:48" ht="60" customHeight="1"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AR113" s="101"/>
      <c r="AS113" s="101"/>
      <c r="AT113" s="109"/>
      <c r="AU113" s="101"/>
      <c r="AV113" s="109"/>
    </row>
    <row r="114" spans="6:48" ht="60" customHeight="1"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AR114" s="101"/>
      <c r="AS114" s="101"/>
      <c r="AT114" s="109"/>
      <c r="AU114" s="101"/>
      <c r="AV114" s="109"/>
    </row>
    <row r="115" spans="6:48" ht="60" customHeight="1"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AR115" s="101"/>
      <c r="AS115" s="101"/>
      <c r="AT115" s="109"/>
      <c r="AU115" s="101"/>
      <c r="AV115" s="109"/>
    </row>
    <row r="116" spans="6:48" ht="60" customHeight="1"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AR116" s="101"/>
      <c r="AS116" s="101"/>
      <c r="AT116" s="109"/>
      <c r="AU116" s="101"/>
      <c r="AV116" s="109"/>
    </row>
    <row r="117" spans="6:48" ht="60" customHeight="1"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AQ117" s="101"/>
      <c r="AR117" s="101"/>
      <c r="AS117" s="101"/>
      <c r="AT117" s="109"/>
      <c r="AU117" s="101"/>
      <c r="AV117" s="109"/>
    </row>
    <row r="118" spans="6:48" ht="60" customHeight="1"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AQ118" s="101"/>
      <c r="AR118" s="101"/>
      <c r="AS118" s="101"/>
      <c r="AT118" s="109"/>
      <c r="AU118" s="101"/>
      <c r="AV118" s="109"/>
    </row>
    <row r="119" spans="6:48" ht="60" customHeight="1"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AR119" s="101"/>
      <c r="AS119" s="101"/>
      <c r="AT119" s="109"/>
      <c r="AU119" s="101"/>
      <c r="AV119" s="109"/>
    </row>
    <row r="120" spans="6:48" ht="60" customHeight="1"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AR120" s="101"/>
      <c r="AS120" s="101"/>
      <c r="AT120" s="109"/>
      <c r="AU120" s="101"/>
      <c r="AV120" s="109"/>
    </row>
    <row r="121" spans="6:48" ht="60" customHeight="1"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AR121" s="101"/>
      <c r="AS121" s="101"/>
      <c r="AT121" s="109"/>
      <c r="AU121" s="101"/>
      <c r="AV121" s="109"/>
    </row>
    <row r="122" spans="6:48" ht="60" customHeight="1"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AR122" s="101"/>
      <c r="AS122" s="101"/>
      <c r="AT122" s="109"/>
      <c r="AU122" s="101"/>
      <c r="AV122" s="109"/>
    </row>
    <row r="123" spans="6:48" ht="60" customHeight="1"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AR123" s="101"/>
      <c r="AS123" s="101"/>
      <c r="AT123" s="109"/>
      <c r="AU123" s="101"/>
      <c r="AV123" s="109"/>
    </row>
    <row r="124" spans="6:48" ht="60" customHeight="1"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AQ124" s="101"/>
      <c r="AR124" s="101"/>
      <c r="AS124" s="101"/>
      <c r="AT124" s="109"/>
      <c r="AU124" s="101"/>
      <c r="AV124" s="109"/>
    </row>
    <row r="125" spans="6:48" ht="60" customHeight="1"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AR125" s="101"/>
      <c r="AS125" s="101"/>
      <c r="AT125" s="109"/>
      <c r="AU125" s="101"/>
      <c r="AV125" s="109"/>
    </row>
    <row r="126" spans="6:48" ht="60" customHeight="1"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AR126" s="101"/>
      <c r="AS126" s="101"/>
      <c r="AT126" s="109"/>
      <c r="AU126" s="101"/>
      <c r="AV126" s="109"/>
    </row>
    <row r="127" spans="6:48" ht="60" customHeight="1"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AR127" s="101"/>
      <c r="AS127" s="101"/>
      <c r="AT127" s="109"/>
      <c r="AU127" s="101"/>
      <c r="AV127" s="109"/>
    </row>
    <row r="128" spans="6:48" ht="60" customHeight="1"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AR128" s="101"/>
      <c r="AS128" s="101"/>
      <c r="AT128" s="109"/>
      <c r="AU128" s="101"/>
      <c r="AV128" s="109"/>
    </row>
    <row r="129" spans="2:48" ht="60" customHeight="1"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AR129" s="101"/>
      <c r="AS129" s="101"/>
      <c r="AT129" s="109"/>
      <c r="AU129" s="101"/>
      <c r="AV129" s="109"/>
    </row>
    <row r="130" spans="2:48" ht="60" customHeight="1"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AR130" s="101"/>
      <c r="AS130" s="101"/>
      <c r="AT130" s="109"/>
      <c r="AU130" s="101"/>
      <c r="AV130" s="109"/>
    </row>
    <row r="131" spans="2:48" ht="60" customHeight="1"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AR131" s="101"/>
      <c r="AS131" s="101"/>
      <c r="AT131" s="109"/>
      <c r="AU131" s="101"/>
      <c r="AV131" s="109"/>
    </row>
    <row r="132" spans="2:48" ht="60" customHeight="1"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AR132" s="101"/>
      <c r="AS132" s="101"/>
      <c r="AT132" s="109"/>
      <c r="AU132" s="101"/>
      <c r="AV132" s="109"/>
    </row>
    <row r="133" spans="2:48" ht="60" customHeight="1"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AR133" s="101"/>
      <c r="AS133" s="101"/>
      <c r="AT133" s="109"/>
      <c r="AU133" s="101"/>
      <c r="AV133" s="109"/>
    </row>
    <row r="134" spans="2:48" ht="60" customHeight="1"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AR134" s="101"/>
      <c r="AS134" s="101"/>
      <c r="AT134" s="109"/>
      <c r="AU134" s="101"/>
      <c r="AV134" s="109"/>
    </row>
    <row r="135" spans="2:48" ht="60" customHeight="1"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AR135" s="101"/>
      <c r="AS135" s="101"/>
      <c r="AT135" s="109"/>
      <c r="AU135" s="101"/>
      <c r="AV135" s="109"/>
    </row>
    <row r="136" spans="2:48" ht="60" customHeight="1"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</row>
    <row r="137" spans="2:48" ht="60" customHeight="1"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</row>
    <row r="138" spans="2:48" ht="13.2"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</row>
    <row r="139" spans="2:48" ht="13.2">
      <c r="F139" s="110"/>
      <c r="G139" s="110" t="s">
        <v>127</v>
      </c>
      <c r="H139" s="110" t="s">
        <v>128</v>
      </c>
      <c r="I139" s="110" t="s">
        <v>123</v>
      </c>
      <c r="J139" s="110" t="s">
        <v>129</v>
      </c>
      <c r="K139" s="110" t="s">
        <v>116</v>
      </c>
      <c r="L139" s="110" t="s">
        <v>130</v>
      </c>
      <c r="M139" s="110" t="s">
        <v>118</v>
      </c>
      <c r="N139" s="110" t="s">
        <v>131</v>
      </c>
      <c r="O139" s="110" t="s">
        <v>120</v>
      </c>
      <c r="P139" s="110"/>
      <c r="Q139" s="110"/>
      <c r="R139" s="110"/>
      <c r="S139" s="110"/>
      <c r="T139" s="110" t="s">
        <v>132</v>
      </c>
      <c r="U139" s="110" t="s">
        <v>122</v>
      </c>
    </row>
    <row r="140" spans="2:48" ht="58.5" customHeight="1">
      <c r="B140" s="111"/>
      <c r="C140" s="111"/>
      <c r="D140" s="345" t="s">
        <v>111</v>
      </c>
      <c r="E140" s="111"/>
      <c r="F140" s="112" t="s">
        <v>133</v>
      </c>
      <c r="G140" s="112">
        <f t="shared" ref="G140:H140" si="34">SUM(G12:G137)</f>
        <v>661557</v>
      </c>
      <c r="H140" s="112">
        <f t="shared" si="34"/>
        <v>347154</v>
      </c>
      <c r="I140" s="113">
        <f>H140/G140</f>
        <v>0.5247529691319115</v>
      </c>
      <c r="J140" s="112">
        <f>SUM(J12:J137)</f>
        <v>159493</v>
      </c>
      <c r="K140" s="113">
        <f>J140/G140</f>
        <v>0.24108731371597611</v>
      </c>
      <c r="L140" s="112">
        <f>SUM(L12:L137)</f>
        <v>159498</v>
      </c>
      <c r="M140" s="113">
        <f>L140/G140</f>
        <v>0.24109487164371324</v>
      </c>
      <c r="N140" s="112">
        <f>SUM(N12:N137)</f>
        <v>159534.13793103449</v>
      </c>
      <c r="O140" s="113">
        <f>N140/G140</f>
        <v>0.24114949721797893</v>
      </c>
      <c r="P140" s="113"/>
      <c r="Q140" s="113"/>
      <c r="R140" s="113"/>
      <c r="S140" s="113"/>
      <c r="T140" s="112">
        <f>SUM(T12:T137)</f>
        <v>897</v>
      </c>
      <c r="U140" s="113">
        <f>T140/G140</f>
        <v>1.3558922360431527E-3</v>
      </c>
    </row>
    <row r="141" spans="2:48" ht="54" customHeight="1">
      <c r="B141" s="111"/>
      <c r="C141" s="111"/>
      <c r="D141" s="338"/>
      <c r="F141" s="112" t="s">
        <v>134</v>
      </c>
      <c r="G141" s="114">
        <f>G140</f>
        <v>661557</v>
      </c>
      <c r="H141" s="114">
        <f>G140-H140</f>
        <v>314403</v>
      </c>
      <c r="I141" s="115">
        <f>H141/G140</f>
        <v>0.47524703086808845</v>
      </c>
      <c r="J141" s="114">
        <f>G141-J140</f>
        <v>502064</v>
      </c>
      <c r="K141" s="115">
        <f>1-K140</f>
        <v>0.75891268628402386</v>
      </c>
      <c r="L141" s="114">
        <f>G141-L140</f>
        <v>502059</v>
      </c>
      <c r="M141" s="115">
        <f>1-M140</f>
        <v>0.75890512835628676</v>
      </c>
      <c r="N141" s="114">
        <f>G141-N140</f>
        <v>502022.86206896551</v>
      </c>
      <c r="O141" s="115">
        <f>1-O140</f>
        <v>0.75885050278202104</v>
      </c>
      <c r="P141" s="115"/>
      <c r="Q141" s="115"/>
      <c r="R141" s="115"/>
      <c r="S141" s="115"/>
      <c r="T141" s="114">
        <f>G140-T140</f>
        <v>660660</v>
      </c>
      <c r="U141" s="115">
        <f>T141/G140</f>
        <v>0.99864410776395685</v>
      </c>
    </row>
    <row r="143" spans="2:48" ht="13.2">
      <c r="G143" s="110" t="s">
        <v>127</v>
      </c>
      <c r="H143" s="110" t="s">
        <v>128</v>
      </c>
      <c r="I143" s="110" t="s">
        <v>123</v>
      </c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 t="s">
        <v>132</v>
      </c>
      <c r="U143" s="110" t="s">
        <v>122</v>
      </c>
    </row>
    <row r="144" spans="2:48" ht="57" customHeight="1">
      <c r="B144" s="116"/>
      <c r="C144" s="116"/>
      <c r="D144" s="346" t="s">
        <v>112</v>
      </c>
      <c r="E144" s="116"/>
      <c r="F144" s="112" t="s">
        <v>133</v>
      </c>
      <c r="G144" s="112">
        <f>SUMIF($V12:$V137,"✔",G12:G137)</f>
        <v>661557</v>
      </c>
      <c r="H144" s="112">
        <f>SUMIF($V12:$V137,"✔",H12:H137)</f>
        <v>347154</v>
      </c>
      <c r="I144" s="113">
        <f t="shared" ref="I144:I145" si="35">H144/G144</f>
        <v>0.5247529691319115</v>
      </c>
      <c r="J144" s="112">
        <f>SUMIF($V12:$V137,"✔",J12:J137)</f>
        <v>159493</v>
      </c>
      <c r="K144" s="113">
        <f>J144/G144</f>
        <v>0.24108731371597611</v>
      </c>
      <c r="L144" s="112">
        <f>SUMIF($V12:$V137,"✔",L12:L137)</f>
        <v>159498</v>
      </c>
      <c r="M144" s="113">
        <f>L144/G144</f>
        <v>0.24109487164371324</v>
      </c>
      <c r="N144" s="112">
        <f>SUMIF($V12:$V137,"✔",N12:N137)</f>
        <v>159534</v>
      </c>
      <c r="O144" s="113">
        <f>N144/G144</f>
        <v>0.24114928872342065</v>
      </c>
      <c r="P144" s="113"/>
      <c r="Q144" s="113"/>
      <c r="R144" s="113"/>
      <c r="S144" s="113"/>
      <c r="T144" s="112">
        <f>SUMIF($V12:$V137,"✔",T12:T137)</f>
        <v>897</v>
      </c>
      <c r="U144" s="113">
        <f>T144/G144</f>
        <v>1.3558922360431527E-3</v>
      </c>
    </row>
    <row r="145" spans="2:21" ht="62.25" customHeight="1">
      <c r="B145" s="116"/>
      <c r="C145" s="116"/>
      <c r="D145" s="338"/>
      <c r="F145" s="112" t="s">
        <v>134</v>
      </c>
      <c r="G145" s="114">
        <f>G144</f>
        <v>661557</v>
      </c>
      <c r="H145" s="114">
        <f>G145-H144</f>
        <v>314403</v>
      </c>
      <c r="I145" s="115">
        <f t="shared" si="35"/>
        <v>0.47524703086808845</v>
      </c>
      <c r="J145" s="114">
        <f>G145-J144</f>
        <v>502064</v>
      </c>
      <c r="K145" s="115">
        <f>1-K144</f>
        <v>0.75891268628402386</v>
      </c>
      <c r="L145" s="114">
        <f>G145-L144</f>
        <v>502059</v>
      </c>
      <c r="M145" s="115">
        <f>1-M144</f>
        <v>0.75890512835628676</v>
      </c>
      <c r="N145" s="114">
        <f>G145-N144</f>
        <v>502023</v>
      </c>
      <c r="O145" s="115">
        <f>1-O144</f>
        <v>0.75885071127657933</v>
      </c>
      <c r="P145" s="115"/>
      <c r="Q145" s="115"/>
      <c r="R145" s="115"/>
      <c r="S145" s="115"/>
      <c r="T145" s="114">
        <f>G145-T144</f>
        <v>660660</v>
      </c>
      <c r="U145" s="115">
        <f>T145/G145</f>
        <v>0.99864410776395685</v>
      </c>
    </row>
    <row r="147" spans="2:21" ht="34.5" customHeight="1"/>
    <row r="148" spans="2:21" ht="17.25" customHeight="1">
      <c r="F148" s="110"/>
      <c r="G148" s="110" t="s">
        <v>135</v>
      </c>
      <c r="I148" s="110" t="s">
        <v>123</v>
      </c>
      <c r="J148" s="110"/>
      <c r="K148" s="110" t="s">
        <v>116</v>
      </c>
      <c r="L148" s="110"/>
      <c r="M148" s="110" t="s">
        <v>118</v>
      </c>
      <c r="N148" s="110"/>
      <c r="O148" s="110" t="s">
        <v>120</v>
      </c>
      <c r="P148" s="110"/>
      <c r="Q148" s="110"/>
      <c r="R148" s="110"/>
      <c r="S148" s="110"/>
      <c r="T148" s="110"/>
      <c r="U148" s="110" t="s">
        <v>122</v>
      </c>
    </row>
    <row r="149" spans="2:21" ht="72" customHeight="1">
      <c r="B149" s="111"/>
      <c r="C149" s="111"/>
      <c r="D149" s="346" t="s">
        <v>124</v>
      </c>
      <c r="E149" s="116"/>
      <c r="F149" s="112" t="s">
        <v>133</v>
      </c>
      <c r="G149" s="112">
        <f>COUNTIF(V12:V137,"✔")</f>
        <v>58</v>
      </c>
      <c r="I149" s="113">
        <f>AVERAGEIF($V$12:$V$137,"✔",I12:I137)</f>
        <v>0.55172413793103448</v>
      </c>
      <c r="J149" s="113"/>
      <c r="K149" s="113">
        <f>AVERAGEIF($V$12:$V$137,"✔",K12:K137)</f>
        <v>5.1724137931034482E-2</v>
      </c>
      <c r="L149" s="113"/>
      <c r="M149" s="113">
        <f>AVERAGEIF($V$12:$V$137,"✔",M12:M137)</f>
        <v>0.13793103448275862</v>
      </c>
      <c r="N149" s="113"/>
      <c r="O149" s="113">
        <f>AVERAGEIF($V$12:$V$137,"✔",O12:O137)</f>
        <v>0.42241379310344829</v>
      </c>
      <c r="P149" s="113"/>
      <c r="Q149" s="113"/>
      <c r="R149" s="113"/>
      <c r="S149" s="113"/>
      <c r="T149" s="112"/>
      <c r="U149" s="113">
        <f>AVERAGEIF(V12:V137,"✔",U12:U137)</f>
        <v>1.8854178796468614E-4</v>
      </c>
    </row>
    <row r="150" spans="2:21" ht="93" customHeight="1">
      <c r="B150" s="111"/>
      <c r="C150" s="111"/>
      <c r="D150" s="338"/>
      <c r="F150" s="112" t="s">
        <v>134</v>
      </c>
      <c r="G150" s="114">
        <f>G149</f>
        <v>58</v>
      </c>
      <c r="I150" s="115">
        <f>1-I149</f>
        <v>0.44827586206896552</v>
      </c>
      <c r="J150" s="115"/>
      <c r="K150" s="115">
        <f>1-K149</f>
        <v>0.94827586206896552</v>
      </c>
      <c r="L150" s="115"/>
      <c r="M150" s="115">
        <f>1-M149</f>
        <v>0.86206896551724133</v>
      </c>
      <c r="N150" s="115"/>
      <c r="O150" s="115">
        <f>1-O149</f>
        <v>0.57758620689655171</v>
      </c>
      <c r="P150" s="115"/>
      <c r="Q150" s="115"/>
      <c r="R150" s="115"/>
      <c r="S150" s="115"/>
      <c r="T150" s="114"/>
      <c r="U150" s="115">
        <f>1-U149</f>
        <v>0.99981145821203532</v>
      </c>
    </row>
  </sheetData>
  <mergeCells count="14">
    <mergeCell ref="B2:V6"/>
    <mergeCell ref="D140:D141"/>
    <mergeCell ref="D144:D145"/>
    <mergeCell ref="D149:D150"/>
    <mergeCell ref="Y2:AK6"/>
    <mergeCell ref="AF34:AK34"/>
    <mergeCell ref="Z38:AC38"/>
    <mergeCell ref="AP34:AU34"/>
    <mergeCell ref="BF2:BY6"/>
    <mergeCell ref="AQ2:BC6"/>
    <mergeCell ref="Y8:AD9"/>
    <mergeCell ref="AF8:AK9"/>
    <mergeCell ref="AQ8:AV9"/>
    <mergeCell ref="AX8:BC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2:AW108"/>
  <sheetViews>
    <sheetView zoomScale="25" zoomScaleNormal="25" workbookViewId="0">
      <selection activeCell="AO91" sqref="AO91"/>
    </sheetView>
  </sheetViews>
  <sheetFormatPr baseColWidth="10" defaultColWidth="12.5546875" defaultRowHeight="15.75" customHeight="1"/>
  <cols>
    <col min="3" max="3" width="14.33203125" customWidth="1"/>
    <col min="4" max="4" width="13.88671875" customWidth="1"/>
    <col min="5" max="5" width="16.77734375" bestFit="1" customWidth="1"/>
    <col min="6" max="6" width="18.77734375" bestFit="1" customWidth="1"/>
    <col min="7" max="7" width="14" customWidth="1"/>
    <col min="8" max="8" width="17.109375" customWidth="1"/>
    <col min="9" max="10" width="28.6640625" customWidth="1"/>
    <col min="16" max="16" width="18.88671875" customWidth="1"/>
    <col min="18" max="18" width="27.109375" customWidth="1"/>
    <col min="24" max="24" width="18.88671875" customWidth="1"/>
    <col min="26" max="26" width="29.44140625" customWidth="1"/>
    <col min="34" max="34" width="36.109375" customWidth="1"/>
    <col min="35" max="35" width="37.109375" customWidth="1"/>
    <col min="39" max="39" width="21.33203125" bestFit="1" customWidth="1"/>
    <col min="40" max="40" width="8.21875" bestFit="1" customWidth="1"/>
  </cols>
  <sheetData>
    <row r="2" spans="3:49" ht="15.75" customHeight="1">
      <c r="F2" s="262"/>
      <c r="H2" s="262"/>
    </row>
    <row r="8" spans="3:49" ht="18">
      <c r="C8" s="352" t="s">
        <v>136</v>
      </c>
      <c r="D8" s="323"/>
      <c r="E8" s="323"/>
      <c r="F8" s="324"/>
      <c r="G8" s="117"/>
      <c r="H8" s="117"/>
      <c r="I8" s="118"/>
      <c r="J8" s="353" t="s">
        <v>137</v>
      </c>
      <c r="K8" s="323"/>
      <c r="L8" s="323"/>
      <c r="M8" s="323"/>
      <c r="N8" s="323"/>
      <c r="O8" s="323"/>
      <c r="P8" s="324"/>
      <c r="R8" s="353" t="s">
        <v>138</v>
      </c>
      <c r="S8" s="323"/>
      <c r="T8" s="323"/>
      <c r="U8" s="323"/>
      <c r="V8" s="323"/>
      <c r="W8" s="323"/>
      <c r="X8" s="324"/>
      <c r="Z8" s="353" t="s">
        <v>139</v>
      </c>
      <c r="AA8" s="323"/>
      <c r="AB8" s="323"/>
      <c r="AC8" s="323"/>
      <c r="AD8" s="323"/>
      <c r="AE8" s="323"/>
      <c r="AF8" s="324"/>
      <c r="AM8" s="354" t="s">
        <v>140</v>
      </c>
      <c r="AN8" s="355"/>
      <c r="AO8" s="355"/>
      <c r="AP8" s="355"/>
      <c r="AQ8" s="355"/>
      <c r="AR8" s="356"/>
      <c r="AS8" s="118"/>
      <c r="AT8" s="118"/>
      <c r="AU8" s="118"/>
      <c r="AV8" s="118"/>
      <c r="AW8" s="118"/>
    </row>
    <row r="9" spans="3:49" ht="14.4">
      <c r="C9" s="119" t="s">
        <v>141</v>
      </c>
      <c r="D9" s="120" t="s">
        <v>16</v>
      </c>
      <c r="E9" s="120" t="s">
        <v>14</v>
      </c>
      <c r="F9" s="121" t="s">
        <v>18</v>
      </c>
      <c r="G9" s="122"/>
      <c r="H9" s="122"/>
      <c r="I9" s="122"/>
      <c r="J9" s="119" t="s">
        <v>142</v>
      </c>
      <c r="K9" s="120" t="s">
        <v>6</v>
      </c>
      <c r="L9" s="120" t="s">
        <v>7</v>
      </c>
      <c r="M9" s="120" t="s">
        <v>8</v>
      </c>
      <c r="N9" s="120" t="s">
        <v>9</v>
      </c>
      <c r="O9" s="263" t="s">
        <v>238</v>
      </c>
      <c r="P9" s="121" t="s">
        <v>143</v>
      </c>
      <c r="R9" s="123" t="s">
        <v>142</v>
      </c>
      <c r="S9" s="124" t="s">
        <v>6</v>
      </c>
      <c r="T9" s="124" t="s">
        <v>7</v>
      </c>
      <c r="U9" s="124" t="s">
        <v>8</v>
      </c>
      <c r="V9" s="124" t="s">
        <v>9</v>
      </c>
      <c r="W9" s="273" t="s">
        <v>238</v>
      </c>
      <c r="X9" s="125" t="s">
        <v>135</v>
      </c>
      <c r="Z9" s="123" t="s">
        <v>142</v>
      </c>
      <c r="AA9" s="124" t="s">
        <v>6</v>
      </c>
      <c r="AB9" s="124" t="s">
        <v>7</v>
      </c>
      <c r="AC9" s="124" t="s">
        <v>8</v>
      </c>
      <c r="AD9" s="124" t="s">
        <v>9</v>
      </c>
      <c r="AE9" s="273" t="s">
        <v>238</v>
      </c>
      <c r="AF9" s="125" t="s">
        <v>144</v>
      </c>
      <c r="AM9" s="281" t="s">
        <v>142</v>
      </c>
      <c r="AN9" s="124" t="s">
        <v>6</v>
      </c>
      <c r="AO9" s="124" t="s">
        <v>7</v>
      </c>
      <c r="AP9" s="124" t="s">
        <v>8</v>
      </c>
      <c r="AQ9" s="125" t="s">
        <v>9</v>
      </c>
      <c r="AR9" s="282" t="s">
        <v>238</v>
      </c>
      <c r="AS9" s="122"/>
      <c r="AT9" s="122"/>
      <c r="AU9" s="122"/>
      <c r="AV9" s="122"/>
      <c r="AW9" s="122"/>
    </row>
    <row r="10" spans="3:49" ht="19.5" customHeight="1">
      <c r="C10" s="126">
        <v>4022</v>
      </c>
      <c r="D10" s="127">
        <v>35763</v>
      </c>
      <c r="E10" s="127">
        <v>41529</v>
      </c>
      <c r="F10" s="128">
        <v>12067</v>
      </c>
      <c r="G10" s="129"/>
      <c r="H10" s="129"/>
      <c r="I10" s="129"/>
      <c r="J10" s="130" t="s">
        <v>72</v>
      </c>
      <c r="K10" s="131">
        <v>0</v>
      </c>
      <c r="L10" s="131">
        <v>0</v>
      </c>
      <c r="M10" s="131">
        <v>0</v>
      </c>
      <c r="N10" s="131">
        <v>0</v>
      </c>
      <c r="O10" s="131">
        <v>1</v>
      </c>
      <c r="P10" s="132">
        <v>1</v>
      </c>
      <c r="R10" s="264" t="s">
        <v>72</v>
      </c>
      <c r="S10" s="271">
        <f>COUNTIFS('(B) - Detecciones - Ataques'!$B$4:$B$61,$R10,'(B) - Detecciones - Ataques'!$T$4:$T$61, "&lt;&gt;0")</f>
        <v>0</v>
      </c>
      <c r="T10" s="271">
        <f>COUNTIFS('(B) - Detecciones - Ataques'!$B$4:$B$61,$R10,'(B) - Detecciones - Ataques'!$AB$4:$AB$61, "&lt;&gt;0")</f>
        <v>0</v>
      </c>
      <c r="U10" s="271">
        <f>COUNTIFS('(B) - Detecciones - Ataques'!$B$4:$B$61,$R10,'(B) - Detecciones - Ataques'!$AJ$4:$AJ$61, "&lt;&gt;0")</f>
        <v>0</v>
      </c>
      <c r="V10" s="271">
        <f>COUNTIFS('(B) - Detecciones - Ataques'!$B$4:$B$61,$R10,'(B) - Detecciones - Ataques'!$AR$4:$AR$61, "&lt;&gt;0")</f>
        <v>0</v>
      </c>
      <c r="W10" s="271">
        <f>COUNTIFS('(B) - Detecciones - Ataques'!$B$4:$B$61,$R10,'(B) - Detecciones - Ataques'!$AZ$4:$AZ$61, "&lt;&gt;0")</f>
        <v>1</v>
      </c>
      <c r="X10" s="276">
        <f>COUNTIFS('(B) - Detecciones - Ataques'!$B$4:$B$61,$R10)</f>
        <v>1</v>
      </c>
      <c r="Z10" s="264" t="s">
        <v>72</v>
      </c>
      <c r="AA10" s="265">
        <f>SUMIFS('(B) - Detecciones - Ataques'!O$4:O$61,'(B) - Detecciones - Ataques'!$BP$4:$BP$61,"✔",'(B) - Detecciones - Ataques'!$B$4:$B$61,$Z10)</f>
        <v>0</v>
      </c>
      <c r="AB10" s="265">
        <f>SUMIFS('(B) - Detecciones - Ataques'!W$4:W$61,'(B) - Detecciones - Ataques'!$BP$4:$BP$61,"✔",'(B) - Detecciones - Ataques'!$B$4:$B$61,$Z10)</f>
        <v>0</v>
      </c>
      <c r="AC10" s="265">
        <f>SUMIFS('(B) - Detecciones - Ataques'!AE$4:AE$61,'(B) - Detecciones - Ataques'!$BP$4:$BP$61,"✔",'(B) - Detecciones - Ataques'!$B$4:$B$61,$Z10)</f>
        <v>0</v>
      </c>
      <c r="AD10" s="265">
        <f>SUMIFS('(B) - Detecciones - Ataques'!AM$4:AM$61,'(B) - Detecciones - Ataques'!$BP$4:$BP$61,"✔",'(B) - Detecciones - Ataques'!$B$4:$B$61,$Z10)</f>
        <v>2</v>
      </c>
      <c r="AE10" s="265">
        <f>SUMIFS('(B) - Detecciones - Ataques'!AU$4:AU$61,'(B) - Detecciones - Ataques'!$BP$4:$BP$61,"✔",'(B) - Detecciones - Ataques'!$B$4:$B$61,$Z10)</f>
        <v>3</v>
      </c>
      <c r="AF10" s="266">
        <f>AD10+AE10</f>
        <v>5</v>
      </c>
      <c r="AG10" s="131"/>
      <c r="AI10" s="131"/>
      <c r="AM10" s="264" t="s">
        <v>72</v>
      </c>
      <c r="AN10" s="133">
        <f t="shared" ref="AN10:AN18" si="0">AA10/$X10</f>
        <v>0</v>
      </c>
      <c r="AO10" s="133">
        <f t="shared" ref="AO10:AO18" si="1">AB10/$X10</f>
        <v>0</v>
      </c>
      <c r="AP10" s="133">
        <f t="shared" ref="AP10:AP18" si="2">AC10/$X10</f>
        <v>0</v>
      </c>
      <c r="AQ10" s="134">
        <f t="shared" ref="AQ10:AQ18" si="3">AD10/$X10</f>
        <v>2</v>
      </c>
      <c r="AR10" s="283">
        <f t="shared" ref="AR10:AR18" si="4">AE10/$X10</f>
        <v>3</v>
      </c>
      <c r="AS10" s="131"/>
      <c r="AT10" s="131"/>
      <c r="AU10" s="131"/>
      <c r="AV10" s="131"/>
      <c r="AW10" s="131"/>
    </row>
    <row r="11" spans="3:49" ht="14.4">
      <c r="C11" s="129"/>
      <c r="D11" s="129"/>
      <c r="E11" s="129"/>
      <c r="F11" s="129"/>
      <c r="G11" s="129"/>
      <c r="H11" s="129"/>
      <c r="I11" s="129"/>
      <c r="J11" s="130" t="s">
        <v>77</v>
      </c>
      <c r="K11" s="131">
        <v>0</v>
      </c>
      <c r="L11" s="131">
        <v>0</v>
      </c>
      <c r="M11" s="131">
        <v>1</v>
      </c>
      <c r="N11" s="131">
        <v>1</v>
      </c>
      <c r="O11" s="131">
        <v>1</v>
      </c>
      <c r="P11" s="132">
        <v>2</v>
      </c>
      <c r="R11" s="267" t="s">
        <v>77</v>
      </c>
      <c r="S11" s="272">
        <f>COUNTIFS('(B) - Detecciones - Ataques'!$B$4:$B$61,$R11,'(B) - Detecciones - Ataques'!$T$4:$T$61, "&lt;&gt;0")</f>
        <v>0</v>
      </c>
      <c r="T11" s="272">
        <f>COUNTIFS('(B) - Detecciones - Ataques'!$B$4:$B$61,$R11,'(B) - Detecciones - Ataques'!$AB$4:$AB$61, "&lt;&gt;0")</f>
        <v>0</v>
      </c>
      <c r="U11" s="272">
        <f>COUNTIFS('(B) - Detecciones - Ataques'!$B$4:$B$61,$R11,'(B) - Detecciones - Ataques'!$AJ$4:$AJ$61, "&lt;&gt;0")</f>
        <v>5</v>
      </c>
      <c r="V11" s="272">
        <f>COUNTIFS('(B) - Detecciones - Ataques'!$B$4:$B$61,$R11,'(B) - Detecciones - Ataques'!$AR$4:$AR$61, "&lt;&gt;0")</f>
        <v>5</v>
      </c>
      <c r="W11" s="272">
        <f>COUNTIFS('(B) - Detecciones - Ataques'!$B$4:$B$61,$R11,'(B) - Detecciones - Ataques'!$AZ$4:$AZ$61, "&lt;&gt;0")</f>
        <v>1</v>
      </c>
      <c r="X11" s="277">
        <f>COUNTIFS('(B) - Detecciones - Ataques'!$B$4:$B$61,$R11)</f>
        <v>12</v>
      </c>
      <c r="Z11" s="267" t="s">
        <v>77</v>
      </c>
      <c r="AA11" s="131">
        <f>SUMIFS('(B) - Detecciones - Ataques'!O$4:O$61,'(B) - Detecciones - Ataques'!$BP$4:$BP$61,"✔",'(B) - Detecciones - Ataques'!$B$4:$B$61,$Z11)</f>
        <v>0</v>
      </c>
      <c r="AB11" s="131">
        <f>SUMIFS('(B) - Detecciones - Ataques'!W$4:W$61,'(B) - Detecciones - Ataques'!$BP$4:$BP$61,"✔",'(B) - Detecciones - Ataques'!$B$4:$B$61,$Z11)</f>
        <v>0</v>
      </c>
      <c r="AC11" s="131">
        <f>SUMIFS('(B) - Detecciones - Ataques'!AE$4:AE$61,'(B) - Detecciones - Ataques'!$BP$4:$BP$61,"✔",'(B) - Detecciones - Ataques'!$B$4:$B$61,$Z11)</f>
        <v>11</v>
      </c>
      <c r="AD11" s="131">
        <f>SUMIFS('(B) - Detecciones - Ataques'!AM$4:AM$61,'(B) - Detecciones - Ataques'!$BP$4:$BP$61,"✔",'(B) - Detecciones - Ataques'!$B$4:$B$61,$Z11)</f>
        <v>23</v>
      </c>
      <c r="AE11" s="131">
        <f>SUMIFS('(B) - Detecciones - Ataques'!AU$4:AU$61,'(B) - Detecciones - Ataques'!$BP$4:$BP$61,"✔",'(B) - Detecciones - Ataques'!$B$4:$B$61,$Z11)</f>
        <v>3</v>
      </c>
      <c r="AF11" s="268">
        <f>AD11+AE11</f>
        <v>26</v>
      </c>
      <c r="AG11" s="131"/>
      <c r="AI11" s="131"/>
      <c r="AM11" s="267" t="s">
        <v>77</v>
      </c>
      <c r="AN11" s="284">
        <f t="shared" si="0"/>
        <v>0</v>
      </c>
      <c r="AO11" s="284">
        <f t="shared" si="1"/>
        <v>0</v>
      </c>
      <c r="AP11" s="284">
        <f t="shared" si="2"/>
        <v>0.91666666666666663</v>
      </c>
      <c r="AQ11" s="135">
        <f t="shared" si="3"/>
        <v>1.9166666666666667</v>
      </c>
      <c r="AR11" s="285">
        <f t="shared" si="4"/>
        <v>0.25</v>
      </c>
      <c r="AS11" s="131"/>
      <c r="AT11" s="131"/>
      <c r="AU11" s="131"/>
      <c r="AV11" s="131"/>
      <c r="AW11" s="131"/>
    </row>
    <row r="12" spans="3:49" ht="14.4">
      <c r="C12" s="129"/>
      <c r="D12" s="129"/>
      <c r="E12" s="129"/>
      <c r="F12" s="129"/>
      <c r="G12" s="129"/>
      <c r="H12" s="129"/>
      <c r="I12" s="129"/>
      <c r="J12" s="130" t="s">
        <v>80</v>
      </c>
      <c r="K12" s="131">
        <v>0</v>
      </c>
      <c r="L12" s="131">
        <v>0</v>
      </c>
      <c r="M12" s="131">
        <v>1</v>
      </c>
      <c r="N12" s="131">
        <v>1</v>
      </c>
      <c r="O12" s="131">
        <v>0</v>
      </c>
      <c r="P12" s="132">
        <v>1</v>
      </c>
      <c r="R12" s="267" t="s">
        <v>80</v>
      </c>
      <c r="S12" s="272">
        <f>COUNTIFS('(B) - Detecciones - Ataques'!$B$4:$B$61,$R12,'(B) - Detecciones - Ataques'!$T$4:$T$61, "&lt;&gt;0")</f>
        <v>0</v>
      </c>
      <c r="T12" s="272">
        <f>COUNTIFS('(B) - Detecciones - Ataques'!$B$4:$B$61,$R12,'(B) - Detecciones - Ataques'!$AB$4:$AB$61, "&lt;&gt;0")</f>
        <v>0</v>
      </c>
      <c r="U12" s="272">
        <f>COUNTIFS('(B) - Detecciones - Ataques'!$B$4:$B$61,$R12,'(B) - Detecciones - Ataques'!$AJ$4:$AJ$61, "&lt;&gt;0")</f>
        <v>2</v>
      </c>
      <c r="V12" s="272">
        <f>COUNTIFS('(B) - Detecciones - Ataques'!$B$4:$B$61,$R12,'(B) - Detecciones - Ataques'!$AR$4:$AR$61, "&lt;&gt;0")</f>
        <v>2</v>
      </c>
      <c r="W12" s="272">
        <f>COUNTIFS('(B) - Detecciones - Ataques'!$B$4:$B$61,$R12,'(B) - Detecciones - Ataques'!$AZ$4:$AZ$61, "&lt;&gt;0")</f>
        <v>0</v>
      </c>
      <c r="X12" s="277">
        <f>COUNTIFS('(B) - Detecciones - Ataques'!$B$4:$B$61,$R12)</f>
        <v>2</v>
      </c>
      <c r="Z12" s="267" t="s">
        <v>80</v>
      </c>
      <c r="AA12" s="131">
        <f>SUMIFS('(B) - Detecciones - Ataques'!O$4:O$61,'(B) - Detecciones - Ataques'!$BP$4:$BP$61,"✔",'(B) - Detecciones - Ataques'!$B$4:$B$61,$Z12)</f>
        <v>0</v>
      </c>
      <c r="AB12" s="131">
        <f>SUMIFS('(B) - Detecciones - Ataques'!W$4:W$61,'(B) - Detecciones - Ataques'!$BP$4:$BP$61,"✔",'(B) - Detecciones - Ataques'!$B$4:$B$61,$Z12)</f>
        <v>0</v>
      </c>
      <c r="AC12" s="131">
        <f>SUMIFS('(B) - Detecciones - Ataques'!AE$4:AE$61,'(B) - Detecciones - Ataques'!$BP$4:$BP$61,"✔",'(B) - Detecciones - Ataques'!$B$4:$B$61,$Z12)</f>
        <v>3</v>
      </c>
      <c r="AD12" s="131">
        <f>SUMIFS('(B) - Detecciones - Ataques'!AM$4:AM$61,'(B) - Detecciones - Ataques'!$BP$4:$BP$61,"✔",'(B) - Detecciones - Ataques'!$B$4:$B$61,$Z12)</f>
        <v>7</v>
      </c>
      <c r="AE12" s="131">
        <f>SUMIFS('(B) - Detecciones - Ataques'!AU$4:AU$61,'(B) - Detecciones - Ataques'!$BP$4:$BP$61,"✔",'(B) - Detecciones - Ataques'!$B$4:$B$61,$Z12)</f>
        <v>0</v>
      </c>
      <c r="AF12" s="268">
        <f t="shared" ref="AF12:AF18" si="5">AD12+AE12</f>
        <v>7</v>
      </c>
      <c r="AG12" s="131"/>
      <c r="AI12" s="131"/>
      <c r="AM12" s="267" t="s">
        <v>80</v>
      </c>
      <c r="AN12" s="284">
        <f t="shared" si="0"/>
        <v>0</v>
      </c>
      <c r="AO12" s="284">
        <f t="shared" si="1"/>
        <v>0</v>
      </c>
      <c r="AP12" s="284">
        <f t="shared" si="2"/>
        <v>1.5</v>
      </c>
      <c r="AQ12" s="135">
        <f t="shared" si="3"/>
        <v>3.5</v>
      </c>
      <c r="AR12" s="285">
        <f t="shared" si="4"/>
        <v>0</v>
      </c>
      <c r="AS12" s="131"/>
      <c r="AT12" s="131"/>
      <c r="AU12" s="131"/>
      <c r="AV12" s="131"/>
      <c r="AW12" s="131"/>
    </row>
    <row r="13" spans="3:49" ht="14.4">
      <c r="C13" s="129"/>
      <c r="D13" s="129"/>
      <c r="E13" s="129"/>
      <c r="F13" s="129"/>
      <c r="G13" s="129"/>
      <c r="H13" s="129"/>
      <c r="I13" s="129"/>
      <c r="J13" s="130" t="s">
        <v>78</v>
      </c>
      <c r="K13" s="131">
        <v>1</v>
      </c>
      <c r="L13" s="131">
        <v>1</v>
      </c>
      <c r="M13" s="131">
        <v>1</v>
      </c>
      <c r="N13" s="131">
        <v>1</v>
      </c>
      <c r="O13" s="131">
        <v>0</v>
      </c>
      <c r="P13" s="132">
        <v>2</v>
      </c>
      <c r="R13" s="267" t="s">
        <v>78</v>
      </c>
      <c r="S13" s="272">
        <f>COUNTIFS('(B) - Detecciones - Ataques'!$B$4:$B$61,$R13,'(B) - Detecciones - Ataques'!$T$4:$T$61, "&lt;&gt;0")</f>
        <v>1</v>
      </c>
      <c r="T13" s="272">
        <f>COUNTIFS('(B) - Detecciones - Ataques'!$B$4:$B$61,$R13,'(B) - Detecciones - Ataques'!$AB$4:$AB$61, "&lt;&gt;0")</f>
        <v>1</v>
      </c>
      <c r="U13" s="272">
        <f>COUNTIFS('(B) - Detecciones - Ataques'!$B$4:$B$61,$R13,'(B) - Detecciones - Ataques'!$AJ$4:$AJ$61, "&lt;&gt;0")</f>
        <v>1</v>
      </c>
      <c r="V13" s="272">
        <f>COUNTIFS('(B) - Detecciones - Ataques'!$B$4:$B$61,$R13,'(B) - Detecciones - Ataques'!$AR$4:$AR$61, "&lt;&gt;0")</f>
        <v>1</v>
      </c>
      <c r="W13" s="272">
        <f>COUNTIFS('(B) - Detecciones - Ataques'!$B$4:$B$61,$R13,'(B) - Detecciones - Ataques'!$AZ$4:$AZ$61, "&lt;&gt;0")</f>
        <v>0</v>
      </c>
      <c r="X13" s="277">
        <f>COUNTIFS('(B) - Detecciones - Ataques'!$B$4:$B$61,$R13)</f>
        <v>9</v>
      </c>
      <c r="Z13" s="267" t="s">
        <v>78</v>
      </c>
      <c r="AA13" s="131">
        <f>SUMIFS('(B) - Detecciones - Ataques'!O$4:O$61,'(B) - Detecciones - Ataques'!$BP$4:$BP$61,"✔",'(B) - Detecciones - Ataques'!$B$4:$B$61,$Z13)</f>
        <v>2</v>
      </c>
      <c r="AB13" s="131">
        <f>SUMIFS('(B) - Detecciones - Ataques'!W$4:W$61,'(B) - Detecciones - Ataques'!$BP$4:$BP$61,"✔",'(B) - Detecciones - Ataques'!$B$4:$B$61,$Z13)</f>
        <v>3</v>
      </c>
      <c r="AC13" s="131">
        <f>SUMIFS('(B) - Detecciones - Ataques'!AE$4:AE$61,'(B) - Detecciones - Ataques'!$BP$4:$BP$61,"✔",'(B) - Detecciones - Ataques'!$B$4:$B$61,$Z13)</f>
        <v>3</v>
      </c>
      <c r="AD13" s="131">
        <f>SUMIFS('(B) - Detecciones - Ataques'!AM$4:AM$61,'(B) - Detecciones - Ataques'!$BP$4:$BP$61,"✔",'(B) - Detecciones - Ataques'!$B$4:$B$61,$Z13)</f>
        <v>6</v>
      </c>
      <c r="AE13" s="131">
        <f>SUMIFS('(B) - Detecciones - Ataques'!AU$4:AU$61,'(B) - Detecciones - Ataques'!$BP$4:$BP$61,"✔",'(B) - Detecciones - Ataques'!$B$4:$B$61,$Z13)</f>
        <v>0</v>
      </c>
      <c r="AF13" s="268">
        <f t="shared" si="5"/>
        <v>6</v>
      </c>
      <c r="AG13" s="131"/>
      <c r="AI13" s="131"/>
      <c r="AM13" s="267" t="s">
        <v>78</v>
      </c>
      <c r="AN13" s="284">
        <f t="shared" si="0"/>
        <v>0.22222222222222221</v>
      </c>
      <c r="AO13" s="284">
        <f t="shared" si="1"/>
        <v>0.33333333333333331</v>
      </c>
      <c r="AP13" s="284">
        <f t="shared" si="2"/>
        <v>0.33333333333333331</v>
      </c>
      <c r="AQ13" s="135">
        <f t="shared" si="3"/>
        <v>0.66666666666666663</v>
      </c>
      <c r="AR13" s="285">
        <f t="shared" si="4"/>
        <v>0</v>
      </c>
      <c r="AS13" s="131"/>
      <c r="AT13" s="131"/>
      <c r="AU13" s="131"/>
      <c r="AV13" s="131"/>
      <c r="AW13" s="131"/>
    </row>
    <row r="14" spans="3:49" ht="14.4">
      <c r="C14" s="129"/>
      <c r="D14" s="129"/>
      <c r="E14" s="129"/>
      <c r="F14" s="129"/>
      <c r="G14" s="129"/>
      <c r="H14" s="129"/>
      <c r="I14" s="129"/>
      <c r="J14" s="130" t="s">
        <v>76</v>
      </c>
      <c r="K14" s="131">
        <v>0</v>
      </c>
      <c r="L14" s="131">
        <v>1</v>
      </c>
      <c r="M14" s="131">
        <v>1</v>
      </c>
      <c r="N14" s="131">
        <v>1</v>
      </c>
      <c r="O14" s="131">
        <v>1</v>
      </c>
      <c r="P14" s="132">
        <v>1</v>
      </c>
      <c r="R14" s="267" t="s">
        <v>76</v>
      </c>
      <c r="S14" s="272">
        <f>COUNTIFS('(B) - Detecciones - Ataques'!$B$4:$B$61,$R14,'(B) - Detecciones - Ataques'!$T$4:$T$61, "&lt;&gt;0")</f>
        <v>0</v>
      </c>
      <c r="T14" s="272">
        <f>COUNTIFS('(B) - Detecciones - Ataques'!$B$4:$B$61,$R14,'(B) - Detecciones - Ataques'!$AB$4:$AB$61, "&lt;&gt;0")</f>
        <v>4</v>
      </c>
      <c r="U14" s="272">
        <f>COUNTIFS('(B) - Detecciones - Ataques'!$B$4:$B$61,$R14,'(B) - Detecciones - Ataques'!$AJ$4:$AJ$61, "&lt;&gt;0")</f>
        <v>4</v>
      </c>
      <c r="V14" s="272">
        <f>COUNTIFS('(B) - Detecciones - Ataques'!$B$4:$B$61,$R14,'(B) - Detecciones - Ataques'!$AR$4:$AR$61, "&lt;&gt;0")</f>
        <v>4</v>
      </c>
      <c r="W14" s="272">
        <f>COUNTIFS('(B) - Detecciones - Ataques'!$B$4:$B$61,$R14,'(B) - Detecciones - Ataques'!$AZ$4:$AZ$61, "&lt;&gt;0")</f>
        <v>3</v>
      </c>
      <c r="X14" s="277">
        <f>COUNTIFS('(B) - Detecciones - Ataques'!$B$4:$B$61,$R14)</f>
        <v>4</v>
      </c>
      <c r="Z14" s="267" t="s">
        <v>76</v>
      </c>
      <c r="AA14" s="131">
        <f>SUMIFS('(B) - Detecciones - Ataques'!O$4:O$61,'(B) - Detecciones - Ataques'!$BP$4:$BP$61,"✔",'(B) - Detecciones - Ataques'!$B$4:$B$61,$Z14)</f>
        <v>0</v>
      </c>
      <c r="AB14" s="131">
        <f>SUMIFS('(B) - Detecciones - Ataques'!W$4:W$61,'(B) - Detecciones - Ataques'!$BP$4:$BP$61,"✔",'(B) - Detecciones - Ataques'!$B$4:$B$61,$Z14)</f>
        <v>12</v>
      </c>
      <c r="AC14" s="131">
        <f>SUMIFS('(B) - Detecciones - Ataques'!AE$4:AE$61,'(B) - Detecciones - Ataques'!$BP$4:$BP$61,"✔",'(B) - Detecciones - Ataques'!$B$4:$B$61,$Z14)</f>
        <v>16</v>
      </c>
      <c r="AD14" s="131">
        <f>SUMIFS('(B) - Detecciones - Ataques'!AM$4:AM$61,'(B) - Detecciones - Ataques'!$BP$4:$BP$61,"✔",'(B) - Detecciones - Ataques'!$B$4:$B$61,$Z14)</f>
        <v>34</v>
      </c>
      <c r="AE14" s="131">
        <f>SUMIFS('(B) - Detecciones - Ataques'!AU$4:AU$61,'(B) - Detecciones - Ataques'!$BP$4:$BP$61,"✔",'(B) - Detecciones - Ataques'!$B$4:$B$61,$Z14)</f>
        <v>7</v>
      </c>
      <c r="AF14" s="268">
        <f t="shared" si="5"/>
        <v>41</v>
      </c>
      <c r="AG14" s="131"/>
      <c r="AI14" s="131"/>
      <c r="AM14" s="267" t="s">
        <v>76</v>
      </c>
      <c r="AN14" s="284">
        <f t="shared" si="0"/>
        <v>0</v>
      </c>
      <c r="AO14" s="284">
        <f t="shared" si="1"/>
        <v>3</v>
      </c>
      <c r="AP14" s="284">
        <f t="shared" si="2"/>
        <v>4</v>
      </c>
      <c r="AQ14" s="135">
        <f t="shared" si="3"/>
        <v>8.5</v>
      </c>
      <c r="AR14" s="285">
        <f t="shared" si="4"/>
        <v>1.75</v>
      </c>
      <c r="AS14" s="131"/>
      <c r="AT14" s="131"/>
      <c r="AU14" s="131"/>
      <c r="AV14" s="131"/>
      <c r="AW14" s="131"/>
    </row>
    <row r="15" spans="3:49" ht="14.4">
      <c r="C15" s="129"/>
      <c r="D15" s="129"/>
      <c r="E15" s="129"/>
      <c r="F15" s="129"/>
      <c r="G15" s="129"/>
      <c r="H15" s="129"/>
      <c r="I15" s="129"/>
      <c r="J15" s="130" t="s">
        <v>177</v>
      </c>
      <c r="K15" s="131">
        <v>1</v>
      </c>
      <c r="L15" s="131">
        <v>1</v>
      </c>
      <c r="M15" s="131">
        <v>1</v>
      </c>
      <c r="N15" s="131">
        <v>2</v>
      </c>
      <c r="O15" s="131">
        <v>0</v>
      </c>
      <c r="P15" s="132">
        <v>2</v>
      </c>
      <c r="R15" s="267" t="s">
        <v>177</v>
      </c>
      <c r="S15" s="272">
        <f>COUNTIFS('(B) - Detecciones - Ataques'!$B$4:$B$61,$R15,'(B) - Detecciones - Ataques'!$T$4:$T$61, "&lt;&gt;0")</f>
        <v>2</v>
      </c>
      <c r="T15" s="272">
        <f>COUNTIFS('(B) - Detecciones - Ataques'!$B$4:$B$61,$R15,'(B) - Detecciones - Ataques'!$AB$4:$AB$61, "&lt;&gt;0")</f>
        <v>3</v>
      </c>
      <c r="U15" s="272">
        <f>COUNTIFS('(B) - Detecciones - Ataques'!$B$4:$B$61,$R15,'(B) - Detecciones - Ataques'!$AJ$4:$AJ$61, "&lt;&gt;0")</f>
        <v>3</v>
      </c>
      <c r="V15" s="272">
        <f>COUNTIFS('(B) - Detecciones - Ataques'!$B$4:$B$61,$R15,'(B) - Detecciones - Ataques'!$AR$4:$AR$61, "&lt;&gt;0")</f>
        <v>5</v>
      </c>
      <c r="W15" s="272">
        <f>COUNTIFS('(B) - Detecciones - Ataques'!$B$4:$B$61,$R15,'(B) - Detecciones - Ataques'!$AZ$4:$AZ$61, "&lt;&gt;0")</f>
        <v>0</v>
      </c>
      <c r="X15" s="277">
        <f>COUNTIFS('(B) - Detecciones - Ataques'!$B$4:$B$61,$R15)</f>
        <v>7</v>
      </c>
      <c r="Z15" s="267" t="s">
        <v>177</v>
      </c>
      <c r="AA15" s="131">
        <f>SUMIFS('(B) - Detecciones - Ataques'!O$4:O$61,'(B) - Detecciones - Ataques'!$BP$4:$BP$61,"✔",'(B) - Detecciones - Ataques'!$B$4:$B$61,$Z15)</f>
        <v>4</v>
      </c>
      <c r="AB15" s="131">
        <f>SUMIFS('(B) - Detecciones - Ataques'!W$4:W$61,'(B) - Detecciones - Ataques'!$BP$4:$BP$61,"✔",'(B) - Detecciones - Ataques'!$B$4:$B$61,$Z15)</f>
        <v>5</v>
      </c>
      <c r="AC15" s="131">
        <f>SUMIFS('(B) - Detecciones - Ataques'!AE$4:AE$61,'(B) - Detecciones - Ataques'!$BP$4:$BP$61,"✔",'(B) - Detecciones - Ataques'!$B$4:$B$61,$Z15)</f>
        <v>7</v>
      </c>
      <c r="AD15" s="131">
        <f>SUMIFS('(B) - Detecciones - Ataques'!AM$4:AM$61,'(B) - Detecciones - Ataques'!$BP$4:$BP$61,"✔",'(B) - Detecciones - Ataques'!$B$4:$B$61,$Z15)</f>
        <v>12</v>
      </c>
      <c r="AE15" s="131">
        <f>SUMIFS('(B) - Detecciones - Ataques'!AU$4:AU$61,'(B) - Detecciones - Ataques'!$BP$4:$BP$61,"✔",'(B) - Detecciones - Ataques'!$B$4:$B$61,$Z15)</f>
        <v>0</v>
      </c>
      <c r="AF15" s="268">
        <f t="shared" si="5"/>
        <v>12</v>
      </c>
      <c r="AG15" s="131"/>
      <c r="AI15" s="131"/>
      <c r="AM15" s="267" t="s">
        <v>177</v>
      </c>
      <c r="AN15" s="284">
        <f t="shared" si="0"/>
        <v>0.5714285714285714</v>
      </c>
      <c r="AO15" s="284">
        <f t="shared" si="1"/>
        <v>0.7142857142857143</v>
      </c>
      <c r="AP15" s="284">
        <f t="shared" si="2"/>
        <v>1</v>
      </c>
      <c r="AQ15" s="135">
        <f t="shared" si="3"/>
        <v>1.7142857142857142</v>
      </c>
      <c r="AR15" s="285">
        <f t="shared" si="4"/>
        <v>0</v>
      </c>
      <c r="AS15" s="131"/>
      <c r="AT15" s="131"/>
      <c r="AU15" s="131"/>
      <c r="AV15" s="131"/>
      <c r="AW15" s="131"/>
    </row>
    <row r="16" spans="3:49" ht="14.4">
      <c r="C16" s="129"/>
      <c r="D16" s="129"/>
      <c r="E16" s="129"/>
      <c r="F16" s="129"/>
      <c r="G16" s="129"/>
      <c r="H16" s="129"/>
      <c r="I16" s="129"/>
      <c r="J16" s="130" t="s">
        <v>178</v>
      </c>
      <c r="K16" s="131">
        <v>0</v>
      </c>
      <c r="L16" s="131">
        <v>0</v>
      </c>
      <c r="M16" s="131">
        <v>1</v>
      </c>
      <c r="N16" s="131">
        <v>1</v>
      </c>
      <c r="O16" s="131">
        <v>0</v>
      </c>
      <c r="P16" s="132">
        <v>1</v>
      </c>
      <c r="R16" s="267" t="s">
        <v>178</v>
      </c>
      <c r="S16" s="272">
        <f>COUNTIFS('(B) - Detecciones - Ataques'!$B$4:$B$61,$R16,'(B) - Detecciones - Ataques'!$T$4:$T$61, "&lt;&gt;0")</f>
        <v>0</v>
      </c>
      <c r="T16" s="272">
        <f>COUNTIFS('(B) - Detecciones - Ataques'!$B$4:$B$61,$R16,'(B) - Detecciones - Ataques'!$AB$4:$AB$61, "&lt;&gt;0")</f>
        <v>0</v>
      </c>
      <c r="U16" s="272">
        <f>COUNTIFS('(B) - Detecciones - Ataques'!$B$4:$B$61,$R16,'(B) - Detecciones - Ataques'!$AJ$4:$AJ$61, "&lt;&gt;0")</f>
        <v>2</v>
      </c>
      <c r="V16" s="272">
        <f>COUNTIFS('(B) - Detecciones - Ataques'!$B$4:$B$61,$R16,'(B) - Detecciones - Ataques'!$AR$4:$AR$61, "&lt;&gt;0")</f>
        <v>2</v>
      </c>
      <c r="W16" s="272">
        <f>COUNTIFS('(B) - Detecciones - Ataques'!$B$4:$B$61,$R16,'(B) - Detecciones - Ataques'!$AZ$4:$AZ$61, "&lt;&gt;0")</f>
        <v>0</v>
      </c>
      <c r="X16" s="277">
        <f>COUNTIFS('(B) - Detecciones - Ataques'!$B$4:$B$61,$R16)</f>
        <v>2</v>
      </c>
      <c r="Z16" s="267" t="s">
        <v>178</v>
      </c>
      <c r="AA16" s="131">
        <f>SUMIFS('(B) - Detecciones - Ataques'!O$4:O$61,'(B) - Detecciones - Ataques'!$BP$4:$BP$61,"✔",'(B) - Detecciones - Ataques'!$B$4:$B$61,$Z16)</f>
        <v>0</v>
      </c>
      <c r="AB16" s="131">
        <f>SUMIFS('(B) - Detecciones - Ataques'!W$4:W$61,'(B) - Detecciones - Ataques'!$BP$4:$BP$61,"✔",'(B) - Detecciones - Ataques'!$B$4:$B$61,$Z16)</f>
        <v>0</v>
      </c>
      <c r="AC16" s="131">
        <f>SUMIFS('(B) - Detecciones - Ataques'!AE$4:AE$61,'(B) - Detecciones - Ataques'!$BP$4:$BP$61,"✔",'(B) - Detecciones - Ataques'!$B$4:$B$61,$Z16)</f>
        <v>2</v>
      </c>
      <c r="AD16" s="131">
        <f>SUMIFS('(B) - Detecciones - Ataques'!AM$4:AM$61,'(B) - Detecciones - Ataques'!$BP$4:$BP$61,"✔",'(B) - Detecciones - Ataques'!$B$4:$B$61,$Z16)</f>
        <v>6</v>
      </c>
      <c r="AE16" s="131">
        <f>SUMIFS('(B) - Detecciones - Ataques'!AU$4:AU$61,'(B) - Detecciones - Ataques'!$BP$4:$BP$61,"✔",'(B) - Detecciones - Ataques'!$B$4:$B$61,$Z16)</f>
        <v>0</v>
      </c>
      <c r="AF16" s="268">
        <f t="shared" si="5"/>
        <v>6</v>
      </c>
      <c r="AG16" s="131"/>
      <c r="AI16" s="131"/>
      <c r="AM16" s="267" t="s">
        <v>178</v>
      </c>
      <c r="AN16" s="284">
        <f t="shared" si="0"/>
        <v>0</v>
      </c>
      <c r="AO16" s="284">
        <f t="shared" si="1"/>
        <v>0</v>
      </c>
      <c r="AP16" s="284">
        <f t="shared" si="2"/>
        <v>1</v>
      </c>
      <c r="AQ16" s="135">
        <f t="shared" si="3"/>
        <v>3</v>
      </c>
      <c r="AR16" s="285">
        <f t="shared" si="4"/>
        <v>0</v>
      </c>
      <c r="AS16" s="131"/>
      <c r="AT16" s="131"/>
      <c r="AU16" s="131"/>
      <c r="AV16" s="131"/>
      <c r="AW16" s="131"/>
    </row>
    <row r="17" spans="3:49" ht="14.4">
      <c r="C17" s="129"/>
      <c r="D17" s="129"/>
      <c r="E17" s="129"/>
      <c r="F17" s="129"/>
      <c r="G17" s="129"/>
      <c r="H17" s="129"/>
      <c r="I17" s="129"/>
      <c r="J17" s="130" t="s">
        <v>79</v>
      </c>
      <c r="K17" s="131">
        <v>0</v>
      </c>
      <c r="L17" s="131">
        <v>0</v>
      </c>
      <c r="M17" s="131">
        <v>2</v>
      </c>
      <c r="N17" s="131">
        <v>2</v>
      </c>
      <c r="O17" s="131">
        <v>0</v>
      </c>
      <c r="P17" s="132">
        <v>4</v>
      </c>
      <c r="R17" s="267" t="s">
        <v>79</v>
      </c>
      <c r="S17" s="272">
        <f>COUNTIFS('(B) - Detecciones - Ataques'!$B$4:$B$61,$R17,'(B) - Detecciones - Ataques'!$T$4:$T$61, "&lt;&gt;0")</f>
        <v>0</v>
      </c>
      <c r="T17" s="272">
        <f>COUNTIFS('(B) - Detecciones - Ataques'!$B$4:$B$61,$R17,'(B) - Detecciones - Ataques'!$AB$4:$AB$61, "&lt;&gt;0")</f>
        <v>0</v>
      </c>
      <c r="U17" s="272">
        <f>COUNTIFS('(B) - Detecciones - Ataques'!$B$4:$B$61,$R17,'(B) - Detecciones - Ataques'!$AJ$4:$AJ$61, "&lt;&gt;0")</f>
        <v>4</v>
      </c>
      <c r="V17" s="272">
        <f>COUNTIFS('(B) - Detecciones - Ataques'!$B$4:$B$61,$R17,'(B) - Detecciones - Ataques'!$AR$4:$AR$61, "&lt;&gt;0")</f>
        <v>4</v>
      </c>
      <c r="W17" s="272">
        <f>COUNTIFS('(B) - Detecciones - Ataques'!$B$4:$B$61,$R17,'(B) - Detecciones - Ataques'!$AZ$4:$AZ$61, "&lt;&gt;0")</f>
        <v>0</v>
      </c>
      <c r="X17" s="277">
        <f>COUNTIFS('(B) - Detecciones - Ataques'!$B$4:$B$61,$R17)</f>
        <v>11</v>
      </c>
      <c r="Z17" s="267" t="s">
        <v>79</v>
      </c>
      <c r="AA17" s="131">
        <f>SUMIFS('(B) - Detecciones - Ataques'!O$4:O$61,'(B) - Detecciones - Ataques'!$BP$4:$BP$61,"✔",'(B) - Detecciones - Ataques'!$B$4:$B$61,$Z17)</f>
        <v>0</v>
      </c>
      <c r="AB17" s="131">
        <f>SUMIFS('(B) - Detecciones - Ataques'!W$4:W$61,'(B) - Detecciones - Ataques'!$BP$4:$BP$61,"✔",'(B) - Detecciones - Ataques'!$B$4:$B$61,$Z17)</f>
        <v>0</v>
      </c>
      <c r="AC17" s="131">
        <f>SUMIFS('(B) - Detecciones - Ataques'!AE$4:AE$61,'(B) - Detecciones - Ataques'!$BP$4:$BP$61,"✔",'(B) - Detecciones - Ataques'!$B$4:$B$61,$Z17)</f>
        <v>4</v>
      </c>
      <c r="AD17" s="131">
        <f>SUMIFS('(B) - Detecciones - Ataques'!AM$4:AM$61,'(B) - Detecciones - Ataques'!$BP$4:$BP$61,"✔",'(B) - Detecciones - Ataques'!$B$4:$B$61,$Z17)</f>
        <v>26</v>
      </c>
      <c r="AE17" s="131">
        <f>SUMIFS('(B) - Detecciones - Ataques'!AU$4:AU$61,'(B) - Detecciones - Ataques'!$BP$4:$BP$61,"✔",'(B) - Detecciones - Ataques'!$B$4:$B$61,$Z17)</f>
        <v>13</v>
      </c>
      <c r="AF17" s="268">
        <f t="shared" si="5"/>
        <v>39</v>
      </c>
      <c r="AG17" s="131"/>
      <c r="AI17" s="131"/>
      <c r="AM17" s="267" t="s">
        <v>79</v>
      </c>
      <c r="AN17" s="284">
        <f t="shared" si="0"/>
        <v>0</v>
      </c>
      <c r="AO17" s="284">
        <f t="shared" si="1"/>
        <v>0</v>
      </c>
      <c r="AP17" s="284">
        <f t="shared" si="2"/>
        <v>0.36363636363636365</v>
      </c>
      <c r="AQ17" s="135">
        <f t="shared" si="3"/>
        <v>2.3636363636363638</v>
      </c>
      <c r="AR17" s="285">
        <f t="shared" si="4"/>
        <v>1.1818181818181819</v>
      </c>
      <c r="AS17" s="131"/>
      <c r="AT17" s="131"/>
      <c r="AU17" s="131"/>
      <c r="AV17" s="131"/>
      <c r="AW17" s="131"/>
    </row>
    <row r="18" spans="3:49" ht="14.4">
      <c r="C18" s="129"/>
      <c r="D18" s="129"/>
      <c r="E18" s="129"/>
      <c r="F18" s="129"/>
      <c r="G18" s="129"/>
      <c r="H18" s="129"/>
      <c r="I18" s="129"/>
      <c r="J18" s="258" t="s">
        <v>273</v>
      </c>
      <c r="K18" s="259">
        <v>0</v>
      </c>
      <c r="L18" s="259">
        <v>0</v>
      </c>
      <c r="M18" s="259">
        <v>1</v>
      </c>
      <c r="N18" s="259">
        <v>1</v>
      </c>
      <c r="O18" s="259">
        <v>1</v>
      </c>
      <c r="P18" s="260">
        <v>1</v>
      </c>
      <c r="R18" s="269" t="s">
        <v>273</v>
      </c>
      <c r="S18" s="272">
        <f>COUNTIFS('(B) - Detecciones - Ataques'!$B$4:$B$61,$R18,'(B) - Detecciones - Ataques'!$T$4:$T$61, "&lt;&gt;0")</f>
        <v>0</v>
      </c>
      <c r="T18" s="274">
        <f>COUNTIFS('(B) - Detecciones - Ataques'!$B$4:$B$61,$R18,'(B) - Detecciones - Ataques'!$AB$4:$AB$61, "&lt;&gt;0")</f>
        <v>0</v>
      </c>
      <c r="U18" s="274">
        <f>COUNTIFS('(B) - Detecciones - Ataques'!$B$4:$B$61,$R18,'(B) - Detecciones - Ataques'!$AJ$4:$AJ$61, "&lt;&gt;0")</f>
        <v>4</v>
      </c>
      <c r="V18" s="274">
        <f>COUNTIFS('(B) - Detecciones - Ataques'!$B$4:$B$61,$R18,'(B) - Detecciones - Ataques'!$AR$4:$AR$61, "&lt;&gt;0")</f>
        <v>4</v>
      </c>
      <c r="W18" s="274">
        <f>COUNTIFS('(B) - Detecciones - Ataques'!$B$4:$B$61,$R18,'(B) - Detecciones - Ataques'!$AZ$4:$AZ$61, "&lt;&gt;0")</f>
        <v>8</v>
      </c>
      <c r="X18" s="278">
        <f>COUNTIFS('(B) - Detecciones - Ataques'!$B$4:$B$61,$R18)</f>
        <v>10</v>
      </c>
      <c r="Z18" s="269" t="s">
        <v>273</v>
      </c>
      <c r="AA18" s="259">
        <f>SUMIFS('(B) - Detecciones - Ataques'!O$4:O$61,'(B) - Detecciones - Ataques'!$BP$4:$BP$61,"✔",'(B) - Detecciones - Ataques'!$B$4:$B$61,$Z18)</f>
        <v>0</v>
      </c>
      <c r="AB18" s="259">
        <f>SUMIFS('(B) - Detecciones - Ataques'!W$4:W$61,'(B) - Detecciones - Ataques'!$BP$4:$BP$61,"✔",'(B) - Detecciones - Ataques'!$B$4:$B$61,$Z18)</f>
        <v>0</v>
      </c>
      <c r="AC18" s="259">
        <f>SUMIFS('(B) - Detecciones - Ataques'!AE$4:AE$61,'(B) - Detecciones - Ataques'!$BP$4:$BP$61,"✔",'(B) - Detecciones - Ataques'!$B$4:$B$61,$Z18)</f>
        <v>39</v>
      </c>
      <c r="AD18" s="259">
        <f>SUMIFS('(B) - Detecciones - Ataques'!AM$4:AM$61,'(B) - Detecciones - Ataques'!$BP$4:$BP$61,"✔",'(B) - Detecciones - Ataques'!$B$4:$B$61,$Z18)</f>
        <v>59</v>
      </c>
      <c r="AE18" s="259">
        <f>SUMIFS('(B) - Detecciones - Ataques'!AU$4:AU$61,'(B) - Detecciones - Ataques'!$BP$4:$BP$61,"✔",'(B) - Detecciones - Ataques'!$B$4:$B$61,$Z18)</f>
        <v>31</v>
      </c>
      <c r="AF18" s="270">
        <f t="shared" si="5"/>
        <v>90</v>
      </c>
      <c r="AG18" s="131"/>
      <c r="AI18" s="131"/>
      <c r="AM18" s="269" t="s">
        <v>273</v>
      </c>
      <c r="AN18" s="286">
        <f t="shared" si="0"/>
        <v>0</v>
      </c>
      <c r="AO18" s="286">
        <f t="shared" si="1"/>
        <v>0</v>
      </c>
      <c r="AP18" s="286">
        <f t="shared" si="2"/>
        <v>3.9</v>
      </c>
      <c r="AQ18" s="287">
        <f t="shared" si="3"/>
        <v>5.9</v>
      </c>
      <c r="AR18" s="288">
        <f t="shared" si="4"/>
        <v>3.1</v>
      </c>
      <c r="AS18" s="131"/>
      <c r="AT18" s="131"/>
      <c r="AU18" s="131"/>
      <c r="AV18" s="131"/>
      <c r="AW18" s="131"/>
    </row>
    <row r="19" spans="3:49" ht="14.4"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S19" s="275"/>
      <c r="AG19" s="131"/>
      <c r="AI19" s="131"/>
      <c r="AS19" s="131"/>
      <c r="AT19" s="131"/>
      <c r="AU19" s="131"/>
      <c r="AV19" s="131"/>
      <c r="AW19" s="131"/>
    </row>
    <row r="20" spans="3:49" ht="14.4"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AG20" s="131"/>
      <c r="AI20" s="131"/>
      <c r="AS20" s="131"/>
      <c r="AT20" s="131"/>
      <c r="AU20" s="131"/>
      <c r="AV20" s="131"/>
      <c r="AW20" s="131"/>
    </row>
    <row r="21" spans="3:49" ht="14.4">
      <c r="C21" s="129"/>
      <c r="D21" s="129"/>
      <c r="E21" s="129"/>
      <c r="F21" s="129"/>
      <c r="G21" s="129"/>
      <c r="H21" s="129"/>
      <c r="I21" s="129"/>
      <c r="J21" s="261"/>
      <c r="K21" s="129"/>
      <c r="L21" s="129"/>
      <c r="M21" s="129"/>
      <c r="N21" s="129"/>
      <c r="O21" s="129"/>
      <c r="P21" s="129"/>
      <c r="AG21" s="131"/>
      <c r="AI21" s="131"/>
      <c r="AS21" s="131"/>
      <c r="AT21" s="131"/>
      <c r="AU21" s="131"/>
      <c r="AV21" s="131"/>
      <c r="AW21" s="131"/>
    </row>
    <row r="22" spans="3:49" ht="14.4"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AG22" s="131"/>
      <c r="AI22" s="131"/>
      <c r="AS22" s="131"/>
      <c r="AT22" s="131"/>
      <c r="AU22" s="131"/>
      <c r="AV22" s="131"/>
      <c r="AW22" s="131"/>
    </row>
    <row r="23" spans="3:49" ht="14.4"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</row>
    <row r="24" spans="3:49" ht="15" customHeight="1"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10" t="s">
        <v>107</v>
      </c>
      <c r="R24" s="129"/>
      <c r="S24" s="129"/>
      <c r="T24" s="129"/>
      <c r="U24" s="129"/>
      <c r="V24" s="129"/>
      <c r="W24" s="129"/>
      <c r="X24" s="110" t="s">
        <v>107</v>
      </c>
      <c r="AF24" s="110" t="s">
        <v>107</v>
      </c>
    </row>
    <row r="25" spans="3:49" ht="14.4">
      <c r="C25" s="136"/>
      <c r="D25" s="136"/>
      <c r="E25" s="136"/>
      <c r="F25" s="136"/>
      <c r="G25" s="136"/>
      <c r="H25" s="136"/>
      <c r="I25" s="136"/>
      <c r="J25" s="136" t="s">
        <v>145</v>
      </c>
      <c r="K25" s="137">
        <f t="shared" ref="K25:N25" si="6">SUM(K10:K22)</f>
        <v>2</v>
      </c>
      <c r="L25" s="137">
        <f t="shared" si="6"/>
        <v>3</v>
      </c>
      <c r="M25" s="137">
        <f t="shared" si="6"/>
        <v>9</v>
      </c>
      <c r="N25" s="137">
        <f t="shared" si="6"/>
        <v>10</v>
      </c>
      <c r="O25" s="137">
        <f t="shared" ref="O25" si="7">SUM(O10:O22)</f>
        <v>4</v>
      </c>
      <c r="P25" s="131">
        <f>SUM(P10:P22)</f>
        <v>15</v>
      </c>
      <c r="R25" s="136" t="s">
        <v>146</v>
      </c>
      <c r="S25" s="122">
        <f t="shared" ref="S25:X25" si="8">SUM(S10:S22)</f>
        <v>3</v>
      </c>
      <c r="T25" s="122">
        <f t="shared" si="8"/>
        <v>8</v>
      </c>
      <c r="U25" s="122">
        <f t="shared" si="8"/>
        <v>25</v>
      </c>
      <c r="V25" s="122">
        <f t="shared" si="8"/>
        <v>27</v>
      </c>
      <c r="W25" s="122">
        <f t="shared" ref="W25" si="9">SUM(W10:W22)</f>
        <v>13</v>
      </c>
      <c r="X25" s="131">
        <f t="shared" si="8"/>
        <v>58</v>
      </c>
      <c r="Z25" s="136" t="s">
        <v>147</v>
      </c>
      <c r="AA25" s="110">
        <f t="shared" ref="AA25:AF25" si="10">SUM(AA10:AA22)</f>
        <v>6</v>
      </c>
      <c r="AB25" s="110">
        <f t="shared" si="10"/>
        <v>20</v>
      </c>
      <c r="AC25" s="110">
        <f t="shared" si="10"/>
        <v>85</v>
      </c>
      <c r="AD25" s="110">
        <f t="shared" si="10"/>
        <v>175</v>
      </c>
      <c r="AE25" s="110">
        <f t="shared" ref="AE25" si="11">SUM(AE10:AE22)</f>
        <v>57</v>
      </c>
      <c r="AF25" s="110">
        <f t="shared" si="10"/>
        <v>232</v>
      </c>
    </row>
    <row r="26" spans="3:49" ht="14.4">
      <c r="C26" s="136"/>
      <c r="D26" s="136"/>
      <c r="E26" s="136"/>
      <c r="F26" s="136"/>
      <c r="G26" s="136"/>
      <c r="H26" s="136"/>
      <c r="I26" s="136"/>
      <c r="J26" s="136" t="s">
        <v>148</v>
      </c>
      <c r="K26" s="129">
        <f>$P$25-K25</f>
        <v>13</v>
      </c>
      <c r="L26" s="129">
        <f>$P$25-L25</f>
        <v>12</v>
      </c>
      <c r="M26" s="129">
        <f>$P$25-M25</f>
        <v>6</v>
      </c>
      <c r="N26" s="129">
        <f>$P$25-N25</f>
        <v>5</v>
      </c>
      <c r="O26" s="129">
        <f>$P$25-O25</f>
        <v>11</v>
      </c>
      <c r="R26" s="136" t="s">
        <v>149</v>
      </c>
      <c r="S26" s="122">
        <f>X25-S25</f>
        <v>55</v>
      </c>
      <c r="T26" s="122">
        <f>X25-T25</f>
        <v>50</v>
      </c>
      <c r="U26" s="122">
        <f>X25-U25</f>
        <v>33</v>
      </c>
      <c r="V26" s="122">
        <f>X25-V25</f>
        <v>31</v>
      </c>
      <c r="W26" s="122">
        <f>X25-W25</f>
        <v>45</v>
      </c>
      <c r="X26" s="110"/>
      <c r="Z26" s="136" t="s">
        <v>150</v>
      </c>
      <c r="AA26" s="138">
        <f>AA25/$AF$25</f>
        <v>2.5862068965517241E-2</v>
      </c>
      <c r="AB26" s="138">
        <f>AB25/$AF$25</f>
        <v>8.6206896551724144E-2</v>
      </c>
      <c r="AC26" s="138">
        <f>AC25/$AF$25</f>
        <v>0.36637931034482757</v>
      </c>
      <c r="AD26" s="138">
        <f>AD25/$AF$25</f>
        <v>0.75431034482758619</v>
      </c>
      <c r="AE26" s="138">
        <f>AE25/$AF$25</f>
        <v>0.24568965517241378</v>
      </c>
      <c r="AF26" s="110"/>
    </row>
    <row r="27" spans="3:49" ht="14.4">
      <c r="C27" s="136"/>
      <c r="D27" s="136"/>
      <c r="E27" s="136"/>
      <c r="F27" s="136"/>
      <c r="G27" s="136"/>
      <c r="H27" s="136"/>
      <c r="I27" s="136"/>
      <c r="J27" s="136" t="s">
        <v>151</v>
      </c>
      <c r="K27" s="139">
        <f t="shared" ref="K27:N27" si="12">K25/(K25+K26)</f>
        <v>0.13333333333333333</v>
      </c>
      <c r="L27" s="139">
        <f t="shared" si="12"/>
        <v>0.2</v>
      </c>
      <c r="M27" s="139">
        <f t="shared" si="12"/>
        <v>0.6</v>
      </c>
      <c r="N27" s="139">
        <f t="shared" si="12"/>
        <v>0.66666666666666663</v>
      </c>
      <c r="O27" s="139">
        <f t="shared" ref="O27" si="13">O25/(O25+O26)</f>
        <v>0.26666666666666666</v>
      </c>
      <c r="R27" s="301" t="s">
        <v>501</v>
      </c>
      <c r="S27" s="138">
        <f t="shared" ref="S27:V27" si="14">S25/(S25+S26)</f>
        <v>5.1724137931034482E-2</v>
      </c>
      <c r="T27" s="138">
        <f t="shared" si="14"/>
        <v>0.13793103448275862</v>
      </c>
      <c r="U27" s="138">
        <f t="shared" si="14"/>
        <v>0.43103448275862066</v>
      </c>
      <c r="V27" s="138">
        <f t="shared" si="14"/>
        <v>0.46551724137931033</v>
      </c>
      <c r="W27" s="138">
        <f t="shared" ref="W27" si="15">W25/(W25+W26)</f>
        <v>0.22413793103448276</v>
      </c>
      <c r="X27" s="110"/>
      <c r="AA27" s="110"/>
      <c r="AB27" s="110"/>
      <c r="AC27" s="110"/>
      <c r="AD27" s="110"/>
      <c r="AE27" s="110"/>
      <c r="AF27" s="110"/>
    </row>
    <row r="28" spans="3:49" ht="14.4">
      <c r="C28" s="136"/>
      <c r="D28" s="136"/>
      <c r="E28" s="136"/>
      <c r="F28" s="136"/>
      <c r="G28" s="136"/>
      <c r="H28" s="136"/>
      <c r="I28" s="136"/>
      <c r="J28" s="136" t="s">
        <v>152</v>
      </c>
      <c r="K28" s="139">
        <f t="shared" ref="K28:N28" si="16">1-K27</f>
        <v>0.8666666666666667</v>
      </c>
      <c r="L28" s="139">
        <f t="shared" si="16"/>
        <v>0.8</v>
      </c>
      <c r="M28" s="139">
        <f t="shared" si="16"/>
        <v>0.4</v>
      </c>
      <c r="N28" s="139">
        <f t="shared" si="16"/>
        <v>0.33333333333333337</v>
      </c>
      <c r="O28" s="139">
        <f t="shared" ref="O28" si="17">1-O27</f>
        <v>0.73333333333333339</v>
      </c>
      <c r="R28" s="136" t="s">
        <v>153</v>
      </c>
      <c r="S28" s="138">
        <f t="shared" ref="S28:V28" si="18">1-S27</f>
        <v>0.94827586206896552</v>
      </c>
      <c r="T28" s="138">
        <f t="shared" si="18"/>
        <v>0.86206896551724133</v>
      </c>
      <c r="U28" s="138">
        <f t="shared" si="18"/>
        <v>0.56896551724137934</v>
      </c>
      <c r="V28" s="138">
        <f t="shared" si="18"/>
        <v>0.53448275862068972</v>
      </c>
      <c r="W28" s="138">
        <f t="shared" ref="W28" si="19">1-W27</f>
        <v>0.77586206896551724</v>
      </c>
      <c r="X28" s="110"/>
    </row>
    <row r="29" spans="3:49" ht="13.2">
      <c r="S29" s="110"/>
      <c r="T29" s="110"/>
      <c r="U29" s="110"/>
      <c r="V29" s="110"/>
      <c r="W29" s="110"/>
      <c r="X29" s="110"/>
    </row>
    <row r="30" spans="3:49" ht="18">
      <c r="Z30" s="348" t="s">
        <v>154</v>
      </c>
      <c r="AA30" s="314"/>
      <c r="AB30" s="314"/>
      <c r="AC30" s="314"/>
      <c r="AD30" s="314"/>
      <c r="AE30" s="314"/>
      <c r="AF30" s="315"/>
      <c r="AM30" s="349" t="s">
        <v>155</v>
      </c>
      <c r="AN30" s="350"/>
      <c r="AO30" s="350"/>
      <c r="AP30" s="350"/>
      <c r="AQ30" s="350"/>
      <c r="AR30" s="351"/>
    </row>
    <row r="31" spans="3:49" ht="14.4">
      <c r="Z31" s="123" t="s">
        <v>142</v>
      </c>
      <c r="AA31" s="124" t="s">
        <v>6</v>
      </c>
      <c r="AB31" s="124" t="s">
        <v>7</v>
      </c>
      <c r="AC31" s="124" t="s">
        <v>8</v>
      </c>
      <c r="AD31" s="124" t="s">
        <v>9</v>
      </c>
      <c r="AE31" s="273" t="s">
        <v>493</v>
      </c>
      <c r="AF31" s="125" t="s">
        <v>156</v>
      </c>
      <c r="AH31" s="140" t="s">
        <v>157</v>
      </c>
      <c r="AI31" s="140" t="s">
        <v>158</v>
      </c>
      <c r="AM31" s="281" t="s">
        <v>142</v>
      </c>
      <c r="AN31" s="124" t="s">
        <v>6</v>
      </c>
      <c r="AO31" s="124" t="s">
        <v>7</v>
      </c>
      <c r="AP31" s="124" t="s">
        <v>8</v>
      </c>
      <c r="AQ31" s="125" t="s">
        <v>9</v>
      </c>
      <c r="AR31" s="282" t="s">
        <v>238</v>
      </c>
    </row>
    <row r="32" spans="3:49" ht="14.4">
      <c r="Z32" s="264" t="s">
        <v>72</v>
      </c>
      <c r="AA32" s="265">
        <f>SUMIFS('(B) - Detecciones - Ataques'!Q$4:Q$61,'(B) - Detecciones - Ataques'!$BP$4:$BP$61,"✔",'(B) - Detecciones - Ataques'!$B$4:$B$61,$Z10)</f>
        <v>0</v>
      </c>
      <c r="AB32" s="265">
        <f>SUMIFS('(B) - Detecciones - Ataques'!Y$4:Y$61,'(B) - Detecciones - Ataques'!$BP$4:$BP$61,"✔",'(B) - Detecciones - Ataques'!$B$4:$B$61,$Z10)</f>
        <v>0</v>
      </c>
      <c r="AC32" s="265">
        <f>SUMIFS('(B) - Detecciones - Ataques'!AG$4:AG$61,'(B) - Detecciones - Ataques'!$BP$4:$BP$61,"✔",'(B) - Detecciones - Ataques'!$B$4:$B$61,$Z10)</f>
        <v>0</v>
      </c>
      <c r="AD32" s="265">
        <f>SUMIFS('(B) - Detecciones - Ataques'!AO$4:AO$61,'(B) - Detecciones - Ataques'!$BP$4:$BP$61,"✔",'(B) - Detecciones - Ataques'!$B$4:$B$61,$Z10)</f>
        <v>0</v>
      </c>
      <c r="AE32" s="265">
        <f>SUMIFS('(B) - Detecciones - Ataques'!AW$4:AW$61,'(B) - Detecciones - Ataques'!$BP$4:$BP$61,"✔",'(B) - Detecciones - Ataques'!$B$4:$B$61,$Z10)</f>
        <v>2</v>
      </c>
      <c r="AF32" s="266">
        <f t="shared" ref="AF32:AF40" si="20">AD32+AE32</f>
        <v>2</v>
      </c>
      <c r="AH32" s="138">
        <f>IF(AF10=0,0,AF32/AF10)</f>
        <v>0.4</v>
      </c>
      <c r="AI32" s="141">
        <f t="shared" ref="AI32:AI40" si="21">1-AH32</f>
        <v>0.6</v>
      </c>
      <c r="AM32" s="264" t="s">
        <v>72</v>
      </c>
      <c r="AN32" s="142" t="str">
        <f>IF(AA10=0,"-",#REF!/AA10)</f>
        <v>-</v>
      </c>
      <c r="AO32" s="142" t="str">
        <f t="shared" ref="AO32:AO40" si="22">IF(AB10=0,"-",AB32/AB10)</f>
        <v>-</v>
      </c>
      <c r="AP32" s="142" t="str">
        <f t="shared" ref="AP32:AP40" si="23">IF(AC10=0,"-",AC32/AC10)</f>
        <v>-</v>
      </c>
      <c r="AQ32" s="143">
        <f t="shared" ref="AQ32:AQ40" si="24">IF(AD10=0,"-",AD32/AD10)</f>
        <v>0</v>
      </c>
      <c r="AR32" s="289">
        <f t="shared" ref="AR32:AR40" si="25">IF(AE10=0,"-",AE32/AE10)</f>
        <v>0.66666666666666663</v>
      </c>
    </row>
    <row r="33" spans="26:44" ht="14.4">
      <c r="Z33" s="267" t="s">
        <v>77</v>
      </c>
      <c r="AA33" s="131">
        <f>SUMIFS('(B) - Detecciones - Ataques'!Q$4:Q$61,'(B) - Detecciones - Ataques'!$BP$4:$BP$61,"✔",'(B) - Detecciones - Ataques'!$B$4:$B$61,$Z11)</f>
        <v>0</v>
      </c>
      <c r="AB33" s="131">
        <f>SUMIFS('(B) - Detecciones - Ataques'!Y$4:Y$61,'(B) - Detecciones - Ataques'!$BP$4:$BP$61,"✔",'(B) - Detecciones - Ataques'!$B$4:$B$61,$Z11)</f>
        <v>0</v>
      </c>
      <c r="AC33" s="131">
        <f>SUMIFS('(B) - Detecciones - Ataques'!AG$4:AG$61,'(B) - Detecciones - Ataques'!$BP$4:$BP$61,"✔",'(B) - Detecciones - Ataques'!$B$4:$B$61,$Z11)</f>
        <v>11</v>
      </c>
      <c r="AD33" s="131">
        <f>SUMIFS('(B) - Detecciones - Ataques'!AO$4:AO$61,'(B) - Detecciones - Ataques'!$BP$4:$BP$61,"✔",'(B) - Detecciones - Ataques'!$B$4:$B$61,$Z11)</f>
        <v>10</v>
      </c>
      <c r="AE33" s="131">
        <f>SUMIFS('(B) - Detecciones - Ataques'!AW$4:AW$61,'(B) - Detecciones - Ataques'!$BP$4:$BP$61,"✔",'(B) - Detecciones - Ataques'!$B$4:$B$61,$Z11)</f>
        <v>1</v>
      </c>
      <c r="AF33" s="268">
        <f t="shared" si="20"/>
        <v>11</v>
      </c>
      <c r="AH33" s="138">
        <f t="shared" ref="AH33:AH40" si="26">AF33/AF11</f>
        <v>0.42307692307692307</v>
      </c>
      <c r="AI33" s="141">
        <f t="shared" si="21"/>
        <v>0.57692307692307687</v>
      </c>
      <c r="AM33" s="267" t="s">
        <v>77</v>
      </c>
      <c r="AN33" s="290" t="str">
        <f>IF(AA11=0,"-",AA32/AA11)</f>
        <v>-</v>
      </c>
      <c r="AO33" s="290" t="str">
        <f t="shared" si="22"/>
        <v>-</v>
      </c>
      <c r="AP33" s="290">
        <f t="shared" si="23"/>
        <v>1</v>
      </c>
      <c r="AQ33" s="144">
        <f t="shared" si="24"/>
        <v>0.43478260869565216</v>
      </c>
      <c r="AR33" s="291">
        <f t="shared" si="25"/>
        <v>0.33333333333333331</v>
      </c>
    </row>
    <row r="34" spans="26:44" ht="14.4">
      <c r="Z34" s="267" t="s">
        <v>80</v>
      </c>
      <c r="AA34" s="131">
        <f>SUMIFS('(B) - Detecciones - Ataques'!Q$4:Q$61,'(B) - Detecciones - Ataques'!$BP$4:$BP$61,"✔",'(B) - Detecciones - Ataques'!$B$4:$B$61,$Z12)</f>
        <v>0</v>
      </c>
      <c r="AB34" s="131">
        <f>SUMIFS('(B) - Detecciones - Ataques'!Y$4:Y$61,'(B) - Detecciones - Ataques'!$BP$4:$BP$61,"✔",'(B) - Detecciones - Ataques'!$B$4:$B$61,$Z12)</f>
        <v>0</v>
      </c>
      <c r="AC34" s="131">
        <f>SUMIFS('(B) - Detecciones - Ataques'!AG$4:AG$61,'(B) - Detecciones - Ataques'!$BP$4:$BP$61,"✔",'(B) - Detecciones - Ataques'!$B$4:$B$61,$Z12)</f>
        <v>3</v>
      </c>
      <c r="AD34" s="131">
        <f>SUMIFS('(B) - Detecciones - Ataques'!AO$4:AO$61,'(B) - Detecciones - Ataques'!$BP$4:$BP$61,"✔",'(B) - Detecciones - Ataques'!$B$4:$B$61,$Z12)</f>
        <v>3</v>
      </c>
      <c r="AE34" s="131">
        <f>SUMIFS('(B) - Detecciones - Ataques'!AW$4:AW$61,'(B) - Detecciones - Ataques'!$BP$4:$BP$61,"✔",'(B) - Detecciones - Ataques'!$B$4:$B$61,$Z12)</f>
        <v>0</v>
      </c>
      <c r="AF34" s="268">
        <f t="shared" si="20"/>
        <v>3</v>
      </c>
      <c r="AH34" s="138">
        <f t="shared" si="26"/>
        <v>0.42857142857142855</v>
      </c>
      <c r="AI34" s="141">
        <f t="shared" si="21"/>
        <v>0.5714285714285714</v>
      </c>
      <c r="AM34" s="267" t="s">
        <v>80</v>
      </c>
      <c r="AN34" s="290" t="str">
        <f t="shared" ref="AN34:AN40" si="27">IF(AA12=0,"-",AA34/AA12)</f>
        <v>-</v>
      </c>
      <c r="AO34" s="290" t="str">
        <f t="shared" si="22"/>
        <v>-</v>
      </c>
      <c r="AP34" s="290">
        <f t="shared" si="23"/>
        <v>1</v>
      </c>
      <c r="AQ34" s="144">
        <f t="shared" si="24"/>
        <v>0.42857142857142855</v>
      </c>
      <c r="AR34" s="291" t="str">
        <f t="shared" si="25"/>
        <v>-</v>
      </c>
    </row>
    <row r="35" spans="26:44" ht="14.4">
      <c r="Z35" s="267" t="s">
        <v>78</v>
      </c>
      <c r="AA35" s="131">
        <f>SUMIFS('(B) - Detecciones - Ataques'!Q$4:Q$61,'(B) - Detecciones - Ataques'!$BP$4:$BP$61,"✔",'(B) - Detecciones - Ataques'!$B$4:$B$61,$Z13)</f>
        <v>2</v>
      </c>
      <c r="AB35" s="131">
        <f>SUMIFS('(B) - Detecciones - Ataques'!Y$4:Y$61,'(B) - Detecciones - Ataques'!$BP$4:$BP$61,"✔",'(B) - Detecciones - Ataques'!$B$4:$B$61,$Z13)</f>
        <v>3</v>
      </c>
      <c r="AC35" s="131">
        <f>SUMIFS('(B) - Detecciones - Ataques'!AG$4:AG$61,'(B) - Detecciones - Ataques'!$BP$4:$BP$61,"✔",'(B) - Detecciones - Ataques'!$B$4:$B$61,$Z13)</f>
        <v>3</v>
      </c>
      <c r="AD35" s="131">
        <f>SUMIFS('(B) - Detecciones - Ataques'!AO$4:AO$61,'(B) - Detecciones - Ataques'!$BP$4:$BP$61,"✔",'(B) - Detecciones - Ataques'!$B$4:$B$61,$Z13)</f>
        <v>4</v>
      </c>
      <c r="AE35" s="131">
        <f>SUMIFS('(B) - Detecciones - Ataques'!AW$4:AW$61,'(B) - Detecciones - Ataques'!$BP$4:$BP$61,"✔",'(B) - Detecciones - Ataques'!$B$4:$B$61,$Z13)</f>
        <v>0</v>
      </c>
      <c r="AF35" s="268">
        <f t="shared" si="20"/>
        <v>4</v>
      </c>
      <c r="AH35" s="138">
        <f t="shared" si="26"/>
        <v>0.66666666666666663</v>
      </c>
      <c r="AI35" s="141">
        <f t="shared" si="21"/>
        <v>0.33333333333333337</v>
      </c>
      <c r="AM35" s="267" t="s">
        <v>78</v>
      </c>
      <c r="AN35" s="290">
        <f t="shared" si="27"/>
        <v>1</v>
      </c>
      <c r="AO35" s="290">
        <f t="shared" si="22"/>
        <v>1</v>
      </c>
      <c r="AP35" s="290">
        <f t="shared" si="23"/>
        <v>1</v>
      </c>
      <c r="AQ35" s="144">
        <f t="shared" si="24"/>
        <v>0.66666666666666663</v>
      </c>
      <c r="AR35" s="291" t="str">
        <f t="shared" si="25"/>
        <v>-</v>
      </c>
    </row>
    <row r="36" spans="26:44" ht="14.4">
      <c r="Z36" s="267" t="s">
        <v>76</v>
      </c>
      <c r="AA36" s="131">
        <f>SUMIFS('(B) - Detecciones - Ataques'!Q$4:Q$61,'(B) - Detecciones - Ataques'!$BP$4:$BP$61,"✔",'(B) - Detecciones - Ataques'!$B$4:$B$61,$Z14)</f>
        <v>0</v>
      </c>
      <c r="AB36" s="131">
        <f>SUMIFS('(B) - Detecciones - Ataques'!Y$4:Y$61,'(B) - Detecciones - Ataques'!$BP$4:$BP$61,"✔",'(B) - Detecciones - Ataques'!$B$4:$B$61,$Z14)</f>
        <v>12</v>
      </c>
      <c r="AC36" s="131">
        <f>SUMIFS('(B) - Detecciones - Ataques'!AG$4:AG$61,'(B) - Detecciones - Ataques'!$BP$4:$BP$61,"✔",'(B) - Detecciones - Ataques'!$B$4:$B$61,$Z14)</f>
        <v>16</v>
      </c>
      <c r="AD36" s="131">
        <f>SUMIFS('(B) - Detecciones - Ataques'!AO$4:AO$61,'(B) - Detecciones - Ataques'!$BP$4:$BP$61,"✔",'(B) - Detecciones - Ataques'!$B$4:$B$61,$Z14)</f>
        <v>22</v>
      </c>
      <c r="AE36" s="131">
        <f>SUMIFS('(B) - Detecciones - Ataques'!AW$4:AW$61,'(B) - Detecciones - Ataques'!$BP$4:$BP$61,"✔",'(B) - Detecciones - Ataques'!$B$4:$B$61,$Z14)</f>
        <v>7</v>
      </c>
      <c r="AF36" s="268">
        <f t="shared" si="20"/>
        <v>29</v>
      </c>
      <c r="AH36" s="138">
        <f t="shared" si="26"/>
        <v>0.70731707317073167</v>
      </c>
      <c r="AI36" s="141">
        <f t="shared" si="21"/>
        <v>0.29268292682926833</v>
      </c>
      <c r="AM36" s="267" t="s">
        <v>76</v>
      </c>
      <c r="AN36" s="290" t="str">
        <f t="shared" si="27"/>
        <v>-</v>
      </c>
      <c r="AO36" s="290">
        <f t="shared" si="22"/>
        <v>1</v>
      </c>
      <c r="AP36" s="290">
        <f t="shared" si="23"/>
        <v>1</v>
      </c>
      <c r="AQ36" s="144">
        <f t="shared" si="24"/>
        <v>0.6470588235294118</v>
      </c>
      <c r="AR36" s="291">
        <f t="shared" si="25"/>
        <v>1</v>
      </c>
    </row>
    <row r="37" spans="26:44" ht="14.4">
      <c r="Z37" s="267" t="s">
        <v>177</v>
      </c>
      <c r="AA37" s="131">
        <f>SUMIFS('(B) - Detecciones - Ataques'!Q$4:Q$61,'(B) - Detecciones - Ataques'!$BP$4:$BP$61,"✔",'(B) - Detecciones - Ataques'!$B$4:$B$61,$Z15)</f>
        <v>2</v>
      </c>
      <c r="AB37" s="131">
        <f>SUMIFS('(B) - Detecciones - Ataques'!Y$4:Y$61,'(B) - Detecciones - Ataques'!$BP$4:$BP$61,"✔",'(B) - Detecciones - Ataques'!$B$4:$B$61,$Z15)</f>
        <v>3</v>
      </c>
      <c r="AC37" s="131">
        <f>SUMIFS('(B) - Detecciones - Ataques'!AG$4:AG$61,'(B) - Detecciones - Ataques'!$BP$4:$BP$61,"✔",'(B) - Detecciones - Ataques'!$B$4:$B$61,$Z15)</f>
        <v>3</v>
      </c>
      <c r="AD37" s="131">
        <f>SUMIFS('(B) - Detecciones - Ataques'!AO$4:AO$61,'(B) - Detecciones - Ataques'!$BP$4:$BP$61,"✔",'(B) - Detecciones - Ataques'!$B$4:$B$61,$Z15)</f>
        <v>5</v>
      </c>
      <c r="AE37" s="131">
        <f>SUMIFS('(B) - Detecciones - Ataques'!AW$4:AW$61,'(B) - Detecciones - Ataques'!$BP$4:$BP$61,"✔",'(B) - Detecciones - Ataques'!$B$4:$B$61,$Z15)</f>
        <v>0</v>
      </c>
      <c r="AF37" s="268">
        <f t="shared" si="20"/>
        <v>5</v>
      </c>
      <c r="AH37" s="138">
        <f>AF37/AF15</f>
        <v>0.41666666666666669</v>
      </c>
      <c r="AI37" s="141">
        <f t="shared" si="21"/>
        <v>0.58333333333333326</v>
      </c>
      <c r="AM37" s="267" t="s">
        <v>177</v>
      </c>
      <c r="AN37" s="290">
        <f t="shared" si="27"/>
        <v>0.5</v>
      </c>
      <c r="AO37" s="290">
        <f t="shared" si="22"/>
        <v>0.6</v>
      </c>
      <c r="AP37" s="290">
        <f t="shared" si="23"/>
        <v>0.42857142857142855</v>
      </c>
      <c r="AQ37" s="144">
        <f t="shared" si="24"/>
        <v>0.41666666666666669</v>
      </c>
      <c r="AR37" s="291" t="str">
        <f t="shared" si="25"/>
        <v>-</v>
      </c>
    </row>
    <row r="38" spans="26:44" ht="14.4">
      <c r="Z38" s="267" t="s">
        <v>178</v>
      </c>
      <c r="AA38" s="131">
        <f>SUMIFS('(B) - Detecciones - Ataques'!Q$4:Q$61,'(B) - Detecciones - Ataques'!$BP$4:$BP$61,"✔",'(B) - Detecciones - Ataques'!$B$4:$B$61,$Z16)</f>
        <v>0</v>
      </c>
      <c r="AB38" s="131">
        <f>SUMIFS('(B) - Detecciones - Ataques'!Y$4:Y$61,'(B) - Detecciones - Ataques'!$BP$4:$BP$61,"✔",'(B) - Detecciones - Ataques'!$B$4:$B$61,$Z16)</f>
        <v>0</v>
      </c>
      <c r="AC38" s="131">
        <f>SUMIFS('(B) - Detecciones - Ataques'!AG$4:AG$61,'(B) - Detecciones - Ataques'!$BP$4:$BP$61,"✔",'(B) - Detecciones - Ataques'!$B$4:$B$61,$Z16)</f>
        <v>2</v>
      </c>
      <c r="AD38" s="131">
        <f>SUMIFS('(B) - Detecciones - Ataques'!AO$4:AO$61,'(B) - Detecciones - Ataques'!$BP$4:$BP$61,"✔",'(B) - Detecciones - Ataques'!$B$4:$B$61,$Z16)</f>
        <v>2</v>
      </c>
      <c r="AE38" s="131">
        <f>SUMIFS('(B) - Detecciones - Ataques'!AW$4:AW$61,'(B) - Detecciones - Ataques'!$BP$4:$BP$61,"✔",'(B) - Detecciones - Ataques'!$B$4:$B$61,$Z16)</f>
        <v>0</v>
      </c>
      <c r="AF38" s="268">
        <f t="shared" si="20"/>
        <v>2</v>
      </c>
      <c r="AH38" s="138">
        <f t="shared" si="26"/>
        <v>0.33333333333333331</v>
      </c>
      <c r="AI38" s="141">
        <f t="shared" si="21"/>
        <v>0.66666666666666674</v>
      </c>
      <c r="AM38" s="267" t="s">
        <v>178</v>
      </c>
      <c r="AN38" s="290" t="str">
        <f t="shared" si="27"/>
        <v>-</v>
      </c>
      <c r="AO38" s="290" t="str">
        <f t="shared" si="22"/>
        <v>-</v>
      </c>
      <c r="AP38" s="290">
        <f t="shared" si="23"/>
        <v>1</v>
      </c>
      <c r="AQ38" s="144">
        <f t="shared" si="24"/>
        <v>0.33333333333333331</v>
      </c>
      <c r="AR38" s="291" t="str">
        <f t="shared" si="25"/>
        <v>-</v>
      </c>
    </row>
    <row r="39" spans="26:44" ht="14.4">
      <c r="Z39" s="267" t="s">
        <v>79</v>
      </c>
      <c r="AA39" s="131">
        <f>SUMIFS('(B) - Detecciones - Ataques'!Q$4:Q$61,'(B) - Detecciones - Ataques'!$BP$4:$BP$61,"✔",'(B) - Detecciones - Ataques'!$B$4:$B$61,$Z17)</f>
        <v>0</v>
      </c>
      <c r="AB39" s="131">
        <f>SUMIFS('(B) - Detecciones - Ataques'!Y$4:Y$61,'(B) - Detecciones - Ataques'!$BP$4:$BP$61,"✔",'(B) - Detecciones - Ataques'!$B$4:$B$61,$Z17)</f>
        <v>0</v>
      </c>
      <c r="AC39" s="131">
        <f>SUMIFS('(B) - Detecciones - Ataques'!AG$4:AG$61,'(B) - Detecciones - Ataques'!$BP$4:$BP$61,"✔",'(B) - Detecciones - Ataques'!$B$4:$B$61,$Z17)</f>
        <v>4</v>
      </c>
      <c r="AD39" s="131">
        <f>SUMIFS('(B) - Detecciones - Ataques'!AO$4:AO$61,'(B) - Detecciones - Ataques'!$BP$4:$BP$61,"✔",'(B) - Detecciones - Ataques'!$B$4:$B$61,$Z17)</f>
        <v>4</v>
      </c>
      <c r="AE39" s="131">
        <f>SUMIFS('(B) - Detecciones - Ataques'!AW$4:AW$61,'(B) - Detecciones - Ataques'!$BP$4:$BP$61,"✔",'(B) - Detecciones - Ataques'!$B$4:$B$61,$Z17)</f>
        <v>0</v>
      </c>
      <c r="AF39" s="268">
        <f t="shared" si="20"/>
        <v>4</v>
      </c>
      <c r="AH39" s="138">
        <f t="shared" si="26"/>
        <v>0.10256410256410256</v>
      </c>
      <c r="AI39" s="141">
        <f t="shared" si="21"/>
        <v>0.89743589743589747</v>
      </c>
      <c r="AM39" s="267" t="s">
        <v>79</v>
      </c>
      <c r="AN39" s="290" t="str">
        <f t="shared" si="27"/>
        <v>-</v>
      </c>
      <c r="AO39" s="290" t="str">
        <f t="shared" si="22"/>
        <v>-</v>
      </c>
      <c r="AP39" s="290">
        <f t="shared" si="23"/>
        <v>1</v>
      </c>
      <c r="AQ39" s="144">
        <f t="shared" si="24"/>
        <v>0.15384615384615385</v>
      </c>
      <c r="AR39" s="291">
        <f t="shared" si="25"/>
        <v>0</v>
      </c>
    </row>
    <row r="40" spans="26:44" ht="14.4">
      <c r="Z40" s="269" t="s">
        <v>273</v>
      </c>
      <c r="AA40" s="259">
        <f>SUMIFS('(B) - Detecciones - Ataques'!Q$4:Q$61,'(B) - Detecciones - Ataques'!$BP$4:$BP$61,"✔",'(B) - Detecciones - Ataques'!$B$4:$B$61,$Z18)</f>
        <v>0</v>
      </c>
      <c r="AB40" s="259">
        <f>SUMIFS('(B) - Detecciones - Ataques'!Y$4:Y$61,'(B) - Detecciones - Ataques'!$BP$4:$BP$61,"✔",'(B) - Detecciones - Ataques'!$B$4:$B$61,$Z18)</f>
        <v>0</v>
      </c>
      <c r="AC40" s="259">
        <f>SUMIFS('(B) - Detecciones - Ataques'!AG$4:AG$61,'(B) - Detecciones - Ataques'!$BP$4:$BP$61,"✔",'(B) - Detecciones - Ataques'!$B$4:$B$61,$Z18)</f>
        <v>33</v>
      </c>
      <c r="AD40" s="259">
        <f>SUMIFS('(B) - Detecciones - Ataques'!AO$4:AO$61,'(B) - Detecciones - Ataques'!$BP$4:$BP$61,"✔",'(B) - Detecciones - Ataques'!$B$4:$B$61,$Z18)</f>
        <v>33</v>
      </c>
      <c r="AE40" s="259">
        <f>SUMIFS('(B) - Detecciones - Ataques'!AW$4:AW$61,'(B) - Detecciones - Ataques'!$BP$4:$BP$61,"✔",'(B) - Detecciones - Ataques'!$B$4:$B$61,$Z18)</f>
        <v>29</v>
      </c>
      <c r="AF40" s="270">
        <f t="shared" si="20"/>
        <v>62</v>
      </c>
      <c r="AH40" s="138">
        <f t="shared" si="26"/>
        <v>0.68888888888888888</v>
      </c>
      <c r="AI40" s="141">
        <f t="shared" si="21"/>
        <v>0.31111111111111112</v>
      </c>
      <c r="AM40" s="269" t="s">
        <v>273</v>
      </c>
      <c r="AN40" s="292" t="str">
        <f t="shared" si="27"/>
        <v>-</v>
      </c>
      <c r="AO40" s="292" t="str">
        <f t="shared" si="22"/>
        <v>-</v>
      </c>
      <c r="AP40" s="292">
        <f t="shared" si="23"/>
        <v>0.84615384615384615</v>
      </c>
      <c r="AQ40" s="293">
        <f t="shared" si="24"/>
        <v>0.55932203389830504</v>
      </c>
      <c r="AR40" s="294">
        <f t="shared" si="25"/>
        <v>0.93548387096774188</v>
      </c>
    </row>
    <row r="41" spans="26:44" ht="18">
      <c r="Z41" s="118"/>
      <c r="AA41" s="118"/>
      <c r="AB41" s="118"/>
      <c r="AC41" s="118"/>
      <c r="AD41" s="118"/>
      <c r="AE41" s="118"/>
      <c r="AF41" s="118"/>
      <c r="AI41" s="141"/>
    </row>
    <row r="42" spans="26:44" ht="18">
      <c r="Z42" s="118"/>
      <c r="AA42" s="118"/>
      <c r="AB42" s="118"/>
      <c r="AC42" s="118"/>
      <c r="AD42" s="118"/>
      <c r="AE42" s="118"/>
      <c r="AF42" s="118"/>
      <c r="AH42" s="138"/>
      <c r="AI42" s="141"/>
    </row>
    <row r="43" spans="26:44" ht="18">
      <c r="Z43" s="118"/>
      <c r="AA43" s="118"/>
      <c r="AB43" s="118"/>
      <c r="AC43" s="118"/>
      <c r="AD43" s="118"/>
      <c r="AE43" s="118"/>
      <c r="AF43" s="118"/>
      <c r="AH43" s="138"/>
      <c r="AI43" s="141"/>
    </row>
    <row r="44" spans="26:44" ht="18">
      <c r="Z44" s="118"/>
      <c r="AA44" s="118"/>
      <c r="AB44" s="118"/>
      <c r="AC44" s="118"/>
      <c r="AD44" s="118"/>
      <c r="AE44" s="118"/>
      <c r="AF44" s="118"/>
      <c r="AH44" s="138"/>
      <c r="AI44" s="141"/>
    </row>
    <row r="45" spans="26:44" ht="18">
      <c r="Z45" s="118"/>
      <c r="AA45" s="118"/>
      <c r="AB45" s="118"/>
      <c r="AC45" s="118"/>
      <c r="AD45" s="118"/>
      <c r="AE45" s="118"/>
      <c r="AF45" s="118"/>
      <c r="AH45" s="138"/>
    </row>
    <row r="46" spans="26:44" ht="18">
      <c r="Z46" s="118"/>
      <c r="AA46" s="118"/>
      <c r="AB46" s="118"/>
      <c r="AC46" s="118"/>
      <c r="AD46" s="118"/>
      <c r="AE46" s="118"/>
      <c r="AF46" s="118"/>
    </row>
    <row r="47" spans="26:44" ht="14.4">
      <c r="Z47" s="136" t="s">
        <v>156</v>
      </c>
      <c r="AA47" s="110">
        <f>SUM(AA32:AA44)</f>
        <v>4</v>
      </c>
      <c r="AB47" s="110">
        <f t="shared" ref="AB47:AF47" si="28">SUM(AB32:AB44)</f>
        <v>18</v>
      </c>
      <c r="AC47" s="110">
        <f t="shared" si="28"/>
        <v>75</v>
      </c>
      <c r="AD47" s="110">
        <f t="shared" si="28"/>
        <v>83</v>
      </c>
      <c r="AE47" s="110">
        <f t="shared" ref="AE47" si="29">SUM(AE32:AE44)</f>
        <v>39</v>
      </c>
      <c r="AF47" s="110">
        <f t="shared" si="28"/>
        <v>122</v>
      </c>
      <c r="AH47" s="139">
        <f>AF47/AF25</f>
        <v>0.52586206896551724</v>
      </c>
    </row>
    <row r="48" spans="26:44" ht="14.4">
      <c r="Z48" s="136" t="s">
        <v>159</v>
      </c>
      <c r="AA48" s="139">
        <f t="shared" ref="AA48:AD48" si="30">AA47/AA25</f>
        <v>0.66666666666666663</v>
      </c>
      <c r="AB48" s="139">
        <f t="shared" si="30"/>
        <v>0.9</v>
      </c>
      <c r="AC48" s="139">
        <f t="shared" si="30"/>
        <v>0.88235294117647056</v>
      </c>
      <c r="AD48" s="139">
        <f t="shared" si="30"/>
        <v>0.47428571428571431</v>
      </c>
      <c r="AE48" s="139">
        <f t="shared" ref="AE48" si="31">AE47/AE25</f>
        <v>0.68421052631578949</v>
      </c>
    </row>
    <row r="49" spans="26:31" ht="14.4">
      <c r="Z49" s="136" t="s">
        <v>160</v>
      </c>
      <c r="AA49" s="139">
        <f t="shared" ref="AA49:AD49" si="32">1-AA48</f>
        <v>0.33333333333333337</v>
      </c>
      <c r="AB49" s="139">
        <f t="shared" si="32"/>
        <v>9.9999999999999978E-2</v>
      </c>
      <c r="AC49" s="139">
        <f t="shared" si="32"/>
        <v>0.11764705882352944</v>
      </c>
      <c r="AD49" s="139">
        <f t="shared" si="32"/>
        <v>0.52571428571428569</v>
      </c>
      <c r="AE49" s="139">
        <f t="shared" ref="AE49" si="33">1-AE48</f>
        <v>0.31578947368421051</v>
      </c>
    </row>
    <row r="92" spans="4:7" ht="15.75" customHeight="1">
      <c r="D92" s="262"/>
      <c r="E92" s="262"/>
      <c r="F92" s="262"/>
    </row>
    <row r="93" spans="4:7" ht="15.75" customHeight="1">
      <c r="D93" s="262"/>
      <c r="E93" s="262"/>
      <c r="G93" s="262"/>
    </row>
    <row r="94" spans="4:7" ht="15.75" customHeight="1">
      <c r="D94" s="262"/>
      <c r="E94" s="262"/>
      <c r="G94" s="262"/>
    </row>
    <row r="95" spans="4:7" ht="15.75" customHeight="1">
      <c r="D95" s="262"/>
      <c r="E95" s="262"/>
      <c r="G95" s="262"/>
    </row>
    <row r="96" spans="4:7" ht="15.75" customHeight="1">
      <c r="G96" s="262"/>
    </row>
    <row r="108" spans="30:31" ht="15.75" customHeight="1">
      <c r="AD108" s="262"/>
      <c r="AE108" s="262"/>
    </row>
  </sheetData>
  <mergeCells count="7">
    <mergeCell ref="Z30:AF30"/>
    <mergeCell ref="AM30:AR30"/>
    <mergeCell ref="C8:F8"/>
    <mergeCell ref="J8:P8"/>
    <mergeCell ref="R8:X8"/>
    <mergeCell ref="Z8:AF8"/>
    <mergeCell ref="AM8:AR8"/>
  </mergeCells>
  <conditionalFormatting sqref="AN10:AR18">
    <cfRule type="colorScale" priority="4">
      <colorScale>
        <cfvo type="min"/>
        <cfvo type="max"/>
        <color rgb="FFFFFFFF"/>
        <color rgb="FFE67C73"/>
      </colorScale>
    </cfRule>
  </conditionalFormatting>
  <conditionalFormatting sqref="AN32:AR40">
    <cfRule type="colorScale" priority="3">
      <colorScale>
        <cfvo type="min"/>
        <cfvo type="formula" val="0.5"/>
        <cfvo type="max"/>
        <color rgb="FFFFFFFF"/>
        <color rgb="FFABDDC5"/>
        <color rgb="FF57BB8A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E7:I38"/>
  <sheetViews>
    <sheetView workbookViewId="0">
      <selection activeCell="F31" sqref="F31"/>
    </sheetView>
  </sheetViews>
  <sheetFormatPr baseColWidth="10" defaultColWidth="12.5546875" defaultRowHeight="15.75" customHeight="1"/>
  <cols>
    <col min="5" max="5" width="43.5546875" customWidth="1"/>
    <col min="6" max="6" width="32.109375" customWidth="1"/>
    <col min="8" max="8" width="36.33203125" customWidth="1"/>
    <col min="9" max="9" width="21.44140625" customWidth="1"/>
  </cols>
  <sheetData>
    <row r="7" spans="5:7" ht="18">
      <c r="E7" s="348" t="s">
        <v>161</v>
      </c>
      <c r="F7" s="315"/>
      <c r="G7" s="145" t="s">
        <v>156</v>
      </c>
    </row>
    <row r="8" spans="5:7" ht="15.75" customHeight="1">
      <c r="E8" s="123" t="s">
        <v>142</v>
      </c>
      <c r="F8" s="125" t="s">
        <v>147</v>
      </c>
      <c r="G8" s="125" t="s">
        <v>156</v>
      </c>
    </row>
    <row r="9" spans="5:7" ht="15.75" customHeight="1">
      <c r="E9" s="264" t="s">
        <v>72</v>
      </c>
      <c r="F9" s="296">
        <f>SUMIFS('(B) - Detecciones - Ataques'!$BC$4:$BC$61,'(B) - Detecciones - Ataques'!$B$4:$B$61,E9,'(B) - Detecciones - Ataques'!$BP$4:$BP$61,"✔")</f>
        <v>0</v>
      </c>
      <c r="G9" s="266">
        <v>0</v>
      </c>
    </row>
    <row r="10" spans="5:7" ht="15.75" customHeight="1">
      <c r="E10" s="267" t="s">
        <v>77</v>
      </c>
      <c r="F10" s="132">
        <f>SUMIFS('(B) - Detecciones - Ataques'!$BC$4:$BC$61,'(B) - Detecciones - Ataques'!$B$4:$B$61,E10,'(B) - Detecciones - Ataques'!$BP$4:$BP$61,"✔")</f>
        <v>0</v>
      </c>
      <c r="G10" s="268">
        <v>0</v>
      </c>
    </row>
    <row r="11" spans="5:7" ht="15.75" customHeight="1">
      <c r="E11" s="267" t="s">
        <v>80</v>
      </c>
      <c r="F11" s="132">
        <f>SUMIFS('(B) - Detecciones - Ataques'!$BC$4:$BC$61,'(B) - Detecciones - Ataques'!$B$4:$B$61,E11,'(B) - Detecciones - Ataques'!$BP$4:$BP$61,"✔")</f>
        <v>0</v>
      </c>
      <c r="G11" s="268">
        <v>0</v>
      </c>
    </row>
    <row r="12" spans="5:7" ht="15.75" customHeight="1">
      <c r="E12" s="267" t="s">
        <v>78</v>
      </c>
      <c r="F12" s="132">
        <f>SUMIFS('(B) - Detecciones - Ataques'!$BC$4:$BC$61,'(B) - Detecciones - Ataques'!$B$4:$B$61,E12,'(B) - Detecciones - Ataques'!$BP$4:$BP$61,"✔")</f>
        <v>0</v>
      </c>
      <c r="G12" s="268">
        <v>0</v>
      </c>
    </row>
    <row r="13" spans="5:7" ht="15.75" customHeight="1">
      <c r="E13" s="267" t="s">
        <v>76</v>
      </c>
      <c r="F13" s="132">
        <f>SUMIFS('(B) - Detecciones - Ataques'!$BC$4:$BC$61,'(B) - Detecciones - Ataques'!$B$4:$B$61,E13,'(B) - Detecciones - Ataques'!$BP$4:$BP$61,"✔")</f>
        <v>0</v>
      </c>
      <c r="G13" s="268">
        <v>0</v>
      </c>
    </row>
    <row r="14" spans="5:7" ht="15.75" customHeight="1">
      <c r="E14" s="267" t="s">
        <v>177</v>
      </c>
      <c r="F14" s="132">
        <f>SUMIFS('(B) - Detecciones - Ataques'!$BC$4:$BC$61,'(B) - Detecciones - Ataques'!$B$4:$B$61,E14,'(B) - Detecciones - Ataques'!$BP$4:$BP$61,"✔")</f>
        <v>1</v>
      </c>
      <c r="G14" s="268">
        <v>0</v>
      </c>
    </row>
    <row r="15" spans="5:7" ht="15.75" customHeight="1">
      <c r="E15" s="267" t="s">
        <v>178</v>
      </c>
      <c r="F15" s="132">
        <f>SUMIFS('(B) - Detecciones - Ataques'!$BC$4:$BC$61,'(B) - Detecciones - Ataques'!$B$4:$B$61,E15,'(B) - Detecciones - Ataques'!$BP$4:$BP$61,"✔")</f>
        <v>0</v>
      </c>
      <c r="G15" s="268">
        <v>0</v>
      </c>
    </row>
    <row r="16" spans="5:7" ht="15.75" customHeight="1">
      <c r="E16" s="267" t="s">
        <v>79</v>
      </c>
      <c r="F16" s="132">
        <f>SUMIFS('(B) - Detecciones - Ataques'!$BC$4:$BC$61,'(B) - Detecciones - Ataques'!$B$4:$B$61,E16,'(B) - Detecciones - Ataques'!$BP$4:$BP$61,"✔")</f>
        <v>0</v>
      </c>
      <c r="G16" s="268">
        <v>0</v>
      </c>
    </row>
    <row r="17" spans="5:9" ht="15.75" customHeight="1">
      <c r="E17" s="269" t="s">
        <v>273</v>
      </c>
      <c r="F17" s="260">
        <f>SUMIFS('(B) - Detecciones - Ataques'!$BC$4:$BC$61,'(B) - Detecciones - Ataques'!$B$4:$B$61,E17,'(B) - Detecciones - Ataques'!$BP$4:$BP$61,"✔")</f>
        <v>0</v>
      </c>
      <c r="G17" s="270">
        <v>0</v>
      </c>
    </row>
    <row r="24" spans="5:9" ht="18">
      <c r="E24" s="348" t="s">
        <v>162</v>
      </c>
      <c r="F24" s="315"/>
      <c r="H24" s="348" t="s">
        <v>163</v>
      </c>
      <c r="I24" s="315"/>
    </row>
    <row r="25" spans="5:9" ht="15.75" customHeight="1">
      <c r="E25" s="123" t="s">
        <v>142</v>
      </c>
      <c r="F25" s="125" t="s">
        <v>147</v>
      </c>
      <c r="H25" s="123" t="s">
        <v>142</v>
      </c>
      <c r="I25" s="125" t="s">
        <v>147</v>
      </c>
    </row>
    <row r="26" spans="5:9" ht="15.75" customHeight="1">
      <c r="E26" s="264" t="s">
        <v>72</v>
      </c>
      <c r="F26" s="295">
        <f>F9/'(D) - Resultados II - Snort'!X10</f>
        <v>0</v>
      </c>
      <c r="H26" s="264" t="s">
        <v>72</v>
      </c>
      <c r="I26" s="295" t="str">
        <f t="shared" ref="I26:I34" si="0">IF(F9=0,"-",G9/F9)</f>
        <v>-</v>
      </c>
    </row>
    <row r="27" spans="5:9" ht="15.75" customHeight="1">
      <c r="E27" s="267" t="s">
        <v>77</v>
      </c>
      <c r="F27" s="291">
        <f>F10/'(D) - Resultados II - Snort'!X11</f>
        <v>0</v>
      </c>
      <c r="H27" s="267" t="s">
        <v>77</v>
      </c>
      <c r="I27" s="291" t="str">
        <f t="shared" si="0"/>
        <v>-</v>
      </c>
    </row>
    <row r="28" spans="5:9" ht="15.75" customHeight="1">
      <c r="E28" s="267" t="s">
        <v>80</v>
      </c>
      <c r="F28" s="291">
        <f>F11/'(D) - Resultados II - Snort'!X12</f>
        <v>0</v>
      </c>
      <c r="H28" s="267" t="s">
        <v>80</v>
      </c>
      <c r="I28" s="291" t="str">
        <f t="shared" si="0"/>
        <v>-</v>
      </c>
    </row>
    <row r="29" spans="5:9" ht="15.75" customHeight="1">
      <c r="E29" s="267" t="s">
        <v>78</v>
      </c>
      <c r="F29" s="291">
        <f>F12/'(D) - Resultados II - Snort'!X13</f>
        <v>0</v>
      </c>
      <c r="H29" s="267" t="s">
        <v>78</v>
      </c>
      <c r="I29" s="291" t="str">
        <f t="shared" si="0"/>
        <v>-</v>
      </c>
    </row>
    <row r="30" spans="5:9" ht="15.75" customHeight="1">
      <c r="E30" s="267" t="s">
        <v>76</v>
      </c>
      <c r="F30" s="291">
        <f>F13/'(D) - Resultados II - Snort'!X14</f>
        <v>0</v>
      </c>
      <c r="H30" s="267" t="s">
        <v>76</v>
      </c>
      <c r="I30" s="291" t="str">
        <f t="shared" si="0"/>
        <v>-</v>
      </c>
    </row>
    <row r="31" spans="5:9" ht="15.75" customHeight="1">
      <c r="E31" s="267" t="s">
        <v>177</v>
      </c>
      <c r="F31" s="291">
        <f>F14/'(D) - Resultados II - Snort'!X15</f>
        <v>0.14285714285714285</v>
      </c>
      <c r="H31" s="267" t="s">
        <v>177</v>
      </c>
      <c r="I31" s="291">
        <f t="shared" si="0"/>
        <v>0</v>
      </c>
    </row>
    <row r="32" spans="5:9" ht="15.75" customHeight="1">
      <c r="E32" s="267" t="s">
        <v>178</v>
      </c>
      <c r="F32" s="291">
        <f>F15/'(D) - Resultados II - Snort'!X16</f>
        <v>0</v>
      </c>
      <c r="H32" s="267" t="s">
        <v>178</v>
      </c>
      <c r="I32" s="291" t="str">
        <f t="shared" si="0"/>
        <v>-</v>
      </c>
    </row>
    <row r="33" spans="5:9" ht="15.75" customHeight="1">
      <c r="E33" s="267" t="s">
        <v>79</v>
      </c>
      <c r="F33" s="291">
        <f>F16/'(D) - Resultados II - Snort'!X17</f>
        <v>0</v>
      </c>
      <c r="H33" s="267" t="s">
        <v>79</v>
      </c>
      <c r="I33" s="291" t="str">
        <f t="shared" si="0"/>
        <v>-</v>
      </c>
    </row>
    <row r="34" spans="5:9" ht="15.75" customHeight="1">
      <c r="E34" s="269" t="s">
        <v>273</v>
      </c>
      <c r="F34" s="294">
        <f>F17/'(D) - Resultados II - Snort'!X18</f>
        <v>0</v>
      </c>
      <c r="H34" s="269" t="s">
        <v>273</v>
      </c>
      <c r="I34" s="294" t="str">
        <f t="shared" si="0"/>
        <v>-</v>
      </c>
    </row>
    <row r="36" spans="5:9" ht="13.2"/>
    <row r="37" spans="5:9" ht="13.2"/>
    <row r="38" spans="5:9" ht="13.2"/>
  </sheetData>
  <mergeCells count="3">
    <mergeCell ref="E7:F7"/>
    <mergeCell ref="E24:F24"/>
    <mergeCell ref="H24:I24"/>
  </mergeCells>
  <conditionalFormatting sqref="F26:F34">
    <cfRule type="colorScale" priority="2">
      <colorScale>
        <cfvo type="formula" val="0"/>
        <cfvo type="formula" val="0.5"/>
        <cfvo type="max"/>
        <color rgb="FFFFFFFF"/>
        <color rgb="FFF3BEB9"/>
        <color rgb="FFE67C73"/>
      </colorScale>
    </cfRule>
  </conditionalFormatting>
  <conditionalFormatting sqref="I26:I34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7:H40"/>
  <sheetViews>
    <sheetView topLeftCell="A9" workbookViewId="0">
      <selection activeCell="K12" sqref="K12"/>
    </sheetView>
  </sheetViews>
  <sheetFormatPr baseColWidth="10" defaultColWidth="12.5546875" defaultRowHeight="15.75" customHeight="1"/>
  <cols>
    <col min="3" max="3" width="12.88671875" customWidth="1"/>
    <col min="4" max="4" width="23" customWidth="1"/>
    <col min="6" max="6" width="11.88671875" bestFit="1" customWidth="1"/>
    <col min="7" max="7" width="29.5546875" customWidth="1"/>
  </cols>
  <sheetData>
    <row r="7" spans="3:8" ht="16.8">
      <c r="C7" s="325" t="s">
        <v>164</v>
      </c>
      <c r="D7" s="314"/>
      <c r="E7" s="314"/>
      <c r="F7" s="314"/>
      <c r="G7" s="315"/>
      <c r="H7" s="146"/>
    </row>
    <row r="8" spans="3:8" ht="16.8">
      <c r="C8" s="316"/>
      <c r="D8" s="317"/>
      <c r="E8" s="317"/>
      <c r="F8" s="317"/>
      <c r="G8" s="318"/>
      <c r="H8" s="146"/>
    </row>
    <row r="11" spans="3:8" ht="13.2">
      <c r="C11" s="147" t="s">
        <v>165</v>
      </c>
      <c r="D11" s="148" t="s">
        <v>166</v>
      </c>
      <c r="E11" s="148" t="s">
        <v>5</v>
      </c>
      <c r="F11" s="148" t="s">
        <v>167</v>
      </c>
      <c r="G11" s="149" t="s">
        <v>168</v>
      </c>
      <c r="H11" s="15"/>
    </row>
    <row r="12" spans="3:8" ht="66" customHeight="1">
      <c r="C12" s="157">
        <v>1</v>
      </c>
      <c r="D12" s="15" t="s">
        <v>523</v>
      </c>
      <c r="E12" s="15">
        <v>2023</v>
      </c>
      <c r="F12" s="15" t="s">
        <v>524</v>
      </c>
      <c r="G12" s="151" t="s">
        <v>525</v>
      </c>
    </row>
    <row r="13" spans="3:8" ht="66">
      <c r="C13" s="150">
        <v>2</v>
      </c>
      <c r="D13" s="15" t="s">
        <v>526</v>
      </c>
      <c r="E13" s="15">
        <v>2022</v>
      </c>
      <c r="F13" s="15" t="s">
        <v>527</v>
      </c>
      <c r="G13" s="357" t="s">
        <v>528</v>
      </c>
    </row>
    <row r="14" spans="3:8" ht="26.4">
      <c r="C14" s="150">
        <v>3</v>
      </c>
      <c r="D14" s="15" t="s">
        <v>477</v>
      </c>
      <c r="E14" s="15">
        <v>2015</v>
      </c>
      <c r="F14" s="15" t="s">
        <v>530</v>
      </c>
      <c r="G14" s="151" t="s">
        <v>529</v>
      </c>
    </row>
    <row r="15" spans="3:8" ht="13.2">
      <c r="C15" s="150"/>
      <c r="D15" s="15"/>
      <c r="E15" s="15"/>
      <c r="F15" s="15"/>
      <c r="G15" s="152"/>
    </row>
    <row r="16" spans="3:8" ht="13.2">
      <c r="C16" s="150"/>
      <c r="D16" s="15"/>
      <c r="E16" s="15"/>
      <c r="F16" s="15"/>
      <c r="G16" s="152"/>
    </row>
    <row r="17" spans="3:7" ht="13.2">
      <c r="C17" s="153"/>
      <c r="D17" s="154"/>
      <c r="E17" s="154"/>
      <c r="F17" s="154"/>
      <c r="G17" s="155"/>
    </row>
    <row r="40" spans="1:6" ht="13.2">
      <c r="A40" s="15"/>
      <c r="B40" s="15"/>
      <c r="C40" s="15"/>
      <c r="D40" s="15"/>
      <c r="E40" s="15"/>
      <c r="F40" s="15"/>
    </row>
  </sheetData>
  <mergeCells count="1">
    <mergeCell ref="C7:G8"/>
  </mergeCells>
  <hyperlinks>
    <hyperlink ref="G13" r:id="rId1" xr:uid="{741288DD-8DC8-4B02-88EA-BA6CA9E66C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(A) - Reglas Usadas</vt:lpstr>
      <vt:lpstr>(B) - Detecciones - Ataques</vt:lpstr>
      <vt:lpstr>(C) - Detecciones - Tráfico Leg</vt:lpstr>
      <vt:lpstr>(D) - Resultados I</vt:lpstr>
      <vt:lpstr>(D) - Resultados II - Snort</vt:lpstr>
      <vt:lpstr>(D) - Resultados III - FortiGat</vt:lpstr>
      <vt:lpstr>(E) - 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Germán Blas Aguilar Rodríguez</cp:lastModifiedBy>
  <dcterms:created xsi:type="dcterms:W3CDTF">2024-09-17T00:05:13Z</dcterms:created>
  <dcterms:modified xsi:type="dcterms:W3CDTF">2024-09-17T07:26:50Z</dcterms:modified>
</cp:coreProperties>
</file>