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1.xml" ContentType="application/vnd.ms-office.chartstyle+xml"/>
  <Override PartName="/xl/charts/colors1.xml" ContentType="application/vnd.ms-office.chartcolorstyle+xml"/>
  <Override PartName="/xl/charts/chart14.xml" ContentType="application/vnd.openxmlformats-officedocument.drawingml.chart+xml"/>
  <Override PartName="/xl/charts/style2.xml" ContentType="application/vnd.ms-office.chartstyle+xml"/>
  <Override PartName="/xl/charts/colors2.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style4.xml" ContentType="application/vnd.ms-office.chartstyle+xml"/>
  <Override PartName="/xl/charts/colors4.xml" ContentType="application/vnd.ms-office.chartcolorstyle+xml"/>
  <Override PartName="/xl/charts/chart20.xml" ContentType="application/vnd.openxmlformats-officedocument.drawingml.chart+xml"/>
  <Override PartName="/xl/charts/style5.xml" ContentType="application/vnd.ms-office.chartstyle+xml"/>
  <Override PartName="/xl/charts/colors5.xml" ContentType="application/vnd.ms-office.chartcolorstyle+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style6.xml" ContentType="application/vnd.ms-office.chartstyle+xml"/>
  <Override PartName="/xl/charts/colors6.xml" ContentType="application/vnd.ms-office.chartcolorstyle+xml"/>
  <Override PartName="/xl/charts/chart2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26.xml" ContentType="application/vnd.openxmlformats-officedocument.drawingml.chart+xml"/>
  <Override PartName="/xl/charts/style8.xml" ContentType="application/vnd.ms-office.chartstyle+xml"/>
  <Override PartName="/xl/charts/colors8.xml" ContentType="application/vnd.ms-office.chartcolorstyle+xml"/>
  <Override PartName="/xl/charts/chart27.xml" ContentType="application/vnd.openxmlformats-officedocument.drawingml.chart+xml"/>
  <Override PartName="/xl/charts/chart28.xml" ContentType="application/vnd.openxmlformats-officedocument.drawingml.chart+xml"/>
  <Override PartName="/xl/charts/style9.xml" ContentType="application/vnd.ms-office.chartstyle+xml"/>
  <Override PartName="/xl/charts/colors9.xml" ContentType="application/vnd.ms-office.chartcolorstyle+xml"/>
  <Override PartName="/xl/charts/chart29.xml" ContentType="application/vnd.openxmlformats-officedocument.drawingml.chart+xml"/>
  <Override PartName="/xl/charts/style10.xml" ContentType="application/vnd.ms-office.chartstyle+xml"/>
  <Override PartName="/xl/charts/colors10.xml" ContentType="application/vnd.ms-office.chartcolorstyle+xml"/>
  <Override PartName="/xl/charts/chart30.xml" ContentType="application/vnd.openxmlformats-officedocument.drawingml.chart+xml"/>
  <Override PartName="/xl/charts/style11.xml" ContentType="application/vnd.ms-office.chartstyle+xml"/>
  <Override PartName="/xl/charts/colors11.xml" ContentType="application/vnd.ms-office.chartcolorstyle+xml"/>
  <Override PartName="/xl/charts/chart31.xml" ContentType="application/vnd.openxmlformats-officedocument.drawingml.chart+xml"/>
  <Override PartName="/xl/charts/style12.xml" ContentType="application/vnd.ms-office.chartstyle+xml"/>
  <Override PartName="/xl/charts/colors12.xml" ContentType="application/vnd.ms-office.chartcolorstyle+xml"/>
  <Override PartName="/xl/charts/chart32.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gsdne\Universidad\GitHub TFM\IDS-ICS-TFM\Documentos TFM\"/>
    </mc:Choice>
  </mc:AlternateContent>
  <xr:revisionPtr revIDLastSave="0" documentId="13_ncr:1_{36FCB9BF-3121-4890-9DED-BC966FB06152}" xr6:coauthVersionLast="47" xr6:coauthVersionMax="47" xr10:uidLastSave="{00000000-0000-0000-0000-000000000000}"/>
  <bookViews>
    <workbookView xWindow="-108" yWindow="-108" windowWidth="23256" windowHeight="12456" activeTab="1" xr2:uid="{05235BE1-CBBE-4572-AC53-6D46DE8A65D2}"/>
  </bookViews>
  <sheets>
    <sheet name="(A) - Reglas Usadas" sheetId="1" r:id="rId1"/>
    <sheet name="(B) - Detecciones - Ataques" sheetId="2" r:id="rId2"/>
    <sheet name="(D) - Resultados I" sheetId="4" r:id="rId3"/>
    <sheet name="(C) - Detecciones - Tráfico Leg" sheetId="3" r:id="rId4"/>
    <sheet name="(D) - Resultados II - Snort" sheetId="5" r:id="rId5"/>
    <sheet name="(D) - Resultados III - FortiGat" sheetId="6" r:id="rId6"/>
    <sheet name="(E) - Referencia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0" i="6" l="1"/>
  <c r="Q11" i="6"/>
  <c r="Q12" i="6"/>
  <c r="Q13" i="6"/>
  <c r="Q14" i="6"/>
  <c r="Q15" i="6"/>
  <c r="Q16" i="6"/>
  <c r="Q17" i="6"/>
  <c r="Q9" i="6"/>
  <c r="P10" i="6"/>
  <c r="P11" i="6"/>
  <c r="P12" i="6"/>
  <c r="P13" i="6"/>
  <c r="W30" i="6" s="1"/>
  <c r="P14" i="6"/>
  <c r="P15" i="6"/>
  <c r="P16" i="6"/>
  <c r="P17" i="6"/>
  <c r="P9" i="6"/>
  <c r="W26" i="6" s="1"/>
  <c r="O10" i="6"/>
  <c r="O11" i="6"/>
  <c r="O12" i="6"/>
  <c r="O13" i="6"/>
  <c r="O14" i="6"/>
  <c r="O15" i="6"/>
  <c r="O16" i="6"/>
  <c r="O17" i="6"/>
  <c r="O9" i="6"/>
  <c r="N15" i="6"/>
  <c r="V32" i="6" s="1"/>
  <c r="N16" i="6"/>
  <c r="V33" i="6" s="1"/>
  <c r="N17" i="6"/>
  <c r="V34" i="6" s="1"/>
  <c r="N9" i="6"/>
  <c r="V26" i="6" s="1"/>
  <c r="N10" i="6"/>
  <c r="V27" i="6" s="1"/>
  <c r="N11" i="6"/>
  <c r="V28" i="6" s="1"/>
  <c r="N12" i="6"/>
  <c r="V29" i="6" s="1"/>
  <c r="N13" i="6"/>
  <c r="V30" i="6" s="1"/>
  <c r="N14" i="6"/>
  <c r="R14" i="6" l="1"/>
  <c r="W34" i="6"/>
  <c r="W29" i="6"/>
  <c r="S14" i="6"/>
  <c r="W31" i="6"/>
  <c r="S17" i="6"/>
  <c r="S15" i="6"/>
  <c r="W32" i="6"/>
  <c r="S11" i="6"/>
  <c r="S9" i="6"/>
  <c r="R16" i="6"/>
  <c r="W27" i="6"/>
  <c r="S13" i="6"/>
  <c r="S10" i="6"/>
  <c r="W28" i="6"/>
  <c r="R13" i="6"/>
  <c r="R15" i="6"/>
  <c r="R12" i="6"/>
  <c r="R11" i="6"/>
  <c r="R9" i="6"/>
  <c r="X26" i="6" s="1"/>
  <c r="R10" i="6"/>
  <c r="R17" i="6"/>
  <c r="S16" i="6"/>
  <c r="V31" i="6"/>
  <c r="W33" i="6"/>
  <c r="S12" i="6"/>
  <c r="X31" i="6" l="1"/>
  <c r="X28" i="6"/>
  <c r="X27" i="6"/>
  <c r="X32" i="6"/>
  <c r="X30" i="6"/>
  <c r="X33" i="6"/>
  <c r="X34" i="6"/>
  <c r="X29" i="6"/>
  <c r="AD18" i="5" l="1"/>
  <c r="AD17" i="5"/>
  <c r="AD16" i="5"/>
  <c r="AD15" i="5"/>
  <c r="AD14" i="5"/>
  <c r="AD13" i="5"/>
  <c r="AD12" i="5"/>
  <c r="AD11" i="5"/>
  <c r="AD10" i="5"/>
  <c r="W18" i="4"/>
  <c r="W13" i="4"/>
  <c r="W14" i="4"/>
  <c r="W15" i="4"/>
  <c r="W16" i="4"/>
  <c r="W17"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12" i="4"/>
  <c r="E57" i="4"/>
  <c r="E58" i="4"/>
  <c r="E59"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60" i="4"/>
  <c r="E61" i="4"/>
  <c r="E62" i="4"/>
  <c r="E63" i="4"/>
  <c r="E64" i="4"/>
  <c r="E65" i="4"/>
  <c r="E66" i="4"/>
  <c r="E67" i="4"/>
  <c r="E68" i="4"/>
  <c r="E69" i="4"/>
  <c r="E12" i="4"/>
  <c r="AI35" i="5"/>
  <c r="AJ35" i="5"/>
  <c r="AK35" i="5"/>
  <c r="AL35" i="5"/>
  <c r="AM35" i="5"/>
  <c r="AI36" i="5"/>
  <c r="AJ36" i="5"/>
  <c r="AK36" i="5"/>
  <c r="AL36" i="5"/>
  <c r="AM36" i="5"/>
  <c r="AI37" i="5"/>
  <c r="AJ37" i="5"/>
  <c r="AK37" i="5"/>
  <c r="AL37" i="5"/>
  <c r="AM37" i="5"/>
  <c r="AI38" i="5"/>
  <c r="AJ38" i="5"/>
  <c r="AK38" i="5"/>
  <c r="AL38" i="5"/>
  <c r="AM38" i="5"/>
  <c r="AI39" i="5"/>
  <c r="AJ39" i="5"/>
  <c r="AK39" i="5"/>
  <c r="AL39" i="5"/>
  <c r="AM39" i="5"/>
  <c r="AI40" i="5"/>
  <c r="AJ40" i="5"/>
  <c r="AK40" i="5"/>
  <c r="AL40" i="5"/>
  <c r="AM40" i="5"/>
  <c r="AI41" i="5"/>
  <c r="AJ41" i="5"/>
  <c r="AK41" i="5"/>
  <c r="AL41" i="5"/>
  <c r="AM41" i="5"/>
  <c r="AI42" i="5"/>
  <c r="AJ42" i="5"/>
  <c r="AK42" i="5"/>
  <c r="AL42" i="5"/>
  <c r="AM42" i="5"/>
  <c r="AM34" i="5"/>
  <c r="AL34" i="5"/>
  <c r="AK34" i="5"/>
  <c r="AJ34" i="5"/>
  <c r="AI34" i="5"/>
  <c r="AM11" i="5"/>
  <c r="AM12" i="5"/>
  <c r="AM13" i="5"/>
  <c r="AM14" i="5"/>
  <c r="AM15" i="5"/>
  <c r="AM16" i="5"/>
  <c r="AM17" i="5"/>
  <c r="AM18" i="5"/>
  <c r="AM10" i="5"/>
  <c r="AI10" i="5"/>
  <c r="AJ10" i="5"/>
  <c r="AK10" i="5"/>
  <c r="AL10" i="5"/>
  <c r="F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12" i="4"/>
  <c r="AS52" i="2"/>
  <c r="AS53" i="2"/>
  <c r="Q61" i="4" s="1"/>
  <c r="AS54" i="2"/>
  <c r="Q62" i="4" s="1"/>
  <c r="AS55" i="2"/>
  <c r="Q63" i="4" s="1"/>
  <c r="AS56" i="2"/>
  <c r="Q64" i="4" s="1"/>
  <c r="AS57" i="2"/>
  <c r="Q65" i="4" s="1"/>
  <c r="AS58" i="2"/>
  <c r="Q66" i="4" s="1"/>
  <c r="AS59" i="2"/>
  <c r="Q67" i="4" s="1"/>
  <c r="AS60" i="2"/>
  <c r="Q68" i="4" s="1"/>
  <c r="AS61" i="2"/>
  <c r="Q69" i="4" s="1"/>
  <c r="AK54" i="2"/>
  <c r="O62" i="4" s="1"/>
  <c r="AK55" i="2"/>
  <c r="O63" i="4" s="1"/>
  <c r="AK56" i="2"/>
  <c r="O64" i="4" s="1"/>
  <c r="AK57" i="2"/>
  <c r="O65" i="4" s="1"/>
  <c r="AK58" i="2"/>
  <c r="O66" i="4" s="1"/>
  <c r="AK59" i="2"/>
  <c r="O67" i="4" s="1"/>
  <c r="AK60" i="2"/>
  <c r="O68" i="4" s="1"/>
  <c r="AK61" i="2"/>
  <c r="O69" i="4" s="1"/>
  <c r="AK53" i="2"/>
  <c r="O61" i="4" s="1"/>
  <c r="AK52" i="2"/>
  <c r="O60" i="4" s="1"/>
  <c r="G14" i="4"/>
  <c r="P14" i="4"/>
  <c r="J14" i="4"/>
  <c r="L14" i="4"/>
  <c r="N14" i="4"/>
  <c r="R14" i="4"/>
  <c r="T14" i="4"/>
  <c r="G15" i="4"/>
  <c r="P15" i="4"/>
  <c r="J15" i="4"/>
  <c r="L15" i="4"/>
  <c r="N15" i="4"/>
  <c r="R15" i="4"/>
  <c r="T15" i="4"/>
  <c r="G16" i="4"/>
  <c r="P16" i="4"/>
  <c r="J16" i="4"/>
  <c r="L16" i="4"/>
  <c r="N16" i="4"/>
  <c r="R16" i="4"/>
  <c r="T16" i="4"/>
  <c r="G17" i="4"/>
  <c r="P17" i="4"/>
  <c r="J17" i="4"/>
  <c r="L17" i="4"/>
  <c r="N17" i="4"/>
  <c r="R17" i="4"/>
  <c r="T17" i="4"/>
  <c r="G18" i="4"/>
  <c r="P18" i="4"/>
  <c r="J18" i="4"/>
  <c r="L18" i="4"/>
  <c r="N18" i="4"/>
  <c r="R18" i="4"/>
  <c r="T18" i="4"/>
  <c r="G19" i="4"/>
  <c r="P19" i="4"/>
  <c r="J19" i="4"/>
  <c r="L19" i="4"/>
  <c r="N19" i="4"/>
  <c r="R19" i="4"/>
  <c r="T19" i="4"/>
  <c r="G20" i="4"/>
  <c r="P20" i="4"/>
  <c r="J20" i="4"/>
  <c r="L20" i="4"/>
  <c r="N20" i="4"/>
  <c r="R20" i="4"/>
  <c r="T20" i="4"/>
  <c r="G21" i="4"/>
  <c r="P21" i="4"/>
  <c r="J21" i="4"/>
  <c r="L21" i="4"/>
  <c r="N21" i="4"/>
  <c r="R21" i="4"/>
  <c r="T21" i="4"/>
  <c r="G22" i="4"/>
  <c r="P22" i="4"/>
  <c r="J22" i="4"/>
  <c r="L22" i="4"/>
  <c r="N22" i="4"/>
  <c r="R22" i="4"/>
  <c r="T22" i="4"/>
  <c r="G23" i="4"/>
  <c r="P23" i="4"/>
  <c r="J23" i="4"/>
  <c r="L23" i="4"/>
  <c r="N23" i="4"/>
  <c r="R23" i="4"/>
  <c r="T23" i="4"/>
  <c r="G24" i="4"/>
  <c r="P24" i="4"/>
  <c r="J24" i="4"/>
  <c r="L24" i="4"/>
  <c r="N24" i="4"/>
  <c r="R24" i="4"/>
  <c r="T24" i="4"/>
  <c r="G25" i="4"/>
  <c r="P25" i="4"/>
  <c r="J25" i="4"/>
  <c r="L25" i="4"/>
  <c r="N25" i="4"/>
  <c r="R25" i="4"/>
  <c r="T25" i="4"/>
  <c r="G26" i="4"/>
  <c r="P26" i="4"/>
  <c r="J26" i="4"/>
  <c r="L26" i="4"/>
  <c r="N26" i="4"/>
  <c r="R26" i="4"/>
  <c r="T26" i="4"/>
  <c r="G27" i="4"/>
  <c r="P27" i="4"/>
  <c r="J27" i="4"/>
  <c r="L27" i="4"/>
  <c r="N27" i="4"/>
  <c r="R27" i="4"/>
  <c r="T27" i="4"/>
  <c r="G28" i="4"/>
  <c r="P28" i="4"/>
  <c r="J28" i="4"/>
  <c r="L28" i="4"/>
  <c r="N28" i="4"/>
  <c r="R28" i="4"/>
  <c r="T28" i="4"/>
  <c r="G29" i="4"/>
  <c r="P29" i="4"/>
  <c r="J29" i="4"/>
  <c r="L29" i="4"/>
  <c r="N29" i="4"/>
  <c r="R29" i="4"/>
  <c r="T29" i="4"/>
  <c r="G30" i="4"/>
  <c r="P30" i="4"/>
  <c r="J30" i="4"/>
  <c r="L30" i="4"/>
  <c r="N30" i="4"/>
  <c r="R30" i="4"/>
  <c r="T30" i="4"/>
  <c r="G31" i="4"/>
  <c r="P31" i="4"/>
  <c r="J31" i="4"/>
  <c r="L31" i="4"/>
  <c r="N31" i="4"/>
  <c r="R31" i="4"/>
  <c r="T31" i="4"/>
  <c r="G32" i="4"/>
  <c r="P32" i="4"/>
  <c r="J32" i="4"/>
  <c r="L32" i="4"/>
  <c r="N32" i="4"/>
  <c r="R32" i="4"/>
  <c r="T32" i="4"/>
  <c r="G33" i="4"/>
  <c r="P33" i="4"/>
  <c r="J33" i="4"/>
  <c r="L33" i="4"/>
  <c r="N33" i="4"/>
  <c r="R33" i="4"/>
  <c r="T33" i="4"/>
  <c r="G34" i="4"/>
  <c r="P34" i="4"/>
  <c r="J34" i="4"/>
  <c r="L34" i="4"/>
  <c r="N34" i="4"/>
  <c r="R34" i="4"/>
  <c r="T34" i="4"/>
  <c r="G35" i="4"/>
  <c r="P35" i="4"/>
  <c r="J35" i="4"/>
  <c r="L35" i="4"/>
  <c r="N35" i="4"/>
  <c r="R35" i="4"/>
  <c r="T35" i="4"/>
  <c r="G36" i="4"/>
  <c r="P36" i="4"/>
  <c r="J36" i="4"/>
  <c r="L36" i="4"/>
  <c r="N36" i="4"/>
  <c r="R36" i="4"/>
  <c r="T36" i="4"/>
  <c r="G37" i="4"/>
  <c r="P37" i="4"/>
  <c r="J37" i="4"/>
  <c r="L37" i="4"/>
  <c r="N37" i="4"/>
  <c r="R37" i="4"/>
  <c r="T37" i="4"/>
  <c r="G38" i="4"/>
  <c r="P38" i="4"/>
  <c r="J38" i="4"/>
  <c r="L38" i="4"/>
  <c r="N38" i="4"/>
  <c r="R38" i="4"/>
  <c r="T38" i="4"/>
  <c r="G39" i="4"/>
  <c r="P39" i="4"/>
  <c r="J39" i="4"/>
  <c r="L39" i="4"/>
  <c r="N39" i="4"/>
  <c r="R39" i="4"/>
  <c r="T39" i="4"/>
  <c r="G40" i="4"/>
  <c r="P40" i="4"/>
  <c r="J40" i="4"/>
  <c r="L40" i="4"/>
  <c r="N40" i="4"/>
  <c r="R40" i="4"/>
  <c r="T40" i="4"/>
  <c r="G41" i="4"/>
  <c r="P41" i="4"/>
  <c r="J41" i="4"/>
  <c r="L41" i="4"/>
  <c r="N41" i="4"/>
  <c r="R41" i="4"/>
  <c r="T41" i="4"/>
  <c r="G42" i="4"/>
  <c r="P42" i="4"/>
  <c r="J42" i="4"/>
  <c r="L42" i="4"/>
  <c r="N42" i="4"/>
  <c r="R42" i="4"/>
  <c r="T42" i="4"/>
  <c r="G43" i="4"/>
  <c r="P43" i="4"/>
  <c r="J43" i="4"/>
  <c r="L43" i="4"/>
  <c r="N43" i="4"/>
  <c r="R43" i="4"/>
  <c r="T43" i="4"/>
  <c r="G44" i="4"/>
  <c r="P44" i="4"/>
  <c r="J44" i="4"/>
  <c r="L44" i="4"/>
  <c r="N44" i="4"/>
  <c r="R44" i="4"/>
  <c r="T44" i="4"/>
  <c r="G45" i="4"/>
  <c r="P45" i="4"/>
  <c r="J45" i="4"/>
  <c r="L45" i="4"/>
  <c r="N45" i="4"/>
  <c r="R45" i="4"/>
  <c r="T45" i="4"/>
  <c r="G46" i="4"/>
  <c r="P46" i="4"/>
  <c r="J46" i="4"/>
  <c r="L46" i="4"/>
  <c r="N46" i="4"/>
  <c r="R46" i="4"/>
  <c r="T46" i="4"/>
  <c r="G47" i="4"/>
  <c r="P47" i="4"/>
  <c r="J47" i="4"/>
  <c r="L47" i="4"/>
  <c r="N47" i="4"/>
  <c r="R47" i="4"/>
  <c r="T47" i="4"/>
  <c r="G48" i="4"/>
  <c r="P48" i="4"/>
  <c r="J48" i="4"/>
  <c r="L48" i="4"/>
  <c r="N48" i="4"/>
  <c r="R48" i="4"/>
  <c r="T48" i="4"/>
  <c r="G49" i="4"/>
  <c r="P49" i="4"/>
  <c r="J49" i="4"/>
  <c r="L49" i="4"/>
  <c r="N49" i="4"/>
  <c r="R49" i="4"/>
  <c r="T49" i="4"/>
  <c r="G50" i="4"/>
  <c r="P50" i="4"/>
  <c r="J50" i="4"/>
  <c r="L50" i="4"/>
  <c r="N50" i="4"/>
  <c r="R50" i="4"/>
  <c r="T50" i="4"/>
  <c r="G51" i="4"/>
  <c r="P51" i="4"/>
  <c r="J51" i="4"/>
  <c r="L51" i="4"/>
  <c r="N51" i="4"/>
  <c r="R51" i="4"/>
  <c r="T51" i="4"/>
  <c r="G52" i="4"/>
  <c r="P52" i="4"/>
  <c r="J52" i="4"/>
  <c r="L52" i="4"/>
  <c r="N52" i="4"/>
  <c r="R52" i="4"/>
  <c r="T52" i="4"/>
  <c r="G53" i="4"/>
  <c r="P53" i="4"/>
  <c r="J53" i="4"/>
  <c r="L53" i="4"/>
  <c r="N53" i="4"/>
  <c r="R53" i="4"/>
  <c r="T53" i="4"/>
  <c r="G54" i="4"/>
  <c r="P54" i="4"/>
  <c r="J54" i="4"/>
  <c r="L54" i="4"/>
  <c r="N54" i="4"/>
  <c r="R54" i="4"/>
  <c r="T54" i="4"/>
  <c r="G55" i="4"/>
  <c r="P55" i="4"/>
  <c r="J55" i="4"/>
  <c r="L55" i="4"/>
  <c r="N55" i="4"/>
  <c r="R55" i="4"/>
  <c r="T55" i="4"/>
  <c r="G56" i="4"/>
  <c r="P56" i="4"/>
  <c r="J56" i="4"/>
  <c r="L56" i="4"/>
  <c r="N56" i="4"/>
  <c r="R56" i="4"/>
  <c r="T56" i="4"/>
  <c r="G57" i="4"/>
  <c r="P57" i="4"/>
  <c r="J57" i="4"/>
  <c r="L57" i="4"/>
  <c r="N57" i="4"/>
  <c r="R57" i="4"/>
  <c r="T57" i="4"/>
  <c r="G58" i="4"/>
  <c r="P58" i="4"/>
  <c r="J58" i="4"/>
  <c r="L58" i="4"/>
  <c r="N58" i="4"/>
  <c r="R58" i="4"/>
  <c r="T58" i="4"/>
  <c r="G59" i="4"/>
  <c r="P59" i="4"/>
  <c r="J59" i="4"/>
  <c r="L59" i="4"/>
  <c r="N59" i="4"/>
  <c r="R59" i="4"/>
  <c r="T59" i="4"/>
  <c r="G60" i="4"/>
  <c r="P60" i="4"/>
  <c r="Q60" i="4"/>
  <c r="J60" i="4"/>
  <c r="L60" i="4"/>
  <c r="N60" i="4"/>
  <c r="R60" i="4"/>
  <c r="T60" i="4"/>
  <c r="G61" i="4"/>
  <c r="P61" i="4"/>
  <c r="J61" i="4"/>
  <c r="L61" i="4"/>
  <c r="N61" i="4"/>
  <c r="R61" i="4"/>
  <c r="T61" i="4"/>
  <c r="G62" i="4"/>
  <c r="P62" i="4"/>
  <c r="J62" i="4"/>
  <c r="L62" i="4"/>
  <c r="N62" i="4"/>
  <c r="R62" i="4"/>
  <c r="T62" i="4"/>
  <c r="G63" i="4"/>
  <c r="P63" i="4"/>
  <c r="J63" i="4"/>
  <c r="L63" i="4"/>
  <c r="N63" i="4"/>
  <c r="R63" i="4"/>
  <c r="T63" i="4"/>
  <c r="G64" i="4"/>
  <c r="P64" i="4"/>
  <c r="J64" i="4"/>
  <c r="L64" i="4"/>
  <c r="N64" i="4"/>
  <c r="R64" i="4"/>
  <c r="T64" i="4"/>
  <c r="G65" i="4"/>
  <c r="P65" i="4"/>
  <c r="J65" i="4"/>
  <c r="L65" i="4"/>
  <c r="N65" i="4"/>
  <c r="R65" i="4"/>
  <c r="T65" i="4"/>
  <c r="G66" i="4"/>
  <c r="P66" i="4"/>
  <c r="J66" i="4"/>
  <c r="L66" i="4"/>
  <c r="N66" i="4"/>
  <c r="R66" i="4"/>
  <c r="T66" i="4"/>
  <c r="G67" i="4"/>
  <c r="P67" i="4"/>
  <c r="J67" i="4"/>
  <c r="L67" i="4"/>
  <c r="N67" i="4"/>
  <c r="R67" i="4"/>
  <c r="T67" i="4"/>
  <c r="G68" i="4"/>
  <c r="P68" i="4"/>
  <c r="J68" i="4"/>
  <c r="L68" i="4"/>
  <c r="N68" i="4"/>
  <c r="R68" i="4"/>
  <c r="T68" i="4"/>
  <c r="G69" i="4"/>
  <c r="P69" i="4"/>
  <c r="J69" i="4"/>
  <c r="L69" i="4"/>
  <c r="N69" i="4"/>
  <c r="R69" i="4"/>
  <c r="T69" i="4"/>
  <c r="P13" i="4"/>
  <c r="J13" i="4"/>
  <c r="L13" i="4"/>
  <c r="N13" i="4"/>
  <c r="R13" i="4"/>
  <c r="T13" i="4"/>
  <c r="R12" i="4"/>
  <c r="AH64" i="4" l="1"/>
  <c r="AH66" i="4" s="1"/>
  <c r="AH65" i="4"/>
  <c r="AH67" i="4" s="1"/>
  <c r="CV13" i="4"/>
  <c r="CF24" i="4"/>
  <c r="CC19" i="4"/>
  <c r="CC17" i="4"/>
  <c r="CF15" i="4"/>
  <c r="CF13" i="4"/>
  <c r="CN21" i="4"/>
  <c r="CK20" i="4"/>
  <c r="CN18" i="4"/>
  <c r="CK15" i="4"/>
  <c r="CV18" i="4"/>
  <c r="CN12" i="4"/>
  <c r="CN16" i="4"/>
  <c r="CV23" i="4"/>
  <c r="CF20" i="4"/>
  <c r="CF18" i="4"/>
  <c r="CC15" i="4"/>
  <c r="CC13" i="4"/>
  <c r="CK21" i="4"/>
  <c r="CN19" i="4"/>
  <c r="CK18" i="4"/>
  <c r="CV12" i="4"/>
  <c r="CS18" i="4"/>
  <c r="CF22" i="4"/>
  <c r="CN24" i="4"/>
  <c r="CK13" i="4"/>
  <c r="CV21" i="4"/>
  <c r="CS20" i="4"/>
  <c r="CV16" i="4"/>
  <c r="CS13" i="4"/>
  <c r="CF25" i="4"/>
  <c r="CC24" i="4"/>
  <c r="CC22" i="4"/>
  <c r="CF16" i="4"/>
  <c r="CN14" i="4"/>
  <c r="CS23" i="4"/>
  <c r="CS21" i="4"/>
  <c r="CV19" i="4"/>
  <c r="CV14" i="4"/>
  <c r="CK23" i="4"/>
  <c r="CS25" i="4"/>
  <c r="CS15" i="4"/>
  <c r="CC20" i="4"/>
  <c r="CC18" i="4"/>
  <c r="CF14" i="4"/>
  <c r="CF12" i="4"/>
  <c r="CN25" i="4"/>
  <c r="CK24" i="4"/>
  <c r="CN22" i="4"/>
  <c r="CN17" i="4"/>
  <c r="CK16" i="4"/>
  <c r="CS12" i="4"/>
  <c r="CV24" i="4"/>
  <c r="CV17" i="4"/>
  <c r="CS16" i="4"/>
  <c r="CC25" i="4"/>
  <c r="CF23" i="4"/>
  <c r="CF21" i="4"/>
  <c r="CC12" i="4"/>
  <c r="CN20" i="4"/>
  <c r="CK19" i="4"/>
  <c r="CK14" i="4"/>
  <c r="CV22" i="4"/>
  <c r="CS14" i="4"/>
  <c r="CF19" i="4"/>
  <c r="CF17" i="4"/>
  <c r="CC16" i="4"/>
  <c r="CC14" i="4"/>
  <c r="CK25" i="4"/>
  <c r="CN23" i="4"/>
  <c r="CK22" i="4"/>
  <c r="CK17" i="4"/>
  <c r="CN15" i="4"/>
  <c r="CV20" i="4"/>
  <c r="CS19" i="4"/>
  <c r="CS17" i="4"/>
  <c r="CV15" i="4"/>
  <c r="CC23" i="4"/>
  <c r="CC21" i="4"/>
  <c r="CK12" i="4"/>
  <c r="CN13" i="4"/>
  <c r="CV25" i="4"/>
  <c r="CS24" i="4"/>
  <c r="CS22" i="4"/>
  <c r="AV38" i="5"/>
  <c r="AL43" i="5"/>
  <c r="AM43" i="5"/>
  <c r="AK43" i="5"/>
  <c r="AV36" i="5"/>
  <c r="AI43" i="5"/>
  <c r="AV35" i="5"/>
  <c r="AM19" i="5"/>
  <c r="AJ43" i="5"/>
  <c r="AV33" i="5"/>
  <c r="H52" i="4"/>
  <c r="I52" i="4" s="1"/>
  <c r="H28" i="4"/>
  <c r="I28" i="4" s="1"/>
  <c r="H20" i="4"/>
  <c r="I20" i="4" s="1"/>
  <c r="H61" i="4"/>
  <c r="I61" i="4" s="1"/>
  <c r="H44" i="4"/>
  <c r="I44" i="4" s="1"/>
  <c r="H36" i="4"/>
  <c r="I36" i="4" s="1"/>
  <c r="H64" i="4"/>
  <c r="H62" i="4"/>
  <c r="I62" i="4" s="1"/>
  <c r="AV37" i="5"/>
  <c r="H34" i="4"/>
  <c r="I34" i="4" s="1"/>
  <c r="H22" i="4"/>
  <c r="I22" i="4" s="1"/>
  <c r="H14" i="4"/>
  <c r="I14" i="4" s="1"/>
  <c r="H59" i="4"/>
  <c r="I59" i="4" s="1"/>
  <c r="H51" i="4"/>
  <c r="I51" i="4" s="1"/>
  <c r="H43" i="4"/>
  <c r="I43" i="4" s="1"/>
  <c r="H35" i="4"/>
  <c r="I35" i="4" s="1"/>
  <c r="H31" i="4"/>
  <c r="I31" i="4" s="1"/>
  <c r="H27" i="4"/>
  <c r="I27" i="4" s="1"/>
  <c r="H23" i="4"/>
  <c r="I23" i="4" s="1"/>
  <c r="H19" i="4"/>
  <c r="I19" i="4" s="1"/>
  <c r="H58" i="4"/>
  <c r="I58" i="4" s="1"/>
  <c r="H50" i="4"/>
  <c r="I50" i="4" s="1"/>
  <c r="H38" i="4"/>
  <c r="I38" i="4" s="1"/>
  <c r="H26" i="4"/>
  <c r="I26" i="4" s="1"/>
  <c r="H18" i="4"/>
  <c r="I18" i="4" s="1"/>
  <c r="H54" i="4"/>
  <c r="I54" i="4" s="1"/>
  <c r="H46" i="4"/>
  <c r="I46" i="4" s="1"/>
  <c r="H42" i="4"/>
  <c r="I42" i="4" s="1"/>
  <c r="H30" i="4"/>
  <c r="I30" i="4" s="1"/>
  <c r="AN37" i="5"/>
  <c r="AV40" i="5"/>
  <c r="H63" i="4"/>
  <c r="AN41" i="5"/>
  <c r="AV41" i="5"/>
  <c r="AV34" i="5"/>
  <c r="AV39" i="5"/>
  <c r="AN35" i="5"/>
  <c r="AN10" i="5"/>
  <c r="AN36" i="5"/>
  <c r="AN39" i="5"/>
  <c r="AN42" i="5"/>
  <c r="AN40" i="5"/>
  <c r="AN38" i="5"/>
  <c r="AN34" i="5"/>
  <c r="H60" i="4"/>
  <c r="I60" i="4" s="1"/>
  <c r="H67" i="4"/>
  <c r="I67" i="4" s="1"/>
  <c r="H39" i="4"/>
  <c r="I39" i="4" s="1"/>
  <c r="H66" i="4"/>
  <c r="I66" i="4" s="1"/>
  <c r="H65" i="4"/>
  <c r="I65" i="4" s="1"/>
  <c r="H55" i="4"/>
  <c r="I55" i="4" s="1"/>
  <c r="H47" i="4"/>
  <c r="I47" i="4" s="1"/>
  <c r="H15" i="4"/>
  <c r="I15" i="4" s="1"/>
  <c r="H57" i="4"/>
  <c r="I57" i="4" s="1"/>
  <c r="H49" i="4"/>
  <c r="I49" i="4" s="1"/>
  <c r="H41" i="4"/>
  <c r="I41" i="4" s="1"/>
  <c r="H33" i="4"/>
  <c r="I33" i="4" s="1"/>
  <c r="H25" i="4"/>
  <c r="I25" i="4" s="1"/>
  <c r="H17" i="4"/>
  <c r="I17" i="4" s="1"/>
  <c r="H68" i="4"/>
  <c r="I68" i="4" s="1"/>
  <c r="H53" i="4"/>
  <c r="I53" i="4" s="1"/>
  <c r="H45" i="4"/>
  <c r="I45" i="4" s="1"/>
  <c r="H37" i="4"/>
  <c r="I37" i="4" s="1"/>
  <c r="H29" i="4"/>
  <c r="I29" i="4" s="1"/>
  <c r="H21" i="4"/>
  <c r="I21" i="4" s="1"/>
  <c r="H69" i="4"/>
  <c r="I69" i="4" s="1"/>
  <c r="H13" i="4"/>
  <c r="H56" i="4"/>
  <c r="I56" i="4" s="1"/>
  <c r="H48" i="4"/>
  <c r="I48" i="4" s="1"/>
  <c r="H40" i="4"/>
  <c r="I40" i="4" s="1"/>
  <c r="H32" i="4"/>
  <c r="I32" i="4" s="1"/>
  <c r="H24" i="4"/>
  <c r="I24" i="4" s="1"/>
  <c r="H16" i="4"/>
  <c r="I16" i="4" s="1"/>
  <c r="P12" i="4"/>
  <c r="H12" i="4" s="1"/>
  <c r="B63" i="4"/>
  <c r="C63" i="4"/>
  <c r="D63" i="4"/>
  <c r="F63" i="4"/>
  <c r="B64" i="4"/>
  <c r="C64" i="4"/>
  <c r="D64" i="4"/>
  <c r="F64" i="4"/>
  <c r="B65" i="4"/>
  <c r="C65" i="4"/>
  <c r="D65" i="4"/>
  <c r="F65" i="4"/>
  <c r="B66" i="4"/>
  <c r="C66" i="4"/>
  <c r="D66" i="4"/>
  <c r="F66" i="4"/>
  <c r="B67" i="4"/>
  <c r="C67" i="4"/>
  <c r="D67" i="4"/>
  <c r="F67" i="4"/>
  <c r="B68" i="4"/>
  <c r="C68" i="4"/>
  <c r="D68" i="4"/>
  <c r="F68" i="4"/>
  <c r="B69" i="4"/>
  <c r="C69" i="4"/>
  <c r="D69" i="4"/>
  <c r="F69" i="4"/>
  <c r="B13" i="4"/>
  <c r="C13" i="4"/>
  <c r="D13" i="4"/>
  <c r="F13" i="4"/>
  <c r="B14" i="4"/>
  <c r="C14" i="4"/>
  <c r="D14" i="4"/>
  <c r="F14" i="4"/>
  <c r="B15" i="4"/>
  <c r="C15" i="4"/>
  <c r="D15" i="4"/>
  <c r="F15" i="4"/>
  <c r="B16" i="4"/>
  <c r="C16" i="4"/>
  <c r="D16" i="4"/>
  <c r="F16" i="4"/>
  <c r="B17" i="4"/>
  <c r="C17" i="4"/>
  <c r="D17" i="4"/>
  <c r="F17" i="4"/>
  <c r="B18" i="4"/>
  <c r="C18" i="4"/>
  <c r="D18" i="4"/>
  <c r="F18" i="4"/>
  <c r="B19" i="4"/>
  <c r="C19" i="4"/>
  <c r="D19" i="4"/>
  <c r="F19" i="4"/>
  <c r="B20" i="4"/>
  <c r="C20" i="4"/>
  <c r="D20" i="4"/>
  <c r="F20" i="4"/>
  <c r="B21" i="4"/>
  <c r="C21" i="4"/>
  <c r="D21" i="4"/>
  <c r="F21" i="4"/>
  <c r="B22" i="4"/>
  <c r="C22" i="4"/>
  <c r="D22" i="4"/>
  <c r="F22" i="4"/>
  <c r="B23" i="4"/>
  <c r="C23" i="4"/>
  <c r="D23" i="4"/>
  <c r="F23" i="4"/>
  <c r="B24" i="4"/>
  <c r="C24" i="4"/>
  <c r="D24" i="4"/>
  <c r="F24" i="4"/>
  <c r="B25" i="4"/>
  <c r="C25" i="4"/>
  <c r="D25" i="4"/>
  <c r="F25" i="4"/>
  <c r="B26" i="4"/>
  <c r="C26" i="4"/>
  <c r="D26" i="4"/>
  <c r="F26" i="4"/>
  <c r="B27" i="4"/>
  <c r="C27" i="4"/>
  <c r="D27" i="4"/>
  <c r="F27" i="4"/>
  <c r="B28" i="4"/>
  <c r="C28" i="4"/>
  <c r="D28" i="4"/>
  <c r="F28" i="4"/>
  <c r="B29" i="4"/>
  <c r="C29" i="4"/>
  <c r="D29" i="4"/>
  <c r="F29" i="4"/>
  <c r="B30" i="4"/>
  <c r="C30" i="4"/>
  <c r="D30" i="4"/>
  <c r="F30" i="4"/>
  <c r="B31" i="4"/>
  <c r="C31" i="4"/>
  <c r="D31" i="4"/>
  <c r="F31" i="4"/>
  <c r="B32" i="4"/>
  <c r="C32" i="4"/>
  <c r="D32" i="4"/>
  <c r="F32" i="4"/>
  <c r="B33" i="4"/>
  <c r="C33" i="4"/>
  <c r="D33" i="4"/>
  <c r="F33" i="4"/>
  <c r="B34" i="4"/>
  <c r="C34" i="4"/>
  <c r="D34" i="4"/>
  <c r="F34" i="4"/>
  <c r="B35" i="4"/>
  <c r="C35" i="4"/>
  <c r="D35" i="4"/>
  <c r="F35" i="4"/>
  <c r="B36" i="4"/>
  <c r="C36" i="4"/>
  <c r="D36" i="4"/>
  <c r="F36" i="4"/>
  <c r="B37" i="4"/>
  <c r="C37" i="4"/>
  <c r="D37" i="4"/>
  <c r="F37" i="4"/>
  <c r="B38" i="4"/>
  <c r="C38" i="4"/>
  <c r="D38" i="4"/>
  <c r="F38" i="4"/>
  <c r="B39" i="4"/>
  <c r="C39" i="4"/>
  <c r="D39" i="4"/>
  <c r="F39" i="4"/>
  <c r="B40" i="4"/>
  <c r="C40" i="4"/>
  <c r="D40" i="4"/>
  <c r="F40" i="4"/>
  <c r="B41" i="4"/>
  <c r="C41" i="4"/>
  <c r="D41" i="4"/>
  <c r="F41" i="4"/>
  <c r="B42" i="4"/>
  <c r="C42" i="4"/>
  <c r="D42" i="4"/>
  <c r="F42" i="4"/>
  <c r="B43" i="4"/>
  <c r="C43" i="4"/>
  <c r="D43" i="4"/>
  <c r="F43" i="4"/>
  <c r="B44" i="4"/>
  <c r="C44" i="4"/>
  <c r="D44" i="4"/>
  <c r="F44" i="4"/>
  <c r="B45" i="4"/>
  <c r="C45" i="4"/>
  <c r="D45" i="4"/>
  <c r="F45" i="4"/>
  <c r="B46" i="4"/>
  <c r="C46" i="4"/>
  <c r="D46" i="4"/>
  <c r="F46" i="4"/>
  <c r="B47" i="4"/>
  <c r="C47" i="4"/>
  <c r="D47" i="4"/>
  <c r="F47" i="4"/>
  <c r="B48" i="4"/>
  <c r="C48" i="4"/>
  <c r="D48" i="4"/>
  <c r="F48" i="4"/>
  <c r="B49" i="4"/>
  <c r="C49" i="4"/>
  <c r="D49" i="4"/>
  <c r="F49" i="4"/>
  <c r="B50" i="4"/>
  <c r="C50" i="4"/>
  <c r="D50" i="4"/>
  <c r="F50" i="4"/>
  <c r="B51" i="4"/>
  <c r="C51" i="4"/>
  <c r="D51" i="4"/>
  <c r="F51" i="4"/>
  <c r="B52" i="4"/>
  <c r="C52" i="4"/>
  <c r="D52" i="4"/>
  <c r="F52" i="4"/>
  <c r="B53" i="4"/>
  <c r="C53" i="4"/>
  <c r="D53" i="4"/>
  <c r="F53" i="4"/>
  <c r="B54" i="4"/>
  <c r="C54" i="4"/>
  <c r="D54" i="4"/>
  <c r="F54" i="4"/>
  <c r="B55" i="4"/>
  <c r="C55" i="4"/>
  <c r="D55" i="4"/>
  <c r="F55" i="4"/>
  <c r="B56" i="4"/>
  <c r="C56" i="4"/>
  <c r="D56" i="4"/>
  <c r="F56" i="4"/>
  <c r="B57" i="4"/>
  <c r="C57" i="4"/>
  <c r="D57" i="4"/>
  <c r="F57" i="4"/>
  <c r="B58" i="4"/>
  <c r="C58" i="4"/>
  <c r="D58" i="4"/>
  <c r="F58" i="4"/>
  <c r="B59" i="4"/>
  <c r="C59" i="4"/>
  <c r="D59" i="4"/>
  <c r="F59" i="4"/>
  <c r="B60" i="4"/>
  <c r="C60" i="4"/>
  <c r="D60" i="4"/>
  <c r="F60" i="4"/>
  <c r="B61" i="4"/>
  <c r="C61" i="4"/>
  <c r="D61" i="4"/>
  <c r="F61" i="4"/>
  <c r="B62" i="4"/>
  <c r="C62" i="4"/>
  <c r="D62" i="4"/>
  <c r="F62" i="4"/>
  <c r="D12" i="4"/>
  <c r="C12" i="4"/>
  <c r="B12" i="4"/>
  <c r="E9" i="6" l="1"/>
  <c r="E17" i="6"/>
  <c r="E13" i="6"/>
  <c r="E10" i="6"/>
  <c r="E18" i="6"/>
  <c r="J15" i="6" s="1"/>
  <c r="E12" i="6"/>
  <c r="J11" i="6" s="1"/>
  <c r="E11" i="6"/>
  <c r="E19" i="6"/>
  <c r="J16" i="6" s="1"/>
  <c r="W15" i="6" s="1"/>
  <c r="E20" i="6"/>
  <c r="E21" i="6"/>
  <c r="E16" i="6"/>
  <c r="E14" i="6"/>
  <c r="E22" i="6"/>
  <c r="E15" i="6"/>
  <c r="J13" i="6" s="1"/>
  <c r="W12" i="6" s="1"/>
  <c r="E23" i="6"/>
  <c r="J17" i="6" s="1"/>
  <c r="AO34" i="5"/>
  <c r="O18" i="5"/>
  <c r="O11" i="5"/>
  <c r="O19" i="5"/>
  <c r="AE16" i="5" s="1"/>
  <c r="AV15" i="5" s="1"/>
  <c r="O12" i="5"/>
  <c r="O20" i="5"/>
  <c r="O13" i="5"/>
  <c r="AE12" i="5" s="1"/>
  <c r="AV11" i="5" s="1"/>
  <c r="O21" i="5"/>
  <c r="O14" i="5"/>
  <c r="O22" i="5"/>
  <c r="O16" i="5"/>
  <c r="AE14" i="5" s="1"/>
  <c r="AV13" i="5" s="1"/>
  <c r="O24" i="5"/>
  <c r="AE18" i="5" s="1"/>
  <c r="AV17" i="5" s="1"/>
  <c r="O15" i="5"/>
  <c r="O23" i="5"/>
  <c r="O17" i="5"/>
  <c r="O10" i="5"/>
  <c r="AN43" i="5"/>
  <c r="AU14" i="4"/>
  <c r="BT15" i="4"/>
  <c r="BW18" i="4"/>
  <c r="BW23" i="4"/>
  <c r="BT25" i="4"/>
  <c r="BO13" i="4"/>
  <c r="BL17" i="4"/>
  <c r="BL12" i="4"/>
  <c r="BG15" i="4"/>
  <c r="BD17" i="4"/>
  <c r="BW13" i="4"/>
  <c r="BT22" i="4"/>
  <c r="BO15" i="4"/>
  <c r="BL19" i="4"/>
  <c r="BO22" i="4"/>
  <c r="BO24" i="4"/>
  <c r="BQ24" i="4" s="1"/>
  <c r="BL26" i="4"/>
  <c r="BD12" i="4"/>
  <c r="BD14" i="4"/>
  <c r="BG22" i="4"/>
  <c r="BW15" i="4"/>
  <c r="BT17" i="4"/>
  <c r="BW20" i="4"/>
  <c r="BT24" i="4"/>
  <c r="BV24" i="4" s="1"/>
  <c r="BW25" i="4"/>
  <c r="BT12" i="4"/>
  <c r="BV12" i="4" s="1"/>
  <c r="BO17" i="4"/>
  <c r="BL21" i="4"/>
  <c r="BD16" i="4"/>
  <c r="BG17" i="4"/>
  <c r="BD26" i="4"/>
  <c r="BG26" i="4"/>
  <c r="BT14" i="4"/>
  <c r="BT19" i="4"/>
  <c r="BW22" i="4"/>
  <c r="BL14" i="4"/>
  <c r="BL16" i="4"/>
  <c r="BO19" i="4"/>
  <c r="BL23" i="4"/>
  <c r="BO26" i="4"/>
  <c r="BG12" i="4"/>
  <c r="BI12" i="4" s="1"/>
  <c r="BG14" i="4"/>
  <c r="BG19" i="4"/>
  <c r="BD21" i="4"/>
  <c r="BD23" i="4"/>
  <c r="BG24" i="4"/>
  <c r="BI24" i="4" s="1"/>
  <c r="BT16" i="4"/>
  <c r="BW17" i="4"/>
  <c r="BT26" i="4"/>
  <c r="BO21" i="4"/>
  <c r="BL25" i="4"/>
  <c r="BD18" i="4"/>
  <c r="BW14" i="4"/>
  <c r="BW19" i="4"/>
  <c r="BT21" i="4"/>
  <c r="BW24" i="4"/>
  <c r="BY24" i="4" s="1"/>
  <c r="BW12" i="4"/>
  <c r="BY12" i="4" s="1"/>
  <c r="BO14" i="4"/>
  <c r="BO16" i="4"/>
  <c r="BL18" i="4"/>
  <c r="BL20" i="4"/>
  <c r="BO23" i="4"/>
  <c r="BD13" i="4"/>
  <c r="BD15" i="4"/>
  <c r="BG16" i="4"/>
  <c r="BD20" i="4"/>
  <c r="BG21" i="4"/>
  <c r="BT18" i="4"/>
  <c r="BT23" i="4"/>
  <c r="BW26" i="4"/>
  <c r="BL13" i="4"/>
  <c r="BO25" i="4"/>
  <c r="BO12" i="4"/>
  <c r="BQ12" i="4" s="1"/>
  <c r="BG18" i="4"/>
  <c r="BG23" i="4"/>
  <c r="BD25" i="4"/>
  <c r="BT13" i="4"/>
  <c r="BW16" i="4"/>
  <c r="BT20" i="4"/>
  <c r="BW21" i="4"/>
  <c r="BL15" i="4"/>
  <c r="BO18" i="4"/>
  <c r="BO20" i="4"/>
  <c r="BL22" i="4"/>
  <c r="BL24" i="4"/>
  <c r="BG13" i="4"/>
  <c r="BD22" i="4"/>
  <c r="BD19" i="4"/>
  <c r="BG20" i="4"/>
  <c r="BD24" i="4"/>
  <c r="BG25" i="4"/>
  <c r="AU12" i="4"/>
  <c r="AV17" i="4"/>
  <c r="AR16" i="4"/>
  <c r="AR12" i="4"/>
  <c r="AT12" i="4" s="1"/>
  <c r="AR17" i="4"/>
  <c r="AR18" i="4"/>
  <c r="AS19" i="4"/>
  <c r="AS12" i="4"/>
  <c r="AS16" i="4"/>
  <c r="AS17" i="4"/>
  <c r="AR15" i="4"/>
  <c r="AN17" i="4"/>
  <c r="AR14" i="4"/>
  <c r="AS18" i="4"/>
  <c r="AS15" i="4"/>
  <c r="AR20" i="4"/>
  <c r="AR37" i="4"/>
  <c r="AU41" i="4"/>
  <c r="AU43" i="4"/>
  <c r="AJ40" i="4"/>
  <c r="AB36" i="4"/>
  <c r="AE40" i="4"/>
  <c r="AM14" i="4"/>
  <c r="AN18" i="4"/>
  <c r="AV20" i="4"/>
  <c r="AE37" i="4"/>
  <c r="AN16" i="4"/>
  <c r="AU38" i="4"/>
  <c r="AB40" i="4"/>
  <c r="AM12" i="4"/>
  <c r="AO12" i="4" s="1"/>
  <c r="AR42" i="4"/>
  <c r="AU35" i="4"/>
  <c r="AW35" i="4" s="1"/>
  <c r="AM37" i="4"/>
  <c r="AM42" i="4"/>
  <c r="AE38" i="4"/>
  <c r="AB41" i="4"/>
  <c r="AN14" i="4"/>
  <c r="AM19" i="4"/>
  <c r="AR43" i="4"/>
  <c r="AR41" i="4"/>
  <c r="AJ35" i="4"/>
  <c r="AM17" i="4"/>
  <c r="AS20" i="4"/>
  <c r="AU36" i="4"/>
  <c r="AU37" i="4"/>
  <c r="AU39" i="4"/>
  <c r="AJ38" i="4"/>
  <c r="AJ43" i="4"/>
  <c r="AE36" i="4"/>
  <c r="AB39" i="4"/>
  <c r="AE43" i="4"/>
  <c r="AM15" i="4"/>
  <c r="AN19" i="4"/>
  <c r="AV13" i="4"/>
  <c r="AU15" i="4"/>
  <c r="AV12" i="4"/>
  <c r="AR38" i="4"/>
  <c r="AR40" i="4"/>
  <c r="AR35" i="4"/>
  <c r="AM40" i="4"/>
  <c r="AB37" i="4"/>
  <c r="AE41" i="4"/>
  <c r="AE35" i="4"/>
  <c r="AG35" i="4" s="1"/>
  <c r="AN15" i="4"/>
  <c r="AM20" i="4"/>
  <c r="AV15" i="4"/>
  <c r="AU17" i="4"/>
  <c r="AU19" i="4"/>
  <c r="AE39" i="4"/>
  <c r="AN12" i="4"/>
  <c r="AR36" i="4"/>
  <c r="AE42" i="4"/>
  <c r="AU16" i="4"/>
  <c r="AU42" i="4"/>
  <c r="AJ36" i="4"/>
  <c r="AM38" i="4"/>
  <c r="AJ41" i="4"/>
  <c r="AM43" i="4"/>
  <c r="AB42" i="4"/>
  <c r="AM16" i="4"/>
  <c r="AN20" i="4"/>
  <c r="AV19" i="4"/>
  <c r="AJ39" i="4"/>
  <c r="AM35" i="4"/>
  <c r="AO35" i="4" s="1"/>
  <c r="AB38" i="4"/>
  <c r="AU18" i="4"/>
  <c r="AR39" i="4"/>
  <c r="AJ37" i="4"/>
  <c r="AM39" i="4"/>
  <c r="AJ42" i="4"/>
  <c r="AB43" i="4"/>
  <c r="AN13" i="4"/>
  <c r="AM18" i="4"/>
  <c r="AV16" i="4"/>
  <c r="AV18" i="4"/>
  <c r="AU20" i="4"/>
  <c r="AU40" i="4"/>
  <c r="AB35" i="4"/>
  <c r="AM36" i="4"/>
  <c r="AM41" i="4"/>
  <c r="AV14" i="4"/>
  <c r="AR19" i="4"/>
  <c r="AS14" i="4"/>
  <c r="AS13" i="4"/>
  <c r="AK17" i="4"/>
  <c r="AK13" i="4"/>
  <c r="AK12" i="4"/>
  <c r="AC13" i="4"/>
  <c r="AB15" i="4"/>
  <c r="AF16" i="4"/>
  <c r="AC18" i="4"/>
  <c r="AB20" i="4"/>
  <c r="AC12" i="4"/>
  <c r="AE17" i="4"/>
  <c r="AC14" i="4"/>
  <c r="AK14" i="4"/>
  <c r="AF19" i="4"/>
  <c r="AC15" i="4"/>
  <c r="AE18" i="4"/>
  <c r="AC20" i="4"/>
  <c r="AB16" i="4"/>
  <c r="AF17" i="4"/>
  <c r="AE14" i="4"/>
  <c r="AE19" i="4"/>
  <c r="AK18" i="4"/>
  <c r="AF14" i="4"/>
  <c r="AB18" i="4"/>
  <c r="AF13" i="4"/>
  <c r="AE15" i="4"/>
  <c r="AB17" i="4"/>
  <c r="AF18" i="4"/>
  <c r="AF15" i="4"/>
  <c r="AC17" i="4"/>
  <c r="AB19" i="4"/>
  <c r="AE20" i="4"/>
  <c r="AB14" i="4"/>
  <c r="AC19" i="4"/>
  <c r="AF20" i="4"/>
  <c r="AC16" i="4"/>
  <c r="AE16" i="4"/>
  <c r="AE12" i="4"/>
  <c r="AG12" i="4" s="1"/>
  <c r="AF12" i="4"/>
  <c r="AK16" i="4"/>
  <c r="AK15" i="4"/>
  <c r="AK19" i="4"/>
  <c r="AK20" i="4"/>
  <c r="I64" i="4"/>
  <c r="I63" i="4"/>
  <c r="BS6" i="2"/>
  <c r="U14" i="4" s="1"/>
  <c r="BS7" i="2"/>
  <c r="U15" i="4" s="1"/>
  <c r="BS8" i="2"/>
  <c r="U16" i="4" s="1"/>
  <c r="BS9" i="2"/>
  <c r="U17" i="4" s="1"/>
  <c r="BS10" i="2"/>
  <c r="U18" i="4" s="1"/>
  <c r="BS11" i="2"/>
  <c r="U19" i="4" s="1"/>
  <c r="BS12" i="2"/>
  <c r="U20" i="4" s="1"/>
  <c r="BS13" i="2"/>
  <c r="U21" i="4" s="1"/>
  <c r="BS14" i="2"/>
  <c r="U22" i="4" s="1"/>
  <c r="BS15" i="2"/>
  <c r="U23" i="4" s="1"/>
  <c r="BS16" i="2"/>
  <c r="U24" i="4" s="1"/>
  <c r="BS17" i="2"/>
  <c r="U25" i="4" s="1"/>
  <c r="BS18" i="2"/>
  <c r="U26" i="4" s="1"/>
  <c r="BS19" i="2"/>
  <c r="U27" i="4" s="1"/>
  <c r="BS20" i="2"/>
  <c r="U28" i="4" s="1"/>
  <c r="BS21" i="2"/>
  <c r="U29" i="4" s="1"/>
  <c r="BS22" i="2"/>
  <c r="U30" i="4" s="1"/>
  <c r="BS23" i="2"/>
  <c r="U31" i="4" s="1"/>
  <c r="BS24" i="2"/>
  <c r="U32" i="4" s="1"/>
  <c r="BS25" i="2"/>
  <c r="U33" i="4" s="1"/>
  <c r="BS26" i="2"/>
  <c r="U34" i="4" s="1"/>
  <c r="BS27" i="2"/>
  <c r="U35" i="4" s="1"/>
  <c r="BS28" i="2"/>
  <c r="U36" i="4" s="1"/>
  <c r="BS29" i="2"/>
  <c r="U37" i="4" s="1"/>
  <c r="BS30" i="2"/>
  <c r="U38" i="4" s="1"/>
  <c r="BS31" i="2"/>
  <c r="U39" i="4" s="1"/>
  <c r="BS32" i="2"/>
  <c r="U40" i="4" s="1"/>
  <c r="BS33" i="2"/>
  <c r="U41" i="4" s="1"/>
  <c r="BS34" i="2"/>
  <c r="U42" i="4" s="1"/>
  <c r="BS35" i="2"/>
  <c r="U43" i="4" s="1"/>
  <c r="BS36" i="2"/>
  <c r="U44" i="4" s="1"/>
  <c r="BS37" i="2"/>
  <c r="U45" i="4" s="1"/>
  <c r="BS38" i="2"/>
  <c r="U46" i="4" s="1"/>
  <c r="BS39" i="2"/>
  <c r="U47" i="4" s="1"/>
  <c r="BS40" i="2"/>
  <c r="U48" i="4" s="1"/>
  <c r="BS41" i="2"/>
  <c r="U49" i="4" s="1"/>
  <c r="BS42" i="2"/>
  <c r="U50" i="4" s="1"/>
  <c r="BS43" i="2"/>
  <c r="U51" i="4" s="1"/>
  <c r="BS44" i="2"/>
  <c r="U52" i="4" s="1"/>
  <c r="BS45" i="2"/>
  <c r="U53" i="4" s="1"/>
  <c r="BS46" i="2"/>
  <c r="U54" i="4" s="1"/>
  <c r="BS47" i="2"/>
  <c r="U55" i="4" s="1"/>
  <c r="BS48" i="2"/>
  <c r="U56" i="4" s="1"/>
  <c r="BS49" i="2"/>
  <c r="U57" i="4" s="1"/>
  <c r="BS50" i="2"/>
  <c r="U58" i="4" s="1"/>
  <c r="BS51" i="2"/>
  <c r="U59" i="4" s="1"/>
  <c r="BS52" i="2"/>
  <c r="U60" i="4" s="1"/>
  <c r="BS53" i="2"/>
  <c r="U61" i="4" s="1"/>
  <c r="BS54" i="2"/>
  <c r="U62" i="4" s="1"/>
  <c r="BS55" i="2"/>
  <c r="U63" i="4" s="1"/>
  <c r="BS56" i="2"/>
  <c r="U64" i="4" s="1"/>
  <c r="BS57" i="2"/>
  <c r="U65" i="4" s="1"/>
  <c r="BS58" i="2"/>
  <c r="U66" i="4" s="1"/>
  <c r="BS59" i="2"/>
  <c r="U67" i="4" s="1"/>
  <c r="BS60" i="2"/>
  <c r="U68" i="4" s="1"/>
  <c r="BS61" i="2"/>
  <c r="U69" i="4" s="1"/>
  <c r="BS5" i="2"/>
  <c r="U13" i="4" s="1"/>
  <c r="BS4" i="2"/>
  <c r="U12" i="4" s="1"/>
  <c r="J14" i="6" l="1"/>
  <c r="AT19" i="4"/>
  <c r="J10" i="6"/>
  <c r="V15" i="6"/>
  <c r="W16" i="6"/>
  <c r="V16" i="6"/>
  <c r="X16" i="6"/>
  <c r="X12" i="6"/>
  <c r="V12" i="6"/>
  <c r="V10" i="6"/>
  <c r="W10" i="6"/>
  <c r="X10" i="6"/>
  <c r="V14" i="6"/>
  <c r="X14" i="6"/>
  <c r="W14" i="6"/>
  <c r="D11" i="6"/>
  <c r="D19" i="6"/>
  <c r="AG64" i="4"/>
  <c r="AG66" i="4" s="1"/>
  <c r="D12" i="6"/>
  <c r="D20" i="6"/>
  <c r="AG65" i="4"/>
  <c r="AG67" i="4" s="1"/>
  <c r="D14" i="6"/>
  <c r="D22" i="6"/>
  <c r="D15" i="6"/>
  <c r="D10" i="6"/>
  <c r="D13" i="6"/>
  <c r="D21" i="6"/>
  <c r="D23" i="6"/>
  <c r="D18" i="6"/>
  <c r="D16" i="6"/>
  <c r="D9" i="6"/>
  <c r="D17" i="6"/>
  <c r="J12" i="6"/>
  <c r="X15" i="6"/>
  <c r="I13" i="6"/>
  <c r="I10" i="6"/>
  <c r="I15" i="6"/>
  <c r="I17" i="6"/>
  <c r="I14" i="6"/>
  <c r="I16" i="6"/>
  <c r="I9" i="6"/>
  <c r="J9" i="6"/>
  <c r="I11" i="6"/>
  <c r="I12" i="6"/>
  <c r="E24" i="6"/>
  <c r="E25" i="6" s="1"/>
  <c r="AE15" i="5"/>
  <c r="AV14" i="5" s="1"/>
  <c r="AE10" i="5"/>
  <c r="O25" i="5"/>
  <c r="O26" i="5" s="1"/>
  <c r="AE17" i="5"/>
  <c r="AV16" i="5" s="1"/>
  <c r="AE11" i="5"/>
  <c r="AV10" i="5" s="1"/>
  <c r="CW18" i="4"/>
  <c r="CX18" i="4" s="1"/>
  <c r="CO18" i="4"/>
  <c r="CP18" i="4" s="1"/>
  <c r="CO21" i="4"/>
  <c r="CP21" i="4" s="1"/>
  <c r="CG13" i="4"/>
  <c r="CH13" i="4" s="1"/>
  <c r="CG15" i="4"/>
  <c r="CH15" i="4" s="1"/>
  <c r="CG24" i="4"/>
  <c r="CH24" i="4" s="1"/>
  <c r="CW13" i="4"/>
  <c r="CX13" i="4" s="1"/>
  <c r="CW25" i="4"/>
  <c r="CX25" i="4" s="1"/>
  <c r="CO13" i="4"/>
  <c r="CP13" i="4" s="1"/>
  <c r="CW15" i="4"/>
  <c r="CX15" i="4" s="1"/>
  <c r="CW20" i="4"/>
  <c r="CX20" i="4" s="1"/>
  <c r="CO15" i="4"/>
  <c r="CP15" i="4" s="1"/>
  <c r="CO23" i="4"/>
  <c r="CP23" i="4" s="1"/>
  <c r="CG17" i="4"/>
  <c r="CH17" i="4" s="1"/>
  <c r="CG19" i="4"/>
  <c r="CH19" i="4" s="1"/>
  <c r="CW22" i="4"/>
  <c r="CX22" i="4" s="1"/>
  <c r="CO20" i="4"/>
  <c r="CP20" i="4" s="1"/>
  <c r="CG21" i="4"/>
  <c r="CH21" i="4" s="1"/>
  <c r="CG23" i="4"/>
  <c r="CH23" i="4" s="1"/>
  <c r="CG20" i="4"/>
  <c r="CH20" i="4" s="1"/>
  <c r="CW17" i="4"/>
  <c r="CX17" i="4" s="1"/>
  <c r="CW24" i="4"/>
  <c r="CX24" i="4" s="1"/>
  <c r="CW12" i="4"/>
  <c r="CX12" i="4" s="1"/>
  <c r="CO17" i="4"/>
  <c r="CP17" i="4" s="1"/>
  <c r="CO22" i="4"/>
  <c r="CP22" i="4" s="1"/>
  <c r="CO25" i="4"/>
  <c r="CP25" i="4" s="1"/>
  <c r="CG12" i="4"/>
  <c r="CH12" i="4" s="1"/>
  <c r="CG14" i="4"/>
  <c r="CH14" i="4" s="1"/>
  <c r="CW14" i="4"/>
  <c r="CX14" i="4" s="1"/>
  <c r="CW19" i="4"/>
  <c r="CX19" i="4" s="1"/>
  <c r="CO14" i="4"/>
  <c r="CP14" i="4" s="1"/>
  <c r="CO12" i="4"/>
  <c r="CP12" i="4" s="1"/>
  <c r="CG16" i="4"/>
  <c r="CH16" i="4" s="1"/>
  <c r="CG25" i="4"/>
  <c r="CH25" i="4" s="1"/>
  <c r="CO19" i="4"/>
  <c r="CP19" i="4" s="1"/>
  <c r="CG18" i="4"/>
  <c r="CH18" i="4" s="1"/>
  <c r="BP13" i="4"/>
  <c r="BQ13" i="4" s="1"/>
  <c r="CW16" i="4"/>
  <c r="CX16" i="4" s="1"/>
  <c r="CW21" i="4"/>
  <c r="CX21" i="4" s="1"/>
  <c r="CW23" i="4"/>
  <c r="CX23" i="4" s="1"/>
  <c r="CO16" i="4"/>
  <c r="CP16" i="4" s="1"/>
  <c r="CO24" i="4"/>
  <c r="CP24" i="4" s="1"/>
  <c r="CG22" i="4"/>
  <c r="CH22" i="4" s="1"/>
  <c r="AE13" i="5"/>
  <c r="AV12" i="5" s="1"/>
  <c r="BX16" i="4"/>
  <c r="BY16" i="4" s="1"/>
  <c r="BX21" i="4"/>
  <c r="BY21" i="4" s="1"/>
  <c r="BP18" i="4"/>
  <c r="BQ18" i="4" s="1"/>
  <c r="BP20" i="4"/>
  <c r="BQ20" i="4" s="1"/>
  <c r="BH13" i="4"/>
  <c r="BX18" i="4"/>
  <c r="BY18" i="4" s="1"/>
  <c r="BX23" i="4"/>
  <c r="BY23" i="4" s="1"/>
  <c r="BH15" i="4"/>
  <c r="BI15" i="4" s="1"/>
  <c r="BH20" i="4"/>
  <c r="BI20" i="4" s="1"/>
  <c r="BH25" i="4"/>
  <c r="BI25" i="4" s="1"/>
  <c r="BX13" i="4"/>
  <c r="BY13" i="4" s="1"/>
  <c r="BP15" i="4"/>
  <c r="BQ15" i="4" s="1"/>
  <c r="BP22" i="4"/>
  <c r="BQ22" i="4" s="1"/>
  <c r="BP24" i="4"/>
  <c r="BH22" i="4"/>
  <c r="BI22" i="4" s="1"/>
  <c r="BX15" i="4"/>
  <c r="BY15" i="4" s="1"/>
  <c r="BX20" i="4"/>
  <c r="BY20" i="4" s="1"/>
  <c r="BX25" i="4"/>
  <c r="BY25" i="4" s="1"/>
  <c r="BP17" i="4"/>
  <c r="BQ17" i="4" s="1"/>
  <c r="BH17" i="4"/>
  <c r="BI17" i="4" s="1"/>
  <c r="BH19" i="4"/>
  <c r="BI19" i="4" s="1"/>
  <c r="BH24" i="4"/>
  <c r="BX22" i="4"/>
  <c r="BY22" i="4" s="1"/>
  <c r="BX12" i="4"/>
  <c r="BP19" i="4"/>
  <c r="BQ19" i="4" s="1"/>
  <c r="BP26" i="4"/>
  <c r="BQ26" i="4" s="1"/>
  <c r="BH12" i="4"/>
  <c r="BH14" i="4"/>
  <c r="BI14" i="4" s="1"/>
  <c r="BX17" i="4"/>
  <c r="BY17" i="4" s="1"/>
  <c r="BP21" i="4"/>
  <c r="BQ21" i="4" s="1"/>
  <c r="BP12" i="4"/>
  <c r="BH26" i="4"/>
  <c r="BI26" i="4" s="1"/>
  <c r="BX14" i="4"/>
  <c r="BY14" i="4" s="1"/>
  <c r="BX19" i="4"/>
  <c r="BY19" i="4" s="1"/>
  <c r="BX24" i="4"/>
  <c r="BP14" i="4"/>
  <c r="BQ14" i="4" s="1"/>
  <c r="BP16" i="4"/>
  <c r="BQ16" i="4" s="1"/>
  <c r="BP23" i="4"/>
  <c r="BQ23" i="4" s="1"/>
  <c r="BH16" i="4"/>
  <c r="BI16" i="4" s="1"/>
  <c r="BH21" i="4"/>
  <c r="BI21" i="4" s="1"/>
  <c r="BX26" i="4"/>
  <c r="BY26" i="4" s="1"/>
  <c r="BP25" i="4"/>
  <c r="BQ25" i="4" s="1"/>
  <c r="BH18" i="4"/>
  <c r="BI18" i="4" s="1"/>
  <c r="BH23" i="4"/>
  <c r="BI23" i="4" s="1"/>
  <c r="BI13" i="4"/>
  <c r="AT16" i="4"/>
  <c r="AO17" i="4"/>
  <c r="AO15" i="4"/>
  <c r="AW17" i="4"/>
  <c r="AO20" i="4"/>
  <c r="AG16" i="4"/>
  <c r="AW18" i="4"/>
  <c r="AT20" i="4"/>
  <c r="AG15" i="4"/>
  <c r="AG19" i="4"/>
  <c r="AW15" i="4"/>
  <c r="AG18" i="4"/>
  <c r="AG20" i="4"/>
  <c r="AG17" i="4"/>
  <c r="AW14" i="4"/>
  <c r="AW12" i="4"/>
  <c r="AT35" i="4"/>
  <c r="AT18" i="4"/>
  <c r="AW19" i="4"/>
  <c r="AT14" i="4"/>
  <c r="AT17" i="4"/>
  <c r="AW20" i="4"/>
  <c r="AG14" i="4"/>
  <c r="AW16" i="4"/>
  <c r="AT15" i="4"/>
  <c r="AV38" i="4"/>
  <c r="AW38" i="4" s="1"/>
  <c r="AN40" i="4"/>
  <c r="AO40" i="4" s="1"/>
  <c r="AN42" i="4"/>
  <c r="AO42" i="4" s="1"/>
  <c r="AF43" i="4"/>
  <c r="AG43" i="4" s="1"/>
  <c r="AV40" i="4"/>
  <c r="AW40" i="4" s="1"/>
  <c r="AF36" i="4"/>
  <c r="AG36" i="4" s="1"/>
  <c r="AF35" i="4"/>
  <c r="AV36" i="4"/>
  <c r="AW36" i="4" s="1"/>
  <c r="AV42" i="4"/>
  <c r="AW42" i="4" s="1"/>
  <c r="AF37" i="4"/>
  <c r="AG37" i="4" s="1"/>
  <c r="AV37" i="4"/>
  <c r="AW37" i="4" s="1"/>
  <c r="AV35" i="4"/>
  <c r="AN37" i="4"/>
  <c r="AO37" i="4" s="1"/>
  <c r="AN39" i="4"/>
  <c r="AO39" i="4" s="1"/>
  <c r="AF38" i="4"/>
  <c r="AG38" i="4" s="1"/>
  <c r="AN41" i="4"/>
  <c r="AO41" i="4" s="1"/>
  <c r="AN43" i="4"/>
  <c r="AO43" i="4" s="1"/>
  <c r="AF39" i="4"/>
  <c r="AG39" i="4" s="1"/>
  <c r="AV39" i="4"/>
  <c r="AW39" i="4" s="1"/>
  <c r="AV41" i="4"/>
  <c r="AW41" i="4" s="1"/>
  <c r="AN35" i="4"/>
  <c r="AF40" i="4"/>
  <c r="AG40" i="4" s="1"/>
  <c r="AF41" i="4"/>
  <c r="AG41" i="4" s="1"/>
  <c r="AV43" i="4"/>
  <c r="AW43" i="4" s="1"/>
  <c r="AN36" i="4"/>
  <c r="AO36" i="4" s="1"/>
  <c r="AN38" i="4"/>
  <c r="AO38" i="4" s="1"/>
  <c r="AF42" i="4"/>
  <c r="AG42" i="4" s="1"/>
  <c r="AD20" i="4"/>
  <c r="AO14" i="4"/>
  <c r="AD19" i="4"/>
  <c r="AD17" i="4"/>
  <c r="AD16" i="4"/>
  <c r="AO18" i="4"/>
  <c r="AO16" i="4"/>
  <c r="AO19" i="4"/>
  <c r="AD14" i="4"/>
  <c r="AD15" i="4"/>
  <c r="AD18" i="4"/>
  <c r="AC53" i="2"/>
  <c r="M61" i="4" s="1"/>
  <c r="AC54" i="2"/>
  <c r="M62" i="4" s="1"/>
  <c r="AC55" i="2"/>
  <c r="M63" i="4" s="1"/>
  <c r="AC56" i="2"/>
  <c r="M64" i="4" s="1"/>
  <c r="AC57" i="2"/>
  <c r="M65" i="4" s="1"/>
  <c r="AC58" i="2"/>
  <c r="M66" i="4" s="1"/>
  <c r="AC59" i="2"/>
  <c r="M67" i="4" s="1"/>
  <c r="AC60" i="2"/>
  <c r="M68" i="4" s="1"/>
  <c r="AC61" i="2"/>
  <c r="M69" i="4" s="1"/>
  <c r="AC52" i="2"/>
  <c r="M60" i="4" s="1"/>
  <c r="U53" i="2"/>
  <c r="K61" i="4" s="1"/>
  <c r="U54" i="2"/>
  <c r="K62" i="4" s="1"/>
  <c r="U55" i="2"/>
  <c r="K63" i="4" s="1"/>
  <c r="U56" i="2"/>
  <c r="K64" i="4" s="1"/>
  <c r="U57" i="2"/>
  <c r="K65" i="4" s="1"/>
  <c r="U58" i="2"/>
  <c r="K66" i="4" s="1"/>
  <c r="U59" i="2"/>
  <c r="K67" i="4" s="1"/>
  <c r="U60" i="2"/>
  <c r="K68" i="4" s="1"/>
  <c r="U61" i="2"/>
  <c r="K69" i="4" s="1"/>
  <c r="U52" i="2"/>
  <c r="K60" i="4" s="1"/>
  <c r="BA61" i="2"/>
  <c r="S69" i="4" s="1"/>
  <c r="BA60" i="2"/>
  <c r="S68" i="4" s="1"/>
  <c r="BA59" i="2"/>
  <c r="S67" i="4" s="1"/>
  <c r="BA58" i="2"/>
  <c r="S66" i="4" s="1"/>
  <c r="BA57" i="2"/>
  <c r="S65" i="4" s="1"/>
  <c r="BA56" i="2"/>
  <c r="S64" i="4" s="1"/>
  <c r="BA55" i="2"/>
  <c r="S63" i="4" s="1"/>
  <c r="BA54" i="2"/>
  <c r="S62" i="4" s="1"/>
  <c r="BA53" i="2"/>
  <c r="S61" i="4" s="1"/>
  <c r="BA52" i="2"/>
  <c r="S60" i="4" s="1"/>
  <c r="BA51" i="2"/>
  <c r="S59" i="4" s="1"/>
  <c r="AS51" i="2"/>
  <c r="Q59" i="4" s="1"/>
  <c r="AK51" i="2"/>
  <c r="O59" i="4" s="1"/>
  <c r="AC51" i="2"/>
  <c r="M59" i="4" s="1"/>
  <c r="U51" i="2"/>
  <c r="K59" i="4" s="1"/>
  <c r="BA6" i="2"/>
  <c r="S14" i="4" s="1"/>
  <c r="BA7" i="2"/>
  <c r="S15" i="4" s="1"/>
  <c r="BA8" i="2"/>
  <c r="S16" i="4" s="1"/>
  <c r="BA9" i="2"/>
  <c r="S17" i="4" s="1"/>
  <c r="BA10" i="2"/>
  <c r="S18" i="4" s="1"/>
  <c r="BA11" i="2"/>
  <c r="S19" i="4" s="1"/>
  <c r="BA12" i="2"/>
  <c r="S20" i="4" s="1"/>
  <c r="BA13" i="2"/>
  <c r="S21" i="4" s="1"/>
  <c r="BA14" i="2"/>
  <c r="S22" i="4" s="1"/>
  <c r="BA15" i="2"/>
  <c r="S23" i="4" s="1"/>
  <c r="BA16" i="2"/>
  <c r="S24" i="4" s="1"/>
  <c r="BA17" i="2"/>
  <c r="S25" i="4" s="1"/>
  <c r="BA18" i="2"/>
  <c r="S26" i="4" s="1"/>
  <c r="BA19" i="2"/>
  <c r="S27" i="4" s="1"/>
  <c r="BA20" i="2"/>
  <c r="S28" i="4" s="1"/>
  <c r="BA21" i="2"/>
  <c r="S29" i="4" s="1"/>
  <c r="BA22" i="2"/>
  <c r="S30" i="4" s="1"/>
  <c r="BA23" i="2"/>
  <c r="S31" i="4" s="1"/>
  <c r="BA24" i="2"/>
  <c r="S32" i="4" s="1"/>
  <c r="BA25" i="2"/>
  <c r="S33" i="4" s="1"/>
  <c r="BA26" i="2"/>
  <c r="S34" i="4" s="1"/>
  <c r="BA27" i="2"/>
  <c r="S35" i="4" s="1"/>
  <c r="BA28" i="2"/>
  <c r="S36" i="4" s="1"/>
  <c r="BA29" i="2"/>
  <c r="S37" i="4" s="1"/>
  <c r="BA30" i="2"/>
  <c r="S38" i="4" s="1"/>
  <c r="BA31" i="2"/>
  <c r="S39" i="4" s="1"/>
  <c r="BA32" i="2"/>
  <c r="S40" i="4" s="1"/>
  <c r="BA33" i="2"/>
  <c r="S41" i="4" s="1"/>
  <c r="BA34" i="2"/>
  <c r="S42" i="4" s="1"/>
  <c r="BA35" i="2"/>
  <c r="S43" i="4" s="1"/>
  <c r="BA36" i="2"/>
  <c r="S44" i="4" s="1"/>
  <c r="BA37" i="2"/>
  <c r="S45" i="4" s="1"/>
  <c r="AS5" i="2"/>
  <c r="Q13" i="4" s="1"/>
  <c r="AS6" i="2"/>
  <c r="Q14" i="4" s="1"/>
  <c r="AS7" i="2"/>
  <c r="Q15" i="4" s="1"/>
  <c r="AS8" i="2"/>
  <c r="Q16" i="4" s="1"/>
  <c r="AS9" i="2"/>
  <c r="Q17" i="4" s="1"/>
  <c r="AS10" i="2"/>
  <c r="Q18" i="4" s="1"/>
  <c r="AS11" i="2"/>
  <c r="Q19" i="4" s="1"/>
  <c r="AS12" i="2"/>
  <c r="Q20" i="4" s="1"/>
  <c r="AS13" i="2"/>
  <c r="Q21" i="4" s="1"/>
  <c r="AS14" i="2"/>
  <c r="Q22" i="4" s="1"/>
  <c r="AS15" i="2"/>
  <c r="Q23" i="4" s="1"/>
  <c r="AS16" i="2"/>
  <c r="Q24" i="4" s="1"/>
  <c r="AS17" i="2"/>
  <c r="Q25" i="4" s="1"/>
  <c r="AS18" i="2"/>
  <c r="Q26" i="4" s="1"/>
  <c r="AS19" i="2"/>
  <c r="Q27" i="4" s="1"/>
  <c r="AS20" i="2"/>
  <c r="Q28" i="4" s="1"/>
  <c r="AS21" i="2"/>
  <c r="Q29" i="4" s="1"/>
  <c r="AS22" i="2"/>
  <c r="Q30" i="4" s="1"/>
  <c r="AS23" i="2"/>
  <c r="Q31" i="4" s="1"/>
  <c r="AS24" i="2"/>
  <c r="Q32" i="4" s="1"/>
  <c r="AS25" i="2"/>
  <c r="Q33" i="4" s="1"/>
  <c r="AS26" i="2"/>
  <c r="Q34" i="4" s="1"/>
  <c r="AS27" i="2"/>
  <c r="Q35" i="4" s="1"/>
  <c r="AS28" i="2"/>
  <c r="Q36" i="4" s="1"/>
  <c r="AS29" i="2"/>
  <c r="Q37" i="4" s="1"/>
  <c r="AS30" i="2"/>
  <c r="Q38" i="4" s="1"/>
  <c r="AS31" i="2"/>
  <c r="Q39" i="4" s="1"/>
  <c r="AS32" i="2"/>
  <c r="Q40" i="4" s="1"/>
  <c r="AS33" i="2"/>
  <c r="Q41" i="4" s="1"/>
  <c r="AS34" i="2"/>
  <c r="Q42" i="4" s="1"/>
  <c r="AS35" i="2"/>
  <c r="Q43" i="4" s="1"/>
  <c r="AS36" i="2"/>
  <c r="Q44" i="4" s="1"/>
  <c r="AS37" i="2"/>
  <c r="Q45" i="4" s="1"/>
  <c r="AS38" i="2"/>
  <c r="Q46" i="4" s="1"/>
  <c r="AS39" i="2"/>
  <c r="Q47" i="4" s="1"/>
  <c r="AS40" i="2"/>
  <c r="Q48" i="4" s="1"/>
  <c r="AS41" i="2"/>
  <c r="Q49" i="4" s="1"/>
  <c r="AS42" i="2"/>
  <c r="Q50" i="4" s="1"/>
  <c r="AS43" i="2"/>
  <c r="Q51" i="4" s="1"/>
  <c r="AS44" i="2"/>
  <c r="Q52" i="4" s="1"/>
  <c r="AS45" i="2"/>
  <c r="Q53" i="4" s="1"/>
  <c r="AS46" i="2"/>
  <c r="Q54" i="4" s="1"/>
  <c r="AS47" i="2"/>
  <c r="Q55" i="4" s="1"/>
  <c r="AS48" i="2"/>
  <c r="Q56" i="4" s="1"/>
  <c r="AS49" i="2"/>
  <c r="Q57" i="4" s="1"/>
  <c r="AS50" i="2"/>
  <c r="Q58" i="4" s="1"/>
  <c r="AK5" i="2"/>
  <c r="O13" i="4" s="1"/>
  <c r="AK6" i="2"/>
  <c r="O14" i="4" s="1"/>
  <c r="AK7" i="2"/>
  <c r="O15" i="4" s="1"/>
  <c r="AK8" i="2"/>
  <c r="O16" i="4" s="1"/>
  <c r="AK9" i="2"/>
  <c r="O17" i="4" s="1"/>
  <c r="AK10" i="2"/>
  <c r="O18" i="4" s="1"/>
  <c r="AK11" i="2"/>
  <c r="O19" i="4" s="1"/>
  <c r="AK12" i="2"/>
  <c r="O20" i="4" s="1"/>
  <c r="AK13" i="2"/>
  <c r="O21" i="4" s="1"/>
  <c r="AK14" i="2"/>
  <c r="O22" i="4" s="1"/>
  <c r="AK15" i="2"/>
  <c r="O23" i="4" s="1"/>
  <c r="AK16" i="2"/>
  <c r="O24" i="4" s="1"/>
  <c r="AK17" i="2"/>
  <c r="O25" i="4" s="1"/>
  <c r="AK18" i="2"/>
  <c r="O26" i="4" s="1"/>
  <c r="AK19" i="2"/>
  <c r="O27" i="4" s="1"/>
  <c r="AK20" i="2"/>
  <c r="O28" i="4" s="1"/>
  <c r="AK21" i="2"/>
  <c r="O29" i="4" s="1"/>
  <c r="AK22" i="2"/>
  <c r="O30" i="4" s="1"/>
  <c r="AK23" i="2"/>
  <c r="O31" i="4" s="1"/>
  <c r="AK24" i="2"/>
  <c r="O32" i="4" s="1"/>
  <c r="AK25" i="2"/>
  <c r="O33" i="4" s="1"/>
  <c r="AK26" i="2"/>
  <c r="O34" i="4" s="1"/>
  <c r="AK27" i="2"/>
  <c r="O35" i="4" s="1"/>
  <c r="AK28" i="2"/>
  <c r="O36" i="4" s="1"/>
  <c r="AK29" i="2"/>
  <c r="O37" i="4" s="1"/>
  <c r="AK30" i="2"/>
  <c r="O38" i="4" s="1"/>
  <c r="AK31" i="2"/>
  <c r="O39" i="4" s="1"/>
  <c r="AK32" i="2"/>
  <c r="O40" i="4" s="1"/>
  <c r="AK33" i="2"/>
  <c r="O41" i="4" s="1"/>
  <c r="AK34" i="2"/>
  <c r="O42" i="4" s="1"/>
  <c r="AK35" i="2"/>
  <c r="O43" i="4" s="1"/>
  <c r="AK36" i="2"/>
  <c r="O44" i="4" s="1"/>
  <c r="AK37" i="2"/>
  <c r="O45" i="4" s="1"/>
  <c r="AK38" i="2"/>
  <c r="O46" i="4" s="1"/>
  <c r="AK39" i="2"/>
  <c r="O47" i="4" s="1"/>
  <c r="AK40" i="2"/>
  <c r="O48" i="4" s="1"/>
  <c r="AK41" i="2"/>
  <c r="O49" i="4" s="1"/>
  <c r="AK42" i="2"/>
  <c r="O50" i="4" s="1"/>
  <c r="AK43" i="2"/>
  <c r="O51" i="4" s="1"/>
  <c r="AK44" i="2"/>
  <c r="O52" i="4" s="1"/>
  <c r="AK45" i="2"/>
  <c r="O53" i="4" s="1"/>
  <c r="AK46" i="2"/>
  <c r="O54" i="4" s="1"/>
  <c r="AK47" i="2"/>
  <c r="O55" i="4" s="1"/>
  <c r="AK48" i="2"/>
  <c r="O56" i="4" s="1"/>
  <c r="AK49" i="2"/>
  <c r="O57" i="4" s="1"/>
  <c r="AK50" i="2"/>
  <c r="O58" i="4" s="1"/>
  <c r="AC33" i="2"/>
  <c r="M41" i="4" s="1"/>
  <c r="AC34" i="2"/>
  <c r="M42" i="4" s="1"/>
  <c r="AC35" i="2"/>
  <c r="M43" i="4" s="1"/>
  <c r="AC36" i="2"/>
  <c r="M44" i="4" s="1"/>
  <c r="AC37" i="2"/>
  <c r="M45" i="4" s="1"/>
  <c r="AC38" i="2"/>
  <c r="M46" i="4" s="1"/>
  <c r="AC39" i="2"/>
  <c r="M47" i="4" s="1"/>
  <c r="AC21" i="2"/>
  <c r="M29" i="4" s="1"/>
  <c r="AC22" i="2"/>
  <c r="M30" i="4" s="1"/>
  <c r="AC23" i="2"/>
  <c r="M31" i="4" s="1"/>
  <c r="AC24" i="2"/>
  <c r="M32" i="4" s="1"/>
  <c r="AC25" i="2"/>
  <c r="M33" i="4" s="1"/>
  <c r="AC26" i="2"/>
  <c r="M34" i="4" s="1"/>
  <c r="AC27" i="2"/>
  <c r="M35" i="4" s="1"/>
  <c r="AC20" i="2"/>
  <c r="M28" i="4" s="1"/>
  <c r="AC10" i="2"/>
  <c r="M18" i="4" s="1"/>
  <c r="AC11" i="2"/>
  <c r="M19" i="4" s="1"/>
  <c r="AC12" i="2"/>
  <c r="M20" i="4" s="1"/>
  <c r="AC13" i="2"/>
  <c r="M21" i="4" s="1"/>
  <c r="AC14" i="2"/>
  <c r="M22" i="4" s="1"/>
  <c r="AC15" i="2"/>
  <c r="M23" i="4" s="1"/>
  <c r="U9" i="2"/>
  <c r="K17" i="4" s="1"/>
  <c r="U10" i="2"/>
  <c r="K18" i="4" s="1"/>
  <c r="U11" i="2"/>
  <c r="K19" i="4" s="1"/>
  <c r="U12" i="2"/>
  <c r="K20" i="4" s="1"/>
  <c r="U13" i="2"/>
  <c r="K21" i="4" s="1"/>
  <c r="U14" i="2"/>
  <c r="K22" i="4" s="1"/>
  <c r="U15" i="2"/>
  <c r="K23" i="4" s="1"/>
  <c r="U16" i="2"/>
  <c r="K24" i="4" s="1"/>
  <c r="U17" i="2"/>
  <c r="K25" i="4" s="1"/>
  <c r="U18" i="2"/>
  <c r="K26" i="4" s="1"/>
  <c r="U19" i="2"/>
  <c r="K27" i="4" s="1"/>
  <c r="U20" i="2"/>
  <c r="K28" i="4" s="1"/>
  <c r="U21" i="2"/>
  <c r="K29" i="4" s="1"/>
  <c r="U22" i="2"/>
  <c r="K30" i="4" s="1"/>
  <c r="U23" i="2"/>
  <c r="K31" i="4" s="1"/>
  <c r="U24" i="2"/>
  <c r="K32" i="4" s="1"/>
  <c r="U25" i="2"/>
  <c r="K33" i="4" s="1"/>
  <c r="U26" i="2"/>
  <c r="K34" i="4" s="1"/>
  <c r="U27" i="2"/>
  <c r="K35" i="4" s="1"/>
  <c r="U28" i="2"/>
  <c r="K36" i="4" s="1"/>
  <c r="U29" i="2"/>
  <c r="K37" i="4" s="1"/>
  <c r="U30" i="2"/>
  <c r="K38" i="4" s="1"/>
  <c r="U31" i="2"/>
  <c r="K39" i="4" s="1"/>
  <c r="U32" i="2"/>
  <c r="K40" i="4" s="1"/>
  <c r="U33" i="2"/>
  <c r="K41" i="4" s="1"/>
  <c r="U34" i="2"/>
  <c r="K42" i="4" s="1"/>
  <c r="U35" i="2"/>
  <c r="K43" i="4" s="1"/>
  <c r="U36" i="2"/>
  <c r="K44" i="4" s="1"/>
  <c r="U37" i="2"/>
  <c r="K45" i="4" s="1"/>
  <c r="U38" i="2"/>
  <c r="K46" i="4" s="1"/>
  <c r="U39" i="2"/>
  <c r="K47" i="4" s="1"/>
  <c r="U40" i="2"/>
  <c r="K48" i="4" s="1"/>
  <c r="U41" i="2"/>
  <c r="K49" i="4" s="1"/>
  <c r="U42" i="2"/>
  <c r="K50" i="4" s="1"/>
  <c r="U43" i="2"/>
  <c r="K51" i="4" s="1"/>
  <c r="U44" i="2"/>
  <c r="K52" i="4" s="1"/>
  <c r="U45" i="2"/>
  <c r="K53" i="4" s="1"/>
  <c r="U46" i="2"/>
  <c r="K54" i="4" s="1"/>
  <c r="U47" i="2"/>
  <c r="K55" i="4" s="1"/>
  <c r="U48" i="2"/>
  <c r="K56" i="4" s="1"/>
  <c r="U49" i="2"/>
  <c r="K57" i="4" s="1"/>
  <c r="U50" i="2"/>
  <c r="K58" i="4" s="1"/>
  <c r="AC9" i="2"/>
  <c r="M17" i="4" s="1"/>
  <c r="BA5" i="2"/>
  <c r="S13" i="4" s="1"/>
  <c r="BA38" i="2"/>
  <c r="S46" i="4" s="1"/>
  <c r="BA39" i="2"/>
  <c r="S47" i="4" s="1"/>
  <c r="BA40" i="2"/>
  <c r="S48" i="4" s="1"/>
  <c r="BA41" i="2"/>
  <c r="S49" i="4" s="1"/>
  <c r="BA42" i="2"/>
  <c r="S50" i="4" s="1"/>
  <c r="BA43" i="2"/>
  <c r="S51" i="4" s="1"/>
  <c r="BA44" i="2"/>
  <c r="S52" i="4" s="1"/>
  <c r="BA45" i="2"/>
  <c r="S53" i="4" s="1"/>
  <c r="BA46" i="2"/>
  <c r="S54" i="4" s="1"/>
  <c r="BA47" i="2"/>
  <c r="S55" i="4" s="1"/>
  <c r="BA48" i="2"/>
  <c r="S56" i="4" s="1"/>
  <c r="BA49" i="2"/>
  <c r="S57" i="4" s="1"/>
  <c r="BA50" i="2"/>
  <c r="S58" i="4" s="1"/>
  <c r="BA4" i="2"/>
  <c r="S12" i="4" s="1"/>
  <c r="AS4" i="2"/>
  <c r="AK4" i="2"/>
  <c r="AC5" i="2"/>
  <c r="M13" i="4" s="1"/>
  <c r="AC6" i="2"/>
  <c r="M14" i="4" s="1"/>
  <c r="AC7" i="2"/>
  <c r="M15" i="4" s="1"/>
  <c r="AC8" i="2"/>
  <c r="M16" i="4" s="1"/>
  <c r="AC16" i="2"/>
  <c r="M24" i="4" s="1"/>
  <c r="AC17" i="2"/>
  <c r="M25" i="4" s="1"/>
  <c r="AC18" i="2"/>
  <c r="M26" i="4" s="1"/>
  <c r="AC19" i="2"/>
  <c r="M27" i="4" s="1"/>
  <c r="AC28" i="2"/>
  <c r="M36" i="4" s="1"/>
  <c r="AC29" i="2"/>
  <c r="M37" i="4" s="1"/>
  <c r="AC30" i="2"/>
  <c r="M38" i="4" s="1"/>
  <c r="AC31" i="2"/>
  <c r="M39" i="4" s="1"/>
  <c r="AC32" i="2"/>
  <c r="M40" i="4" s="1"/>
  <c r="AC40" i="2"/>
  <c r="M48" i="4" s="1"/>
  <c r="AC41" i="2"/>
  <c r="M49" i="4" s="1"/>
  <c r="AC42" i="2"/>
  <c r="M50" i="4" s="1"/>
  <c r="AC43" i="2"/>
  <c r="M51" i="4" s="1"/>
  <c r="AC44" i="2"/>
  <c r="M52" i="4" s="1"/>
  <c r="AC45" i="2"/>
  <c r="M53" i="4" s="1"/>
  <c r="AC46" i="2"/>
  <c r="M54" i="4" s="1"/>
  <c r="AC47" i="2"/>
  <c r="M55" i="4" s="1"/>
  <c r="AC48" i="2"/>
  <c r="M56" i="4" s="1"/>
  <c r="AC49" i="2"/>
  <c r="M57" i="4" s="1"/>
  <c r="AC50" i="2"/>
  <c r="M58" i="4" s="1"/>
  <c r="AC4" i="2"/>
  <c r="U5" i="2"/>
  <c r="K13" i="4" s="1"/>
  <c r="U6" i="2"/>
  <c r="K14" i="4" s="1"/>
  <c r="U7" i="2"/>
  <c r="K15" i="4" s="1"/>
  <c r="U8" i="2"/>
  <c r="K16" i="4" s="1"/>
  <c r="U4" i="2"/>
  <c r="W13" i="6" l="1"/>
  <c r="V13" i="6"/>
  <c r="X13" i="6"/>
  <c r="V9" i="6"/>
  <c r="X9" i="6"/>
  <c r="W9" i="6"/>
  <c r="V8" i="6"/>
  <c r="W8" i="6"/>
  <c r="X8" i="6"/>
  <c r="I18" i="6"/>
  <c r="I19" i="6" s="1"/>
  <c r="X11" i="6"/>
  <c r="V11" i="6"/>
  <c r="W11" i="6"/>
  <c r="H17" i="6"/>
  <c r="H16" i="6"/>
  <c r="H13" i="6"/>
  <c r="H14" i="6"/>
  <c r="H12" i="6"/>
  <c r="H15" i="6"/>
  <c r="H10" i="6"/>
  <c r="H11" i="6"/>
  <c r="D24" i="6"/>
  <c r="D25" i="6" s="1"/>
  <c r="H9" i="6"/>
  <c r="AE65" i="4"/>
  <c r="AE67" i="4" s="1"/>
  <c r="AE64" i="4"/>
  <c r="AE66" i="4" s="1"/>
  <c r="N17" i="5"/>
  <c r="N38" i="5" s="1"/>
  <c r="N21" i="5"/>
  <c r="N42" i="5" s="1"/>
  <c r="N20" i="5"/>
  <c r="N41" i="5" s="1"/>
  <c r="N12" i="5"/>
  <c r="N33" i="5" s="1"/>
  <c r="N19" i="5"/>
  <c r="N40" i="5" s="1"/>
  <c r="N23" i="5"/>
  <c r="N44" i="5" s="1"/>
  <c r="N15" i="5"/>
  <c r="N36" i="5" s="1"/>
  <c r="N13" i="5"/>
  <c r="N34" i="5" s="1"/>
  <c r="N11" i="5"/>
  <c r="N32" i="5" s="1"/>
  <c r="N18" i="5"/>
  <c r="N39" i="5" s="1"/>
  <c r="N10" i="5"/>
  <c r="N22" i="5"/>
  <c r="N43" i="5" s="1"/>
  <c r="N24" i="5"/>
  <c r="N45" i="5" s="1"/>
  <c r="N16" i="5"/>
  <c r="N37" i="5" s="1"/>
  <c r="N14" i="5"/>
  <c r="N35" i="5" s="1"/>
  <c r="AT9" i="5"/>
  <c r="AV9" i="5"/>
  <c r="AS9" i="5"/>
  <c r="AU9" i="5"/>
  <c r="AR9" i="5"/>
  <c r="AL18" i="5"/>
  <c r="AU17" i="5" s="1"/>
  <c r="AK18" i="5"/>
  <c r="AT17" i="5" s="1"/>
  <c r="AJ18" i="5"/>
  <c r="AS17" i="5" s="1"/>
  <c r="AI18" i="5"/>
  <c r="AL17" i="5"/>
  <c r="AU16" i="5" s="1"/>
  <c r="AK17" i="5"/>
  <c r="AJ17" i="5"/>
  <c r="AI17" i="5"/>
  <c r="AL16" i="5"/>
  <c r="AU15" i="5" s="1"/>
  <c r="AK16" i="5"/>
  <c r="AJ16" i="5"/>
  <c r="AS15" i="5" s="1"/>
  <c r="AI16" i="5"/>
  <c r="AR15" i="5" s="1"/>
  <c r="AL15" i="5"/>
  <c r="AK15" i="5"/>
  <c r="AT14" i="5" s="1"/>
  <c r="AJ15" i="5"/>
  <c r="AI15" i="5"/>
  <c r="AR14" i="5" s="1"/>
  <c r="AL14" i="5"/>
  <c r="AU13" i="5" s="1"/>
  <c r="AK14" i="5"/>
  <c r="AT13" i="5" s="1"/>
  <c r="AJ14" i="5"/>
  <c r="AS13" i="5" s="1"/>
  <c r="AI14" i="5"/>
  <c r="AL13" i="5"/>
  <c r="AU12" i="5" s="1"/>
  <c r="AK13" i="5"/>
  <c r="AJ13" i="5"/>
  <c r="AI13" i="5"/>
  <c r="AL12" i="5"/>
  <c r="AU11" i="5" s="1"/>
  <c r="AK12" i="5"/>
  <c r="AJ12" i="5"/>
  <c r="AS11" i="5" s="1"/>
  <c r="AI12" i="5"/>
  <c r="AR11" i="5" s="1"/>
  <c r="AL11" i="5"/>
  <c r="AK11" i="5"/>
  <c r="AJ11" i="5"/>
  <c r="AI11" i="5"/>
  <c r="AR33" i="5"/>
  <c r="G13" i="4"/>
  <c r="T12" i="4"/>
  <c r="N12" i="4"/>
  <c r="L12" i="4"/>
  <c r="J12" i="4"/>
  <c r="G12" i="4"/>
  <c r="Q12" i="4"/>
  <c r="O12" i="4"/>
  <c r="M12" i="4"/>
  <c r="K12" i="4"/>
  <c r="AC65" i="4" l="1"/>
  <c r="AC67" i="4" s="1"/>
  <c r="AC64" i="4"/>
  <c r="AC66" i="4" s="1"/>
  <c r="AA64" i="4"/>
  <c r="AA66" i="4" s="1"/>
  <c r="AA65" i="4"/>
  <c r="AA67" i="4" s="1"/>
  <c r="AD64" i="4"/>
  <c r="AD66" i="4" s="1"/>
  <c r="AD65" i="4"/>
  <c r="AD67" i="4" s="1"/>
  <c r="M16" i="5"/>
  <c r="M37" i="5" s="1"/>
  <c r="AB64" i="4"/>
  <c r="AB66" i="4" s="1"/>
  <c r="AB65" i="4"/>
  <c r="AB67" i="4" s="1"/>
  <c r="H18" i="6"/>
  <c r="H19" i="6" s="1"/>
  <c r="J21" i="5"/>
  <c r="J42" i="5" s="1"/>
  <c r="J13" i="5"/>
  <c r="J34" i="5" s="1"/>
  <c r="J23" i="5"/>
  <c r="J44" i="5" s="1"/>
  <c r="J24" i="5"/>
  <c r="J45" i="5" s="1"/>
  <c r="J16" i="5"/>
  <c r="J37" i="5" s="1"/>
  <c r="J19" i="5"/>
  <c r="J40" i="5" s="1"/>
  <c r="J11" i="5"/>
  <c r="J32" i="5" s="1"/>
  <c r="J18" i="5"/>
  <c r="J39" i="5" s="1"/>
  <c r="J22" i="5"/>
  <c r="J43" i="5" s="1"/>
  <c r="J14" i="5"/>
  <c r="J35" i="5" s="1"/>
  <c r="J17" i="5"/>
  <c r="J38" i="5" s="1"/>
  <c r="J15" i="5"/>
  <c r="J36" i="5" s="1"/>
  <c r="J20" i="5"/>
  <c r="J41" i="5" s="1"/>
  <c r="J12" i="5"/>
  <c r="J33" i="5" s="1"/>
  <c r="J10" i="5"/>
  <c r="M22" i="5"/>
  <c r="M43" i="5" s="1"/>
  <c r="M14" i="5"/>
  <c r="M35" i="5" s="1"/>
  <c r="M17" i="5"/>
  <c r="M38" i="5" s="1"/>
  <c r="M20" i="5"/>
  <c r="M41" i="5" s="1"/>
  <c r="M12" i="5"/>
  <c r="M33" i="5" s="1"/>
  <c r="M18" i="5"/>
  <c r="M39" i="5" s="1"/>
  <c r="M11" i="5"/>
  <c r="M32" i="5" s="1"/>
  <c r="M23" i="5"/>
  <c r="M44" i="5" s="1"/>
  <c r="M15" i="5"/>
  <c r="M36" i="5" s="1"/>
  <c r="M19" i="5"/>
  <c r="M40" i="5" s="1"/>
  <c r="M21" i="5"/>
  <c r="M42" i="5" s="1"/>
  <c r="M13" i="5"/>
  <c r="M34" i="5" s="1"/>
  <c r="M10" i="5"/>
  <c r="M24" i="5"/>
  <c r="M45" i="5" s="1"/>
  <c r="N25" i="5"/>
  <c r="N26" i="5" s="1"/>
  <c r="N31" i="5"/>
  <c r="V19" i="5"/>
  <c r="AC10" i="5"/>
  <c r="V20" i="5"/>
  <c r="V18" i="5"/>
  <c r="V21" i="5"/>
  <c r="AC14" i="5"/>
  <c r="AC35" i="5" s="1"/>
  <c r="V14" i="5"/>
  <c r="AC16" i="5"/>
  <c r="AC37" i="5" s="1"/>
  <c r="V16" i="5"/>
  <c r="V11" i="5"/>
  <c r="AC17" i="5"/>
  <c r="AC38" i="5" s="1"/>
  <c r="V10" i="5"/>
  <c r="V12" i="5"/>
  <c r="V15" i="5"/>
  <c r="V13" i="5"/>
  <c r="AC18" i="5"/>
  <c r="AC39" i="5" s="1"/>
  <c r="V22" i="5"/>
  <c r="AC15" i="5"/>
  <c r="AC36" i="5" s="1"/>
  <c r="AC13" i="5"/>
  <c r="AC34" i="5" s="1"/>
  <c r="V17" i="5"/>
  <c r="V23" i="5"/>
  <c r="AC11" i="5"/>
  <c r="AC32" i="5" s="1"/>
  <c r="V24" i="5"/>
  <c r="AC12" i="5"/>
  <c r="AC33" i="5" s="1"/>
  <c r="L19" i="5"/>
  <c r="L40" i="5" s="1"/>
  <c r="L11" i="5"/>
  <c r="L15" i="5"/>
  <c r="L36" i="5" s="1"/>
  <c r="L13" i="5"/>
  <c r="L34" i="5" s="1"/>
  <c r="L16" i="5"/>
  <c r="L37" i="5" s="1"/>
  <c r="L22" i="5"/>
  <c r="L43" i="5" s="1"/>
  <c r="L14" i="5"/>
  <c r="L35" i="5" s="1"/>
  <c r="L17" i="5"/>
  <c r="L38" i="5" s="1"/>
  <c r="L21" i="5"/>
  <c r="L42" i="5" s="1"/>
  <c r="L20" i="5"/>
  <c r="L41" i="5" s="1"/>
  <c r="L12" i="5"/>
  <c r="L33" i="5" s="1"/>
  <c r="L23" i="5"/>
  <c r="L44" i="5" s="1"/>
  <c r="L18" i="5"/>
  <c r="L39" i="5" s="1"/>
  <c r="L24" i="5"/>
  <c r="L45" i="5" s="1"/>
  <c r="L10" i="5"/>
  <c r="K24" i="5"/>
  <c r="K45" i="5" s="1"/>
  <c r="K16" i="5"/>
  <c r="K37" i="5" s="1"/>
  <c r="K19" i="5"/>
  <c r="K40" i="5" s="1"/>
  <c r="K11" i="5"/>
  <c r="K32" i="5" s="1"/>
  <c r="K20" i="5"/>
  <c r="K41" i="5" s="1"/>
  <c r="K12" i="5"/>
  <c r="K21" i="5"/>
  <c r="K42" i="5" s="1"/>
  <c r="K22" i="5"/>
  <c r="K43" i="5" s="1"/>
  <c r="K14" i="5"/>
  <c r="K35" i="5" s="1"/>
  <c r="K17" i="5"/>
  <c r="K38" i="5" s="1"/>
  <c r="K13" i="5"/>
  <c r="K34" i="5" s="1"/>
  <c r="K23" i="5"/>
  <c r="K44" i="5" s="1"/>
  <c r="K15" i="5"/>
  <c r="K36" i="5" s="1"/>
  <c r="K18" i="5"/>
  <c r="K39" i="5" s="1"/>
  <c r="K10" i="5"/>
  <c r="AT36" i="5"/>
  <c r="AT12" i="5"/>
  <c r="AN11" i="5"/>
  <c r="AU10" i="5"/>
  <c r="AL19" i="5"/>
  <c r="AN15" i="5"/>
  <c r="AO39" i="5" s="1"/>
  <c r="AU14" i="5"/>
  <c r="AT40" i="5"/>
  <c r="AT16" i="5"/>
  <c r="AR37" i="5"/>
  <c r="AR13" i="5"/>
  <c r="AR41" i="5"/>
  <c r="AR17" i="5"/>
  <c r="AT35" i="5"/>
  <c r="AT11" i="5"/>
  <c r="AT39" i="5"/>
  <c r="AT15" i="5"/>
  <c r="AR10" i="5"/>
  <c r="AI19" i="5"/>
  <c r="AR36" i="5"/>
  <c r="AR12" i="5"/>
  <c r="AR40" i="5"/>
  <c r="AR16" i="5"/>
  <c r="AT10" i="5"/>
  <c r="AK19" i="5"/>
  <c r="AS34" i="5"/>
  <c r="AS10" i="5"/>
  <c r="AJ19" i="5"/>
  <c r="AS36" i="5"/>
  <c r="AS12" i="5"/>
  <c r="AS38" i="5"/>
  <c r="AS14" i="5"/>
  <c r="AS40" i="5"/>
  <c r="AS16" i="5"/>
  <c r="AR13" i="4"/>
  <c r="AT13" i="4" s="1"/>
  <c r="AU13" i="4"/>
  <c r="AW13" i="4" s="1"/>
  <c r="AM13" i="4"/>
  <c r="AO13" i="4" s="1"/>
  <c r="AJ14" i="4"/>
  <c r="AL14" i="4" s="1"/>
  <c r="AJ19" i="4"/>
  <c r="AL19" i="4" s="1"/>
  <c r="AJ13" i="4"/>
  <c r="AL13" i="4" s="1"/>
  <c r="AJ20" i="4"/>
  <c r="AL20" i="4" s="1"/>
  <c r="AJ16" i="4"/>
  <c r="AL16" i="4" s="1"/>
  <c r="AJ15" i="4"/>
  <c r="AL15" i="4" s="1"/>
  <c r="AB12" i="4"/>
  <c r="AJ17" i="4"/>
  <c r="AL17" i="4" s="1"/>
  <c r="AJ12" i="4"/>
  <c r="AJ18" i="4"/>
  <c r="AL18" i="4" s="1"/>
  <c r="AB13" i="4"/>
  <c r="AE13" i="4"/>
  <c r="AG13" i="4" s="1"/>
  <c r="AN13" i="5"/>
  <c r="AO37" i="5" s="1"/>
  <c r="AN12" i="5"/>
  <c r="AO36" i="5" s="1"/>
  <c r="AU37" i="5"/>
  <c r="AN14" i="5"/>
  <c r="AO38" i="5" s="1"/>
  <c r="AU39" i="5"/>
  <c r="AN16" i="5"/>
  <c r="AO40" i="5" s="1"/>
  <c r="AU41" i="5"/>
  <c r="AN18" i="5"/>
  <c r="AO42" i="5" s="1"/>
  <c r="AN17" i="5"/>
  <c r="AO41" i="5" s="1"/>
  <c r="I13" i="4"/>
  <c r="I12" i="4"/>
  <c r="AU35" i="5"/>
  <c r="AR34" i="5"/>
  <c r="AS39" i="5"/>
  <c r="AT41" i="5"/>
  <c r="AT34" i="5"/>
  <c r="AR38" i="5"/>
  <c r="AO35" i="5"/>
  <c r="AU34" i="5"/>
  <c r="AT33" i="5"/>
  <c r="AT38" i="5"/>
  <c r="AR35" i="5"/>
  <c r="AU38" i="5"/>
  <c r="AS35" i="5"/>
  <c r="AT37" i="5"/>
  <c r="AR39" i="5"/>
  <c r="AS33" i="5"/>
  <c r="AS37" i="5"/>
  <c r="AS41" i="5"/>
  <c r="AU33" i="5"/>
  <c r="AU36" i="5"/>
  <c r="AU40" i="5"/>
  <c r="AF64" i="4" l="1"/>
  <c r="AF66" i="4" s="1"/>
  <c r="AF65" i="4"/>
  <c r="AF67" i="4" s="1"/>
  <c r="K31" i="5"/>
  <c r="Z16" i="5"/>
  <c r="Z37" i="5" s="1"/>
  <c r="Z15" i="5"/>
  <c r="Z36" i="5" s="1"/>
  <c r="S16" i="5"/>
  <c r="S22" i="5"/>
  <c r="Z18" i="5"/>
  <c r="Z39" i="5" s="1"/>
  <c r="Z12" i="5"/>
  <c r="Z33" i="5" s="1"/>
  <c r="S17" i="5"/>
  <c r="Z10" i="5"/>
  <c r="S20" i="5"/>
  <c r="S13" i="5"/>
  <c r="Z13" i="5"/>
  <c r="Z34" i="5" s="1"/>
  <c r="S15" i="5"/>
  <c r="S24" i="5"/>
  <c r="Z14" i="5"/>
  <c r="Z35" i="5" s="1"/>
  <c r="Z17" i="5"/>
  <c r="Z38" i="5" s="1"/>
  <c r="S18" i="5"/>
  <c r="S11" i="5"/>
  <c r="S14" i="5"/>
  <c r="Z11" i="5"/>
  <c r="Z32" i="5" s="1"/>
  <c r="S10" i="5"/>
  <c r="S12" i="5"/>
  <c r="S19" i="5"/>
  <c r="S21" i="5"/>
  <c r="S23" i="5"/>
  <c r="K25" i="5"/>
  <c r="K26" i="5" s="1"/>
  <c r="K33" i="5"/>
  <c r="M25" i="5"/>
  <c r="M26" i="5" s="1"/>
  <c r="M31" i="5"/>
  <c r="U23" i="5"/>
  <c r="U17" i="5"/>
  <c r="U19" i="5"/>
  <c r="AB17" i="5"/>
  <c r="AB38" i="5" s="1"/>
  <c r="AB16" i="5"/>
  <c r="AB37" i="5" s="1"/>
  <c r="U14" i="5"/>
  <c r="U20" i="5"/>
  <c r="U15" i="5"/>
  <c r="AB10" i="5"/>
  <c r="U24" i="5"/>
  <c r="AB11" i="5"/>
  <c r="AB32" i="5" s="1"/>
  <c r="U18" i="5"/>
  <c r="U11" i="5"/>
  <c r="U10" i="5"/>
  <c r="AB14" i="5"/>
  <c r="AB35" i="5" s="1"/>
  <c r="U13" i="5"/>
  <c r="U22" i="5"/>
  <c r="AB15" i="5"/>
  <c r="AB36" i="5" s="1"/>
  <c r="U21" i="5"/>
  <c r="AB13" i="5"/>
  <c r="AB34" i="5" s="1"/>
  <c r="U16" i="5"/>
  <c r="AB12" i="5"/>
  <c r="AB33" i="5" s="1"/>
  <c r="U12" i="5"/>
  <c r="AB18" i="5"/>
  <c r="AB39" i="5" s="1"/>
  <c r="J31" i="5"/>
  <c r="J25" i="5"/>
  <c r="J26" i="5" s="1"/>
  <c r="R20" i="5"/>
  <c r="R22" i="5"/>
  <c r="R15" i="5"/>
  <c r="Y15" i="5"/>
  <c r="Y36" i="5" s="1"/>
  <c r="Y13" i="5"/>
  <c r="Y34" i="5" s="1"/>
  <c r="R16" i="5"/>
  <c r="R12" i="5"/>
  <c r="Y11" i="5"/>
  <c r="Y32" i="5" s="1"/>
  <c r="Y16" i="5"/>
  <c r="Y37" i="5" s="1"/>
  <c r="R10" i="5"/>
  <c r="R13" i="5"/>
  <c r="Y18" i="5"/>
  <c r="Y39" i="5" s="1"/>
  <c r="R19" i="5"/>
  <c r="R14" i="5"/>
  <c r="R23" i="5"/>
  <c r="R21" i="5"/>
  <c r="R17" i="5"/>
  <c r="Y10" i="5"/>
  <c r="R24" i="5"/>
  <c r="Y12" i="5"/>
  <c r="Y33" i="5" s="1"/>
  <c r="Y17" i="5"/>
  <c r="Y38" i="5" s="1"/>
  <c r="R18" i="5"/>
  <c r="Y14" i="5"/>
  <c r="Y35" i="5" s="1"/>
  <c r="R11" i="5"/>
  <c r="V25" i="5"/>
  <c r="V26" i="5" s="1"/>
  <c r="T23" i="5"/>
  <c r="AA13" i="5"/>
  <c r="AA34" i="5" s="1"/>
  <c r="T16" i="5"/>
  <c r="AA15" i="5"/>
  <c r="AA36" i="5" s="1"/>
  <c r="T17" i="5"/>
  <c r="L31" i="5"/>
  <c r="T18" i="5"/>
  <c r="T13" i="5"/>
  <c r="AA16" i="5"/>
  <c r="AA37" i="5" s="1"/>
  <c r="AA10" i="5"/>
  <c r="T10" i="5"/>
  <c r="T15" i="5"/>
  <c r="T22" i="5"/>
  <c r="AA18" i="5"/>
  <c r="AA39" i="5" s="1"/>
  <c r="T14" i="5"/>
  <c r="AA17" i="5"/>
  <c r="AA38" i="5" s="1"/>
  <c r="T24" i="5"/>
  <c r="T11" i="5"/>
  <c r="T19" i="5"/>
  <c r="T12" i="5"/>
  <c r="T21" i="5"/>
  <c r="AA11" i="5"/>
  <c r="AA32" i="5" s="1"/>
  <c r="T20" i="5"/>
  <c r="AA14" i="5"/>
  <c r="AA35" i="5" s="1"/>
  <c r="AA12" i="5"/>
  <c r="AA33" i="5" s="1"/>
  <c r="CL15" i="4"/>
  <c r="CM15" i="4" s="1"/>
  <c r="CL20" i="4"/>
  <c r="CM20" i="4" s="1"/>
  <c r="CD17" i="4"/>
  <c r="CE17" i="4" s="1"/>
  <c r="CD19" i="4"/>
  <c r="CE19" i="4" s="1"/>
  <c r="CT22" i="4"/>
  <c r="CU22" i="4" s="1"/>
  <c r="CT24" i="4"/>
  <c r="CU24" i="4" s="1"/>
  <c r="CD12" i="4"/>
  <c r="CE12" i="4" s="1"/>
  <c r="CD21" i="4"/>
  <c r="CE21" i="4" s="1"/>
  <c r="CD23" i="4"/>
  <c r="CE23" i="4" s="1"/>
  <c r="CT17" i="4"/>
  <c r="CU17" i="4" s="1"/>
  <c r="CT19" i="4"/>
  <c r="CU19" i="4" s="1"/>
  <c r="CT12" i="4"/>
  <c r="CU12" i="4" s="1"/>
  <c r="CL17" i="4"/>
  <c r="CM17" i="4" s="1"/>
  <c r="CL22" i="4"/>
  <c r="CM22" i="4" s="1"/>
  <c r="CL25" i="4"/>
  <c r="CM25" i="4" s="1"/>
  <c r="CD14" i="4"/>
  <c r="CE14" i="4" s="1"/>
  <c r="CD16" i="4"/>
  <c r="CE16" i="4" s="1"/>
  <c r="CT14" i="4"/>
  <c r="CU14" i="4" s="1"/>
  <c r="CL14" i="4"/>
  <c r="CM14" i="4" s="1"/>
  <c r="CL19" i="4"/>
  <c r="CM19" i="4" s="1"/>
  <c r="CD25" i="4"/>
  <c r="CE25" i="4" s="1"/>
  <c r="CL18" i="4"/>
  <c r="CM18" i="4" s="1"/>
  <c r="CD13" i="4"/>
  <c r="CE13" i="4" s="1"/>
  <c r="CT16" i="4"/>
  <c r="CU16" i="4" s="1"/>
  <c r="CL16" i="4"/>
  <c r="CM16" i="4" s="1"/>
  <c r="CL24" i="4"/>
  <c r="CM24" i="4" s="1"/>
  <c r="CD18" i="4"/>
  <c r="CE18" i="4" s="1"/>
  <c r="CD20" i="4"/>
  <c r="CE20" i="4" s="1"/>
  <c r="CL21" i="4"/>
  <c r="CM21" i="4" s="1"/>
  <c r="CD15" i="4"/>
  <c r="CE15" i="4" s="1"/>
  <c r="CT21" i="4"/>
  <c r="CU21" i="4" s="1"/>
  <c r="CT23" i="4"/>
  <c r="CU23" i="4" s="1"/>
  <c r="CD22" i="4"/>
  <c r="CE22" i="4" s="1"/>
  <c r="CD24" i="4"/>
  <c r="CE24" i="4" s="1"/>
  <c r="CT18" i="4"/>
  <c r="CU18" i="4" s="1"/>
  <c r="CT13" i="4"/>
  <c r="CU13" i="4" s="1"/>
  <c r="CT15" i="4"/>
  <c r="CU15" i="4" s="1"/>
  <c r="CT20" i="4"/>
  <c r="CU20" i="4" s="1"/>
  <c r="CT25" i="4"/>
  <c r="CU25" i="4" s="1"/>
  <c r="CL13" i="4"/>
  <c r="CM13" i="4" s="1"/>
  <c r="CL23" i="4"/>
  <c r="CM23" i="4" s="1"/>
  <c r="CL12" i="4"/>
  <c r="CM12" i="4" s="1"/>
  <c r="L25" i="5"/>
  <c r="L26" i="5" s="1"/>
  <c r="L32" i="5"/>
  <c r="AC31" i="5"/>
  <c r="AC19" i="5"/>
  <c r="AC20" i="5" s="1"/>
  <c r="AN19" i="5"/>
  <c r="AN44" i="5" s="1"/>
  <c r="AN45" i="5" s="1"/>
  <c r="BU13" i="4"/>
  <c r="BV13" i="4" s="1"/>
  <c r="BU20" i="4"/>
  <c r="BV20" i="4" s="1"/>
  <c r="BM15" i="4"/>
  <c r="BN15" i="4" s="1"/>
  <c r="BM22" i="4"/>
  <c r="BN22" i="4" s="1"/>
  <c r="BM24" i="4"/>
  <c r="BN24" i="4" s="1"/>
  <c r="BU15" i="4"/>
  <c r="BV15" i="4" s="1"/>
  <c r="BU25" i="4"/>
  <c r="BV25" i="4" s="1"/>
  <c r="BU12" i="4"/>
  <c r="BM17" i="4"/>
  <c r="BN17" i="4" s="1"/>
  <c r="BE17" i="4"/>
  <c r="BF17" i="4" s="1"/>
  <c r="BE19" i="4"/>
  <c r="BF19" i="4" s="1"/>
  <c r="BE24" i="4"/>
  <c r="BF24" i="4" s="1"/>
  <c r="BU22" i="4"/>
  <c r="BV22" i="4" s="1"/>
  <c r="BM19" i="4"/>
  <c r="BN19" i="4" s="1"/>
  <c r="BM26" i="4"/>
  <c r="BN26" i="4" s="1"/>
  <c r="BE12" i="4"/>
  <c r="BF12" i="4" s="1"/>
  <c r="BE14" i="4"/>
  <c r="BF14" i="4" s="1"/>
  <c r="BE21" i="4"/>
  <c r="BF21" i="4" s="1"/>
  <c r="BE23" i="4"/>
  <c r="BF23" i="4" s="1"/>
  <c r="BU17" i="4"/>
  <c r="BV17" i="4" s="1"/>
  <c r="BU24" i="4"/>
  <c r="BM21" i="4"/>
  <c r="BN21" i="4" s="1"/>
  <c r="BE16" i="4"/>
  <c r="BF16" i="4" s="1"/>
  <c r="BE26" i="4"/>
  <c r="BF26" i="4" s="1"/>
  <c r="BU14" i="4"/>
  <c r="BV14" i="4" s="1"/>
  <c r="BU19" i="4"/>
  <c r="BV19" i="4" s="1"/>
  <c r="BM14" i="4"/>
  <c r="BN14" i="4" s="1"/>
  <c r="BM16" i="4"/>
  <c r="BN16" i="4" s="1"/>
  <c r="BM23" i="4"/>
  <c r="BN23" i="4" s="1"/>
  <c r="BU16" i="4"/>
  <c r="BV16" i="4" s="1"/>
  <c r="BU26" i="4"/>
  <c r="BV26" i="4" s="1"/>
  <c r="BM25" i="4"/>
  <c r="BN25" i="4" s="1"/>
  <c r="BE18" i="4"/>
  <c r="BF18" i="4" s="1"/>
  <c r="BU21" i="4"/>
  <c r="BV21" i="4" s="1"/>
  <c r="BM18" i="4"/>
  <c r="BN18" i="4" s="1"/>
  <c r="BM20" i="4"/>
  <c r="BN20" i="4" s="1"/>
  <c r="BE13" i="4"/>
  <c r="BF13" i="4" s="1"/>
  <c r="BE15" i="4"/>
  <c r="BF15" i="4" s="1"/>
  <c r="BE20" i="4"/>
  <c r="BF20" i="4" s="1"/>
  <c r="BU18" i="4"/>
  <c r="BV18" i="4" s="1"/>
  <c r="BU23" i="4"/>
  <c r="BV23" i="4" s="1"/>
  <c r="BM13" i="4"/>
  <c r="BN13" i="4" s="1"/>
  <c r="BM12" i="4"/>
  <c r="BN12" i="4" s="1"/>
  <c r="BE25" i="4"/>
  <c r="BF25" i="4" s="1"/>
  <c r="BE22" i="4"/>
  <c r="BF22" i="4" s="1"/>
  <c r="AS39" i="4"/>
  <c r="AT39" i="4" s="1"/>
  <c r="AK37" i="4"/>
  <c r="AL37" i="4" s="1"/>
  <c r="AK42" i="4"/>
  <c r="AL42" i="4" s="1"/>
  <c r="AC43" i="4"/>
  <c r="AD43" i="4" s="1"/>
  <c r="AK36" i="4"/>
  <c r="AL36" i="4" s="1"/>
  <c r="AS37" i="4"/>
  <c r="AT37" i="4" s="1"/>
  <c r="AK40" i="4"/>
  <c r="AL40" i="4" s="1"/>
  <c r="AC36" i="4"/>
  <c r="AD36" i="4" s="1"/>
  <c r="AC42" i="4"/>
  <c r="AD42" i="4" s="1"/>
  <c r="AS42" i="4"/>
  <c r="AT42" i="4" s="1"/>
  <c r="AS35" i="4"/>
  <c r="AC41" i="4"/>
  <c r="AD41" i="4" s="1"/>
  <c r="AK38" i="4"/>
  <c r="AL38" i="4" s="1"/>
  <c r="AK43" i="4"/>
  <c r="AL43" i="4" s="1"/>
  <c r="AC39" i="4"/>
  <c r="AD39" i="4" s="1"/>
  <c r="AK41" i="4"/>
  <c r="AL41" i="4" s="1"/>
  <c r="AK39" i="4"/>
  <c r="AL39" i="4" s="1"/>
  <c r="AS38" i="4"/>
  <c r="AT38" i="4" s="1"/>
  <c r="AS40" i="4"/>
  <c r="AT40" i="4" s="1"/>
  <c r="AC37" i="4"/>
  <c r="AD37" i="4" s="1"/>
  <c r="AC35" i="4"/>
  <c r="AD35" i="4" s="1"/>
  <c r="AS43" i="4"/>
  <c r="AT43" i="4" s="1"/>
  <c r="AS36" i="4"/>
  <c r="AT36" i="4" s="1"/>
  <c r="AS41" i="4"/>
  <c r="AT41" i="4" s="1"/>
  <c r="AK35" i="4"/>
  <c r="AL35" i="4" s="1"/>
  <c r="AC38" i="4"/>
  <c r="AD38" i="4" s="1"/>
  <c r="AC40" i="4"/>
  <c r="AD40" i="4" s="1"/>
  <c r="AD13" i="4"/>
  <c r="AL12" i="4"/>
  <c r="AD12" i="4"/>
  <c r="AB31" i="5" l="1"/>
  <c r="AB19" i="5"/>
  <c r="AB20" i="5" s="1"/>
  <c r="S25" i="5"/>
  <c r="S26" i="5" s="1"/>
  <c r="T25" i="5"/>
  <c r="T26" i="5" s="1"/>
  <c r="U25" i="5"/>
  <c r="U26" i="5" s="1"/>
  <c r="AA31" i="5"/>
  <c r="AA19" i="5"/>
  <c r="AA20" i="5" s="1"/>
  <c r="Y19" i="5"/>
  <c r="Y20" i="5" s="1"/>
  <c r="Y31" i="5"/>
  <c r="R25" i="5"/>
  <c r="R26" i="5" s="1"/>
  <c r="Z31" i="5"/>
  <c r="Z19" i="5"/>
  <c r="Z20" i="5" s="1"/>
  <c r="AN20" i="5"/>
  <c r="AJ20" i="5"/>
  <c r="AL20" i="5"/>
  <c r="AK20" i="5"/>
  <c r="AI20" i="5"/>
  <c r="AM20" i="5"/>
  <c r="AM44" i="5"/>
  <c r="AM45" i="5" s="1"/>
  <c r="AK44" i="5"/>
  <c r="AK45" i="5" s="1"/>
  <c r="AL44" i="5"/>
  <c r="AL45" i="5" s="1"/>
  <c r="AJ44" i="5"/>
  <c r="AJ45" i="5" s="1"/>
  <c r="AI44" i="5"/>
  <c r="AI45" i="5" s="1"/>
</calcChain>
</file>

<file path=xl/sharedStrings.xml><?xml version="1.0" encoding="utf-8"?>
<sst xmlns="http://schemas.openxmlformats.org/spreadsheetml/2006/main" count="2739" uniqueCount="568">
  <si>
    <t xml:space="preserve"> </t>
  </si>
  <si>
    <t>SNORT</t>
  </si>
  <si>
    <t>Nombre REGLA</t>
  </si>
  <si>
    <t>Descripción</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</si>
  <si>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</si>
  <si>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</si>
  <si>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</si>
  <si>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</si>
  <si>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</si>
  <si>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</si>
  <si>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</si>
  <si>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</si>
  <si>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</si>
  <si>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</si>
  <si>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</si>
  <si>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</si>
  <si>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</si>
  <si>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</si>
  <si>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</si>
  <si>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</si>
  <si>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</si>
  <si>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</si>
  <si>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</si>
  <si>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</si>
  <si>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FortiGate</t>
  </si>
  <si>
    <t>FortiGate dispone de un conjunto de reglas internas que se van actualizando conforme se van exportando nuevas versiones completas del producto</t>
  </si>
  <si>
    <t>Version 28.00824</t>
  </si>
  <si>
    <t>Version 7.00336</t>
  </si>
  <si>
    <t xml:space="preserve">   </t>
  </si>
  <si>
    <t>TÁCTICA</t>
  </si>
  <si>
    <t>OTRAS TÁCTICAS</t>
  </si>
  <si>
    <t>TÉCNICA</t>
  </si>
  <si>
    <t>ID TÉCNICA</t>
  </si>
  <si>
    <t>SUBTÉCNICA</t>
  </si>
  <si>
    <t>ID SUBTÉCNICA</t>
  </si>
  <si>
    <t>ATAQUE</t>
  </si>
  <si>
    <t>HERRAMIENTA</t>
  </si>
  <si>
    <t>FICHERO PCAP</t>
  </si>
  <si>
    <t>Nº DE INSTANCIAS DE ATAQUE PRINCIPAL</t>
  </si>
  <si>
    <t>Nº DE INSTANCIAS DE ATAQUE COLATERAL</t>
  </si>
  <si>
    <t>SIDs (sin repetición)</t>
  </si>
  <si>
    <t>#SIDs</t>
  </si>
  <si>
    <t>Número total de alertas</t>
  </si>
  <si>
    <t>SIDs en legítimo y ataque</t>
  </si>
  <si>
    <t>Nº INSTANCIAS PRINCIPALES DETECTADAS</t>
  </si>
  <si>
    <t>% DETECCIÓN</t>
  </si>
  <si>
    <t>Attackids (sin repetición)</t>
  </si>
  <si>
    <t>#Attackid</t>
  </si>
  <si>
    <t>SIDs FP Dataset_Legítimo_TD</t>
  </si>
  <si>
    <t>#SIDs FP Dataset_Legítimo_TD</t>
  </si>
  <si>
    <t>SIDs FP Dataset_Legítimo_Basico</t>
  </si>
  <si>
    <t>#SIDs FP Dataset_Legítimo_Basico</t>
  </si>
  <si>
    <t>COMENTARIOS DE LAS DETECCIONES</t>
  </si>
  <si>
    <t>Nº INSTANCIAS DETECTADAS FORTIGATE</t>
  </si>
  <si>
    <t>% DETECCIÓN FORTIGATE</t>
  </si>
  <si>
    <t>USADO PARA CÁLCULO DE CAPACIDAD DE DETECCIÓN</t>
  </si>
  <si>
    <t>DETECTABLE POR PATRONES</t>
  </si>
  <si>
    <t>MECANISMO DE DETECCIÓN</t>
  </si>
  <si>
    <t>DETALLES DE IMPLEMENTACIÓN DE ATAQUE</t>
  </si>
  <si>
    <t>PROCESO DE GENERACIÓN DE PCAP</t>
  </si>
  <si>
    <t>VALIDACIÓN DE PCAP</t>
  </si>
  <si>
    <t>ANÁLISIS DE DETECCIONES DE PCAP</t>
  </si>
  <si>
    <t>FORMATO PCAPNG</t>
  </si>
  <si>
    <t>DETECTABILIDAD</t>
  </si>
  <si>
    <t>ATAQUES COLATERALES</t>
  </si>
  <si>
    <t>VERIFICACIÓN MTU MÁXIMA</t>
  </si>
  <si>
    <t>ERROR TCP_REPLAY</t>
  </si>
  <si>
    <t>CONTIENE FLUJOS COMPLETOS CON SYN INICIAL</t>
  </si>
  <si>
    <t>✘</t>
  </si>
  <si>
    <t>NO</t>
  </si>
  <si>
    <t>Initial Access</t>
  </si>
  <si>
    <t>NO***</t>
  </si>
  <si>
    <t>NO*</t>
  </si>
  <si>
    <t>NO**</t>
  </si>
  <si>
    <t>Command and Control</t>
  </si>
  <si>
    <t>Discovery</t>
  </si>
  <si>
    <t>Collection</t>
  </si>
  <si>
    <t>Impact</t>
  </si>
  <si>
    <t>Lateral Movement</t>
  </si>
  <si>
    <t>LEYENDA DETECTABILIDAD POR PATRONES</t>
  </si>
  <si>
    <t>LEYENDA SIDs (TP y FP)</t>
  </si>
  <si>
    <t>LEYENDA ATAQUES COLATERALES</t>
  </si>
  <si>
    <t>False Positive ■</t>
  </si>
  <si>
    <r>
      <rPr>
        <sz val="10"/>
        <color theme="1"/>
        <rFont val="Arial"/>
        <family val="2"/>
      </rPr>
      <t xml:space="preserve">True Positive Colateral </t>
    </r>
    <r>
      <rPr>
        <sz val="10"/>
        <color rgb="FF6AA84F"/>
        <rFont val="Arial"/>
        <family val="2"/>
      </rPr>
      <t>■</t>
    </r>
  </si>
  <si>
    <r>
      <rPr>
        <sz val="10"/>
        <color theme="1"/>
        <rFont val="Arial"/>
        <family val="2"/>
      </rPr>
      <t xml:space="preserve">True Positive </t>
    </r>
    <r>
      <rPr>
        <sz val="10"/>
        <color rgb="FFFF0000"/>
        <rFont val="Arial"/>
        <family val="2"/>
      </rPr>
      <t>■</t>
    </r>
  </si>
  <si>
    <t>SI [1]</t>
  </si>
  <si>
    <t>No, salvo uso de reglas personalizadas</t>
  </si>
  <si>
    <t>No, salvo circunstancias concretas del ataque</t>
  </si>
  <si>
    <t>No, salvo uso de reglas personalizadas y circunstancias concretas del ataque</t>
  </si>
  <si>
    <t>SID no relacionado con el ataque, evento de red, o legítimo, alerta no válida</t>
  </si>
  <si>
    <t>SID relacionado con otra parte del ataque, no se contabiliza como alerta válida</t>
  </si>
  <si>
    <t>SID relacionado con el ataque, alerta válida</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</si>
  <si>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</si>
  <si>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</si>
  <si>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</si>
  <si>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</si>
  <si>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</si>
  <si>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</si>
  <si>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</si>
  <si>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</si>
  <si>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</si>
  <si>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</si>
  <si>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REAL</t>
  </si>
  <si>
    <t>Básico</t>
  </si>
  <si>
    <t>2002749</t>
  </si>
  <si>
    <t>RESULTADOS POR ATAQUES INDIVIDUALES</t>
  </si>
  <si>
    <t>TOTAL (INSTANCIAS)</t>
  </si>
  <si>
    <t>Nº INSTANCIAS PRINCIPALES DETECTADAS SNORT</t>
  </si>
  <si>
    <t>% DETECCIÓN SNORT (RS4)</t>
  </si>
  <si>
    <t>Nº INSTANCIAS PRINCIPALES DETECTADAS RS1</t>
  </si>
  <si>
    <t>% DETECCIÓN RS1</t>
  </si>
  <si>
    <t>Nº INSTANCIAS PRINCIPALES DETECTADAS RS2</t>
  </si>
  <si>
    <t>% DETECCIÓN RS2</t>
  </si>
  <si>
    <t>Nº INSTANCIAS PRINCIPALES DETECTADAS RS3</t>
  </si>
  <si>
    <t>% DETECCIÓN RS3</t>
  </si>
  <si>
    <t>Nº INSTANCIAS PRINCIPALES DETECTADAS FG</t>
  </si>
  <si>
    <t>% DETECCIÓN FG</t>
  </si>
  <si>
    <t>% DETECCIÓN SNORT</t>
  </si>
  <si>
    <t>TOTAL ATAQUES</t>
  </si>
  <si>
    <t>Paquetes Reglas (Nº único de reglas)</t>
  </si>
  <si>
    <t>Técnicas que generan Alertas (TP)</t>
  </si>
  <si>
    <t>Ataques que generan Alertas (TP)</t>
  </si>
  <si>
    <t>Alertas totales (SIDs)</t>
  </si>
  <si>
    <t>Alertas promedio (SIDs) por ataque</t>
  </si>
  <si>
    <t>Community</t>
  </si>
  <si>
    <t>Táctica</t>
  </si>
  <si>
    <t>TOTAL TÉCNICAS</t>
  </si>
  <si>
    <t>TOTAL SIDS</t>
  </si>
  <si>
    <t>TOTAL ALERTAS</t>
  </si>
  <si>
    <t>PORCENTAJE RESPECTO A TOTAL</t>
  </si>
  <si>
    <t>TP totales (SIDs)</t>
  </si>
  <si>
    <t>Efectividad SIDs (Nº de TP / Alertas totales)</t>
  </si>
  <si>
    <t>TOTAL TP</t>
  </si>
  <si>
    <t>PORCENTAJE TP RESPECTO A TOTAL</t>
  </si>
  <si>
    <t xml:space="preserve">PORCENTAJE TP RESPECTO A TOTAL </t>
  </si>
  <si>
    <t xml:space="preserve">PORCENTAJE FP RESPECTO A TOTAL </t>
  </si>
  <si>
    <t>Alertas totales (attackids)</t>
  </si>
  <si>
    <t>Alertas promedio (attackids) por Ataque</t>
  </si>
  <si>
    <t>Efectividad de Alertas (Nº de TP / Alertas Totales)</t>
  </si>
  <si>
    <t>LEYENDA PROCEDENCIA DE PCAPS (Manual [n])</t>
  </si>
  <si>
    <t>Referencia</t>
  </si>
  <si>
    <t>Título</t>
  </si>
  <si>
    <t>Autor</t>
  </si>
  <si>
    <t>URL Acceso</t>
  </si>
  <si>
    <t>https://www.unb.ca/cic/datasets/ids-2018.html</t>
  </si>
  <si>
    <t>SIDs sólo en ataque</t>
  </si>
  <si>
    <t>snortrules-snapshot-31470.tar.gz</t>
  </si>
  <si>
    <t>26/08/2024*</t>
  </si>
  <si>
    <t>*Para las reglas Talos, es su fecha de descarga</t>
  </si>
  <si>
    <t>Rogue Master</t>
  </si>
  <si>
    <t>T0848</t>
  </si>
  <si>
    <t>_</t>
  </si>
  <si>
    <t>FreyrSCADA DNP3</t>
  </si>
  <si>
    <t>Impair Process Control</t>
  </si>
  <si>
    <t xml:space="preserve">Remote System Discovery </t>
  </si>
  <si>
    <t>Remote System Information Discovery</t>
  </si>
  <si>
    <t>Program Download</t>
  </si>
  <si>
    <t>Automated Collection</t>
  </si>
  <si>
    <t>Commonly Used Port</t>
  </si>
  <si>
    <t>Denial of Service</t>
  </si>
  <si>
    <t>Device Restart/Shutdown</t>
  </si>
  <si>
    <t>Modify Parameter</t>
  </si>
  <si>
    <t>Damage to Property</t>
  </si>
  <si>
    <t>Loss of Productivity and Revenue</t>
  </si>
  <si>
    <t>Manipulation of Control</t>
  </si>
  <si>
    <t>Theft of Operational Information</t>
  </si>
  <si>
    <t>Envío de ordenes a outstation desde un master no legitimo</t>
  </si>
  <si>
    <t xml:space="preserve"> Escaneo de direcciones IP que usen S7comm
 conectadas a la red </t>
  </si>
  <si>
    <t xml:space="preserve">Escaneo de direcciones IP que usen Modbus
 conectadas a la red </t>
  </si>
  <si>
    <t xml:space="preserve"> Escaneo de direcciones IP que usen Modbus
 conectadas a la red </t>
  </si>
  <si>
    <t>Subida y descarga de ficheros a un PLC</t>
  </si>
  <si>
    <t>Obtención de información de un equipo a través de SNMP</t>
  </si>
  <si>
    <t>Camuflaje de tráfico C&amp;C al usar puertos estándar 502</t>
  </si>
  <si>
    <t>Camuflaje de tráfico C&amp;C al usar puertos estándar 20000</t>
  </si>
  <si>
    <t>Camuflaje de tráfico C&amp;C al usar puertos estándar 102</t>
  </si>
  <si>
    <t>DoS mediante protocolo PCCC</t>
  </si>
  <si>
    <t>Apagado de PLC mediante orden CIP</t>
  </si>
  <si>
    <t>Modificación de parámetros mediante ordenes S7comm</t>
  </si>
  <si>
    <t>Apagado de dispositivos conectados a un PLC mediante la modificación de variables que controlen dichos equipos</t>
  </si>
  <si>
    <t>Modificación de parámetros mediante ordenes DNP3</t>
  </si>
  <si>
    <t xml:space="preserve"> Lectura de registros mediante
 mensajes Modubs</t>
  </si>
  <si>
    <t xml:space="preserve"> Lectura de registros mediante
 mensajes S7comm</t>
  </si>
  <si>
    <t>Descubrimiento del sistema de directorios de outstation mediane DNP3</t>
  </si>
  <si>
    <t>S7-PLCSIM y TIA Portal V16 y NetToPlcSim, Nmap: s7-info.nse</t>
  </si>
  <si>
    <t>T0846</t>
  </si>
  <si>
    <t>ModbusPal, Nmap: modbus-discover.nse</t>
  </si>
  <si>
    <t>ModbusPal, Metasploit modbusdetect</t>
  </si>
  <si>
    <t>ModbusPal,  Metasploit modbus_findunitid</t>
  </si>
  <si>
    <t>ModbusPal, PLCinjector</t>
  </si>
  <si>
    <t xml:space="preserve">T0843_Lateral-Movement-PLCinjector-descarga[2].pcapng </t>
  </si>
  <si>
    <t>SIMATIC S7 PLCSIM, Metasploit: snmp_enum</t>
  </si>
  <si>
    <t>RealWin Server,Metasploit: realwin_scpc_initialize</t>
  </si>
  <si>
    <t>Ignition, Metasploit: inductive_ignition_rce</t>
  </si>
  <si>
    <t xml:space="preserve">T0814_allen-bradley-DoS-PCC[2].pcapng </t>
  </si>
  <si>
    <t>RS Logic 500, Metasploit: allen_bradley_pccc</t>
  </si>
  <si>
    <t>RS Logic 500, Metasploit: multi_cip_command</t>
  </si>
  <si>
    <t>ModbusPal, Metasploit: modbusclient</t>
  </si>
  <si>
    <t xml:space="preserve">T0836_Modbusclient-modify-register[2].pcapng  </t>
  </si>
  <si>
    <t>S7-PLCSIM y TIA Portal V16 y NetToPlcSim, Node-RED: contrib-s7comm</t>
  </si>
  <si>
    <t xml:space="preserve">T0828_DoS-Modbus-Write-Coils[2].pcapng </t>
  </si>
  <si>
    <t xml:space="preserve">T0882_Discovery-Modbusclient-read-coils[2].pcapng </t>
  </si>
  <si>
    <t xml:space="preserve">T0882_Discovery-Modbusclient-read-register[2].pcapng </t>
  </si>
  <si>
    <t>T0888</t>
  </si>
  <si>
    <t>T0843</t>
  </si>
  <si>
    <t>T0802</t>
  </si>
  <si>
    <t>T0885</t>
  </si>
  <si>
    <t>T0814</t>
  </si>
  <si>
    <t>T0816</t>
  </si>
  <si>
    <t>T0836</t>
  </si>
  <si>
    <t>T0879</t>
  </si>
  <si>
    <t>T0828</t>
  </si>
  <si>
    <t>T0831</t>
  </si>
  <si>
    <t>T0882</t>
  </si>
  <si>
    <t>QuickDraw</t>
  </si>
  <si>
    <t>1111009,1111012,1111008</t>
  </si>
  <si>
    <t>Escaneo FIN</t>
  </si>
  <si>
    <t>Escaneo NULL</t>
  </si>
  <si>
    <t>Escaneo SYN</t>
  </si>
  <si>
    <t>Escaneo XMAS</t>
  </si>
  <si>
    <t xml:space="preserve">Adversary-in-the-Middle </t>
  </si>
  <si>
    <t>T0830</t>
  </si>
  <si>
    <t xml:space="preserve">Envenenamiento ARP </t>
  </si>
  <si>
    <t xml:space="preserve">T0830-ARP_Poisoning_1-1[1].pcapng </t>
  </si>
  <si>
    <t xml:space="preserve">T0830-ARP_Poisoning_1-3[1].pcapng </t>
  </si>
  <si>
    <t xml:space="preserve">T0830-ARP_Poisoning_1-5[1].pcapng </t>
  </si>
  <si>
    <t xml:space="preserve">T0830-ARP_Poisoning_1-7[1].pcapng </t>
  </si>
  <si>
    <t xml:space="preserve">T0830-ARP_Poisoning_1-8[1].pcapng </t>
  </si>
  <si>
    <t>Inundación ICMP</t>
  </si>
  <si>
    <t>Inundación TCP</t>
  </si>
  <si>
    <t>399</t>
  </si>
  <si>
    <t>51065,24378</t>
  </si>
  <si>
    <t>0</t>
  </si>
  <si>
    <t xml:space="preserve">T0802_ataque-deteccion-SNMP-mod[2].pcapng </t>
  </si>
  <si>
    <t xml:space="preserve">T0885_CandC-port502-RealWin-Server-mod[2].pcapng </t>
  </si>
  <si>
    <t xml:space="preserve">T0885_CandC-Ignition-p502-mod[2].pcapng </t>
  </si>
  <si>
    <t xml:space="preserve">T0885_CandC-port20000-RealWin-Server-mod[2].pcapng </t>
  </si>
  <si>
    <t xml:space="preserve">T0885_CandC-Ignition-p102-mod[2].pcapng </t>
  </si>
  <si>
    <t xml:space="preserve">T0816_allen-bradley-DoS-CIP-mod[2].pcapng </t>
  </si>
  <si>
    <t xml:space="preserve">T0836_Modbusclient-modify-registers-mod[2].pcapng </t>
  </si>
  <si>
    <t xml:space="preserve">T0879_node-red-escritura-2-mod[2].pcapng </t>
  </si>
  <si>
    <t xml:space="preserve">T0831_DNP3-Rogue-Master-1-mod[2].pcapng </t>
  </si>
  <si>
    <t xml:space="preserve">T0882_Discovery-Modbusclient-read-registers-mod[2].pcapng </t>
  </si>
  <si>
    <t xml:space="preserve">T0882_Discovery-node-red-mod[2].pcapng </t>
  </si>
  <si>
    <t xml:space="preserve">T0882_DNP3-Directory-Read-mod[2].pcapng </t>
  </si>
  <si>
    <t xml:space="preserve">T0882_DNP3-File-Read-1-mod[2].pcapng </t>
  </si>
  <si>
    <t xml:space="preserve">T0882_DNP3-File-Read-2-mod[2].pcapng </t>
  </si>
  <si>
    <t xml:space="preserve">T0882_DNP3-File-Write-1-mod[2].pcapng </t>
  </si>
  <si>
    <t>2002752,2002749</t>
  </si>
  <si>
    <t>Desconocida</t>
  </si>
  <si>
    <t>Test</t>
  </si>
  <si>
    <t xml:space="preserve">bacnet_test[3].pcapng </t>
  </si>
  <si>
    <t xml:space="preserve">dnp3_test_data_part1[3].pcapng </t>
  </si>
  <si>
    <t xml:space="preserve">dnp3_test_data_part2[3].pcapng </t>
  </si>
  <si>
    <t xml:space="preserve">enip_test[3].pcapng </t>
  </si>
  <si>
    <t xml:space="preserve">fox_info[3].pcapng </t>
  </si>
  <si>
    <t xml:space="preserve">modbus_test_data_part1[3].pcapng </t>
  </si>
  <si>
    <t xml:space="preserve">modbus_test_data_part2[3].pcapng </t>
  </si>
  <si>
    <t xml:space="preserve">modicon_test[3].pcapng </t>
  </si>
  <si>
    <t xml:space="preserve">omron_test[3].pcapng </t>
  </si>
  <si>
    <t xml:space="preserve">s7_test[3].pcapng </t>
  </si>
  <si>
    <t>15718</t>
  </si>
  <si>
    <t>2009582,2002752,2002749</t>
  </si>
  <si>
    <t>1111704,1111708,1111709,1111701,1111703</t>
  </si>
  <si>
    <t>1111401,1111402</t>
  </si>
  <si>
    <t>1111101</t>
  </si>
  <si>
    <t>384</t>
  </si>
  <si>
    <t>2100527</t>
  </si>
  <si>
    <t xml:space="preserve">T0846-FIN_SCAN_2-2[1].pcapng </t>
  </si>
  <si>
    <t xml:space="preserve">T0846-FIN_SCAN_2-11[1].pcapng </t>
  </si>
  <si>
    <t xml:space="preserve">T0846-NULL_SCAN_2-4[1].pcapng </t>
  </si>
  <si>
    <t xml:space="preserve">T0846-NULL_SCAN_2-7[1].pcapng </t>
  </si>
  <si>
    <t xml:space="preserve">T0846-SYN_SCAN_2-1[1].pcapng </t>
  </si>
  <si>
    <t xml:space="preserve">T0846-SYN_SCAN_2-9[1].pcapng </t>
  </si>
  <si>
    <t xml:space="preserve">T0846-XMAS_SCAN_2-3[1].pcapng </t>
  </si>
  <si>
    <t xml:space="preserve">T0830-ARP_Poisoning_2-12[1].pcapng </t>
  </si>
  <si>
    <t xml:space="preserve">T0830-ARP_Poisoning_3-6[1].pcapng </t>
  </si>
  <si>
    <t xml:space="preserve">T0830-ARP_Poisoning_3-7[1].pcapng </t>
  </si>
  <si>
    <t xml:space="preserve">T0814-ICMP_Flood_2-5[1].pcapng </t>
  </si>
  <si>
    <t xml:space="preserve">T0814-ICMP_Flood_2-10[1].pcapng </t>
  </si>
  <si>
    <t xml:space="preserve">T0814-ICMP_Flood_3-2[1].pcapng </t>
  </si>
  <si>
    <t xml:space="preserve">T0814-ICMP_Flood_3-5[1].pcapng </t>
  </si>
  <si>
    <t xml:space="preserve">T0814-TCP_Flood_2-13[1].pcapng </t>
  </si>
  <si>
    <t>2101411,1411,1417</t>
  </si>
  <si>
    <t>2011976,2035480,2025644</t>
  </si>
  <si>
    <t>2018358,2035480,2025644</t>
  </si>
  <si>
    <t>17789,15071</t>
  </si>
  <si>
    <t>17790,17782</t>
  </si>
  <si>
    <t>2018358,2035480,2025644,50447</t>
  </si>
  <si>
    <t>2011976,2035480,2025644,15071</t>
  </si>
  <si>
    <t>2018358,2035480,2025644,50447,15071</t>
  </si>
  <si>
    <t>1111202,1111204,1111210,1111209,1111201</t>
  </si>
  <si>
    <t>1111202</t>
  </si>
  <si>
    <t>42861</t>
  </si>
  <si>
    <t>1111213</t>
  </si>
  <si>
    <t>1111015</t>
  </si>
  <si>
    <r>
      <rPr>
        <sz val="11"/>
        <rFont val="Arial"/>
        <family val="2"/>
      </rPr>
      <t>1111202</t>
    </r>
    <r>
      <rPr>
        <sz val="11"/>
        <color rgb="FFFF0000"/>
        <rFont val="Arial"/>
        <family val="2"/>
      </rPr>
      <t>,1111204,1111210</t>
    </r>
  </si>
  <si>
    <t xml:space="preserve">T0848_DNP3-Rogue-Master-mod-fixed[2].pcapng </t>
  </si>
  <si>
    <t xml:space="preserve">T0846_discovery-nmap-mod-fixed[2].pcapng  </t>
  </si>
  <si>
    <t>T0846_Discovery-modbus-nmap-fixed[2].pcapng</t>
  </si>
  <si>
    <t xml:space="preserve">T0846_Discovery-modbusdetect-fixed[2].pcapng </t>
  </si>
  <si>
    <t xml:space="preserve">T0846_Discovery-modbus_findunitid-fixed[2].pcapng </t>
  </si>
  <si>
    <r>
      <t>2002752,2002749,</t>
    </r>
    <r>
      <rPr>
        <sz val="11"/>
        <color rgb="FFFF0000"/>
        <rFont val="Arial"/>
        <family val="2"/>
      </rPr>
      <t>17789,15071</t>
    </r>
  </si>
  <si>
    <t>17799,17798,15071</t>
  </si>
  <si>
    <t xml:space="preserve">T0843_Lateral-Movement-PLCinjector-subida-mod-fixed[2].pcapng </t>
  </si>
  <si>
    <t xml:space="preserve">T0888_DNP3-Attributes-Read-mod-fixed[2].pcapng </t>
  </si>
  <si>
    <t>17790</t>
  </si>
  <si>
    <r>
      <t>2002752,2002749</t>
    </r>
    <r>
      <rPr>
        <sz val="11"/>
        <color rgb="FFFF0000"/>
        <rFont val="Arial"/>
        <family val="2"/>
      </rPr>
      <t>,17790,17782</t>
    </r>
  </si>
  <si>
    <r>
      <t>2002752,2002749,</t>
    </r>
    <r>
      <rPr>
        <sz val="11"/>
        <color rgb="FFFF0000"/>
        <rFont val="Arial"/>
        <family val="2"/>
      </rPr>
      <t>17790</t>
    </r>
  </si>
  <si>
    <t>1411,1417</t>
  </si>
  <si>
    <r>
      <rPr>
        <sz val="11"/>
        <color rgb="FFFF0000"/>
        <rFont val="Arial"/>
        <family val="2"/>
      </rPr>
      <t>2101411,2101417</t>
    </r>
    <r>
      <rPr>
        <sz val="11"/>
        <color rgb="FF000000"/>
        <rFont val="Arial"/>
        <family val="2"/>
      </rPr>
      <t>,2002752,2002749,</t>
    </r>
    <r>
      <rPr>
        <sz val="11"/>
        <color rgb="FFFF0000"/>
        <rFont val="Arial"/>
        <family val="2"/>
      </rPr>
      <t>1411,1417</t>
    </r>
  </si>
  <si>
    <r>
      <t>2002752,2002749,</t>
    </r>
    <r>
      <rPr>
        <sz val="11"/>
        <color rgb="FFFF0000"/>
        <rFont val="Arial"/>
        <family val="2"/>
      </rPr>
      <t>2011976,2035480,2000419,2025644</t>
    </r>
  </si>
  <si>
    <t>17783</t>
  </si>
  <si>
    <t>17782</t>
  </si>
  <si>
    <r>
      <t>2002752,2002749,</t>
    </r>
    <r>
      <rPr>
        <sz val="11"/>
        <color rgb="FFFF0000"/>
        <rFont val="Arial"/>
        <family val="2"/>
      </rPr>
      <t>17783</t>
    </r>
  </si>
  <si>
    <r>
      <t>2002752,2002749,</t>
    </r>
    <r>
      <rPr>
        <sz val="11"/>
        <color rgb="FFFF0000"/>
        <rFont val="Arial"/>
        <family val="2"/>
      </rPr>
      <t>17782</t>
    </r>
  </si>
  <si>
    <r>
      <t>2002752,2002749,</t>
    </r>
    <r>
      <rPr>
        <sz val="11"/>
        <color rgb="FFFF0000"/>
        <rFont val="Arial"/>
        <family val="2"/>
      </rPr>
      <t>17785</t>
    </r>
  </si>
  <si>
    <r>
      <t>2002752,2002749,</t>
    </r>
    <r>
      <rPr>
        <sz val="11"/>
        <color rgb="FFFF0000"/>
        <rFont val="Arial"/>
        <family val="2"/>
      </rPr>
      <t>17788</t>
    </r>
  </si>
  <si>
    <t>17785</t>
  </si>
  <si>
    <t>17788</t>
  </si>
  <si>
    <r>
      <t>2027768,</t>
    </r>
    <r>
      <rPr>
        <sz val="11"/>
        <color rgb="FFFF0000"/>
        <rFont val="Arial"/>
        <family val="2"/>
      </rPr>
      <t>51065,24378</t>
    </r>
  </si>
  <si>
    <r>
      <t>2027768</t>
    </r>
    <r>
      <rPr>
        <sz val="11"/>
        <color rgb="FFFF0000"/>
        <rFont val="Arial"/>
        <family val="2"/>
      </rPr>
      <t>,51065,24378</t>
    </r>
  </si>
  <si>
    <r>
      <rPr>
        <sz val="11"/>
        <color rgb="FFFF0000"/>
        <rFont val="Arial"/>
        <family val="2"/>
      </rPr>
      <t>384</t>
    </r>
    <r>
      <rPr>
        <sz val="11"/>
        <color rgb="FF000000"/>
        <rFont val="Arial"/>
        <family val="2"/>
      </rPr>
      <t>,410,27610</t>
    </r>
  </si>
  <si>
    <r>
      <rPr>
        <sz val="11"/>
        <color rgb="FFFF0000"/>
        <rFont val="Arial"/>
        <family val="2"/>
      </rPr>
      <t>384</t>
    </r>
    <r>
      <rPr>
        <sz val="11"/>
        <color rgb="FF000000"/>
        <rFont val="Arial"/>
        <family val="2"/>
      </rPr>
      <t>,410,27610</t>
    </r>
  </si>
  <si>
    <t>2026917</t>
  </si>
  <si>
    <t>40518</t>
  </si>
  <si>
    <r>
      <t>2002752,2002749,</t>
    </r>
    <r>
      <rPr>
        <sz val="11"/>
        <color rgb="FFFF0000"/>
        <rFont val="Arial"/>
        <family val="2"/>
      </rPr>
      <t>2026917</t>
    </r>
  </si>
  <si>
    <t>1111001,1111002,1111003,1111004,1111008,1111009,1111010,1111011,1111012</t>
  </si>
  <si>
    <r>
      <t>2002752,2002749,</t>
    </r>
    <r>
      <rPr>
        <sz val="11"/>
        <rFont val="Arial"/>
        <family val="2"/>
      </rPr>
      <t>17799,</t>
    </r>
    <r>
      <rPr>
        <sz val="11"/>
        <color rgb="FFFF0000"/>
        <rFont val="Arial"/>
        <family val="2"/>
      </rPr>
      <t>17798,15071</t>
    </r>
  </si>
  <si>
    <r>
      <t>2002752,2002749,</t>
    </r>
    <r>
      <rPr>
        <sz val="11"/>
        <color rgb="FFFF0000"/>
        <rFont val="Arial"/>
        <family val="2"/>
      </rPr>
      <t>2006408,</t>
    </r>
    <r>
      <rPr>
        <sz val="11"/>
        <rFont val="Arial"/>
        <family val="2"/>
      </rPr>
      <t>2010706</t>
    </r>
    <r>
      <rPr>
        <sz val="11"/>
        <color rgb="FFFF0000"/>
        <rFont val="Arial"/>
        <family val="2"/>
      </rPr>
      <t>,2006409,2018358,2035480,2000419,2025644,50447</t>
    </r>
  </si>
  <si>
    <r>
      <t>2002752,2002749,</t>
    </r>
    <r>
      <rPr>
        <sz val="11"/>
        <color rgb="FFFF0000"/>
        <rFont val="Arial"/>
        <family val="2"/>
      </rPr>
      <t>2006408,</t>
    </r>
    <r>
      <rPr>
        <sz val="11"/>
        <rFont val="Arial"/>
        <family val="2"/>
      </rPr>
      <t>2010706</t>
    </r>
    <r>
      <rPr>
        <sz val="11"/>
        <color rgb="FFFF0000"/>
        <rFont val="Arial"/>
        <family val="2"/>
      </rPr>
      <t>,2006409,2018358,2035480,2000419,2025644,50447,</t>
    </r>
    <r>
      <rPr>
        <sz val="11"/>
        <rFont val="Arial"/>
        <family val="2"/>
      </rPr>
      <t>15071</t>
    </r>
  </si>
  <si>
    <r>
      <t>2002752,2002749,</t>
    </r>
    <r>
      <rPr>
        <sz val="11"/>
        <color rgb="FFFF0000"/>
        <rFont val="Arial"/>
        <family val="2"/>
      </rPr>
      <t>2011976,2035480,2000419,2025644,</t>
    </r>
    <r>
      <rPr>
        <sz val="11"/>
        <rFont val="Arial"/>
        <family val="2"/>
      </rPr>
      <t>15071</t>
    </r>
  </si>
  <si>
    <r>
      <t>2002752,2002749,</t>
    </r>
    <r>
      <rPr>
        <sz val="11"/>
        <color rgb="FFFF0000"/>
        <rFont val="Arial"/>
        <family val="2"/>
      </rPr>
      <t>40518</t>
    </r>
  </si>
  <si>
    <r>
      <t>2002749,</t>
    </r>
    <r>
      <rPr>
        <sz val="11"/>
        <color rgb="FFFF0000"/>
        <rFont val="Arial"/>
        <family val="2"/>
      </rPr>
      <t>15071,</t>
    </r>
    <r>
      <rPr>
        <sz val="11"/>
        <rFont val="Arial"/>
        <family val="2"/>
      </rPr>
      <t>29965</t>
    </r>
    <r>
      <rPr>
        <sz val="11"/>
        <color rgb="FFFF0000"/>
        <rFont val="Arial"/>
        <family val="2"/>
      </rPr>
      <t>,17788,17787,17790,17789,17784,17783,17794,17795,17796,17797,17785,17782,</t>
    </r>
    <r>
      <rPr>
        <sz val="11"/>
        <rFont val="Arial"/>
        <family val="2"/>
      </rPr>
      <t>17799</t>
    </r>
    <r>
      <rPr>
        <sz val="11"/>
        <color rgb="FFFF0000"/>
        <rFont val="Arial"/>
        <family val="2"/>
      </rPr>
      <t>,17798,17793,30819,30816,17786,17800,17791,17792,29319,15074,15075</t>
    </r>
  </si>
  <si>
    <r>
      <rPr>
        <sz val="11"/>
        <color rgb="FFFF0000"/>
        <rFont val="Arial"/>
        <family val="2"/>
      </rPr>
      <t>1111014,1111005,</t>
    </r>
    <r>
      <rPr>
        <sz val="11"/>
        <rFont val="Arial"/>
        <family val="2"/>
      </rPr>
      <t>1111004</t>
    </r>
    <r>
      <rPr>
        <sz val="11"/>
        <color rgb="FFFF0000"/>
        <rFont val="Arial"/>
        <family val="2"/>
      </rPr>
      <t>,1111013</t>
    </r>
  </si>
  <si>
    <r>
      <t>2002752,2002749,15717,15718,</t>
    </r>
    <r>
      <rPr>
        <sz val="11"/>
        <color rgb="FFFF0000"/>
        <rFont val="Arial"/>
        <family val="2"/>
      </rPr>
      <t>15713</t>
    </r>
  </si>
  <si>
    <r>
      <t>2002752,2002749,</t>
    </r>
    <r>
      <rPr>
        <sz val="11"/>
        <color rgb="FFFF0000"/>
        <rFont val="Arial"/>
        <family val="2"/>
      </rPr>
      <t>15718</t>
    </r>
  </si>
  <si>
    <r>
      <rPr>
        <sz val="11"/>
        <rFont val="Arial"/>
        <family val="2"/>
      </rPr>
      <t>1111202</t>
    </r>
    <r>
      <rPr>
        <sz val="11"/>
        <color rgb="FFFF0000"/>
        <rFont val="Arial"/>
        <family val="2"/>
      </rPr>
      <t>,1111201,1111215,1111203,1111204,1111210,1111211,1111209</t>
    </r>
  </si>
  <si>
    <r>
      <t>2002752,2002749,</t>
    </r>
    <r>
      <rPr>
        <sz val="11"/>
        <color rgb="FFFF0000"/>
        <rFont val="Arial"/>
        <family val="2"/>
      </rPr>
      <t>17795,15071,</t>
    </r>
    <r>
      <rPr>
        <sz val="11"/>
        <rFont val="Arial"/>
        <family val="2"/>
      </rPr>
      <t>17799</t>
    </r>
    <r>
      <rPr>
        <sz val="11"/>
        <color rgb="FFFF0000"/>
        <rFont val="Arial"/>
        <family val="2"/>
      </rPr>
      <t>,17798,17788,17790,17784,17783</t>
    </r>
  </si>
  <si>
    <t>SI</t>
  </si>
  <si>
    <t>El ataque consiste en suplantar la identidad del maestro y enviar ordenes al esclavo. Snort detecta los mensajes maliciosos Cold Restart y Warm Restart enviados por el maestro deshonesto pero no detecta que es un maestro deshonesto.</t>
  </si>
  <si>
    <t>Regla generica que detecte mensajes Modbus maliciosos internos y  mensajes Modbus externos.</t>
  </si>
  <si>
    <t>Manual [2] / 3.2</t>
  </si>
  <si>
    <t>Manual [1] / Anexo</t>
  </si>
  <si>
    <t>Manual [1] / 4.2.1</t>
  </si>
  <si>
    <t>El ataque consiste en establecer conexiones S7comm y extraer información del hardware. No hay detecciones.</t>
  </si>
  <si>
    <t>Regla generica que detecte mensajes S7comm maliciosos internos y  mensajes S7 externos.</t>
  </si>
  <si>
    <t>Manual [2] / 3.3.1.1</t>
  </si>
  <si>
    <t>Manual [1] / 4.2.2</t>
  </si>
  <si>
    <t>El ataque consiste en establecer conexiones Modbus y extraer información del hardware. Snort detecta las ordenes Modbus externas.</t>
  </si>
  <si>
    <t>Manual [2] / 3.3.1.2</t>
  </si>
  <si>
    <t>Descubrimiento de información del outstation mediante DNP3</t>
  </si>
  <si>
    <t>El ataque consiste en establecer conexiones DNP3 y extraer información de las victimas. No hay detecciones.</t>
  </si>
  <si>
    <t>Regla generica que detecte mensajes DNP3 maliciosos internos y  mensajes DNP3 externos.</t>
  </si>
  <si>
    <t>Manual [1] / 4.2.3</t>
  </si>
  <si>
    <t>Manual [2] / 3.3.2</t>
  </si>
  <si>
    <t>El ataque consiste en subir un fichero malicioso en el dispositivo. Snort detecta la escritura de registros</t>
  </si>
  <si>
    <t>El ataque consiste en descargar un fichero malicioso en el dispositivo. Snort detecta la lectura de registros.</t>
  </si>
  <si>
    <t>Regla generica que detecte mensajes Modbus de escritura de registros o analisis de  contenido para detectar payloads maliciosos.</t>
  </si>
  <si>
    <t>Regla generica que detecte mensajes Modbus de lectura de registros o analisis de  contenido para detectar payloads maliciosos.</t>
  </si>
  <si>
    <t>Manual [2] / 3.4</t>
  </si>
  <si>
    <t>Manual [1] / 4.2.4</t>
  </si>
  <si>
    <t>El ataque consiste obtener información  automaticamente mediante peticiones SNMP. Snorte detecta las peticiones SNMP</t>
  </si>
  <si>
    <t>Regla generica que detecte peticiones SNMP externas y peticiones SNMP hacia la comunidad public.</t>
  </si>
  <si>
    <t>Manual [2] / 3.5</t>
  </si>
  <si>
    <t>Manual [1] / 4.2.5</t>
  </si>
  <si>
    <t>El ataque consiste en camuflar tráfico malicioso en puertos comunes. Snort detecta paquetes Modbus sospechosos debido al tamaño y contenido, payloads de Metasploit, ejecutables y peticiones HTTP sospechosas.</t>
  </si>
  <si>
    <t>El ataque consiste en camuflar tráfico malicioso en puertos comunes. Snort detecta payloads de Metasploit, ejecutables y peticiones HTTP sospechosas.</t>
  </si>
  <si>
    <t>El ataque consiste en camuflar tráfico malicioso en puertos comunes.  Snort detecta paquetes DNP3 sospechosos debido al tamaño y contenido, payloads de metasploit, ejecutables y la vulnerabilidad de RealWin.</t>
  </si>
  <si>
    <t>El ataque consiste en camuflar tráfico malicioso en puertos comunes.  Snort detecta paquetes Modbus sospechosos debido al tamaño y contenido, payloads de metasploit, ejecutables y la vulnerabilidad de RealWin.</t>
  </si>
  <si>
    <t>Se usa una vulnerabilidad en el software Ignition SCADA explotable mediante peticiones HTTP con XML.</t>
  </si>
  <si>
    <t>Se usa una vulnerabilidad en el software RealWin que provoca Buffer Overflow, con una firma identificable.</t>
  </si>
  <si>
    <t>Por el puerto detectar paquetes Modbus sospechosos. Detectar peticiones HTTP con código XML (vulnerabilidad Ignition). Detectar ejecutables y payload de Metasploit.</t>
  </si>
  <si>
    <t>Por el puerto detectar paquetes S7comm sospechosos. Detectar peticiones HTTP con código XML (vulnerabilidad Ignition). Detectar ejecutables y payload de Metasploit.</t>
  </si>
  <si>
    <t>Por el puerto detectar paquetes Modbus sospechosos. Detectar firma vulnerabilidad RealWin. Detectar ejecutables y payload de Metasploit.</t>
  </si>
  <si>
    <t>Por el puerto detectar paquetes DNP3 sospechosos. Detectar firma vulnerabilidad RealWin. Detectar ejecutables y payload de Metasploit.</t>
  </si>
  <si>
    <t>El ataque consiste en causar una denegación de servicio a traves de una vunerabilidad en los Rockwell MicroLogix. Snort detecta esta vulnerabillidad.</t>
  </si>
  <si>
    <t>Detectar la firma de la explotacion de la vulnerabilidad.</t>
  </si>
  <si>
    <t>Se usa una vulnerabilidad de los microcontroladores Rockwell MicroLogix 1100.</t>
  </si>
  <si>
    <t>Manual [1] / 4.2.6</t>
  </si>
  <si>
    <t>Manual [2] / 3.6</t>
  </si>
  <si>
    <t>Manual [2] / 3.8</t>
  </si>
  <si>
    <t>Manual [1] / 4.2.7</t>
  </si>
  <si>
    <t>Manual [2] / 3.7.1</t>
  </si>
  <si>
    <t>Manual [2] / 3.7.2</t>
  </si>
  <si>
    <t>Manual [1] / 4.2.8</t>
  </si>
  <si>
    <t>El ataque consiste en causar una denegación de servicio a traves de una vunerabilidad en los Rockwell ControlLogix. Snort detecta esta vulnerabillidad.</t>
  </si>
  <si>
    <t>Detectar la firma de la vulnerabilidad</t>
  </si>
  <si>
    <t>Se usa una vulnerabilidad de los microcontroladores Rocwell ControlLogix</t>
  </si>
  <si>
    <t>El ataque consiste en modificar los registros de los dispositivos Modbus. Snort detecta mensajes de escritura de registros.</t>
  </si>
  <si>
    <t>Manual [1] / 4.2.9</t>
  </si>
  <si>
    <t>Detectar mensajes Modbus de escritura externos.</t>
  </si>
  <si>
    <t>El ataque consiste en modificar los parametros del PLC S7comm. No hay detecciones.</t>
  </si>
  <si>
    <t>Detectar mensajes S7comm externos</t>
  </si>
  <si>
    <t>Manual [2] / 3.9.1</t>
  </si>
  <si>
    <t>Manual [1] / 4.2.10</t>
  </si>
  <si>
    <t>Manual [2] / 3.9.2</t>
  </si>
  <si>
    <t>Manual [1] / 4.2.11</t>
  </si>
  <si>
    <t>El ataque consiste en modificar los coils de los dispositivos Modbus. Snort detecta los mensajes de modificacion de coils.</t>
  </si>
  <si>
    <t>Detectar mensajes Modbus externos.</t>
  </si>
  <si>
    <t>Manual [2] / 3.9.3</t>
  </si>
  <si>
    <t>Manual [1] / 4.2.12</t>
  </si>
  <si>
    <t>El ataque consiste en modificar parametros de control de un dispositivo DNP3. No hay detecciones.</t>
  </si>
  <si>
    <t>Detectar mensajes DNP3 externos.</t>
  </si>
  <si>
    <t>Manual [1] / 4.2.13</t>
  </si>
  <si>
    <t>Manual [2] / 3.9.4</t>
  </si>
  <si>
    <t>Manual [1] / 4.2.14</t>
  </si>
  <si>
    <t>El ataque consiste en leer los registros de los dispositivos Modbus. Snort detecta los mensajes de lectura de registros.</t>
  </si>
  <si>
    <t>El ataque consiste en leer los coils de los dispositivos Modbus. Snort detecta los mensajes de lectura de coils.</t>
  </si>
  <si>
    <t>El ataque consiste en leer los registros de los dispositivos DNP3. No hay detecciones</t>
  </si>
  <si>
    <t>Detectar mensajes DNP3 Read externos.</t>
  </si>
  <si>
    <t>Detectar mensajes DNP3 Write externos.</t>
  </si>
  <si>
    <t>El ataque consiste en leer directorios de equipos que usen DNP3 para descargar. No hay detecciones</t>
  </si>
  <si>
    <t>El ataque consiste en escribir en directorios de equipos que usen DNP3 para subir un fichero. No hay detecciones</t>
  </si>
  <si>
    <t>Manual [1] / 4.2.15</t>
  </si>
  <si>
    <t>El ataque consiste en escanear los puertos a traves de la respuesta de un mensaje TCP con la bandera FIN.</t>
  </si>
  <si>
    <t>El ataque consiste en escanear los puertos a traves de la respuesta de un mensaje TCP con la bandera SYN.</t>
  </si>
  <si>
    <t>Regla que detecte mensajes TCP con la bandera FIN de flujos no establecidos.</t>
  </si>
  <si>
    <t>A HIL WDT Dataset</t>
  </si>
  <si>
    <t>Manual [1] /  4.4.1</t>
  </si>
  <si>
    <t>El ataque consiste en escanear los puertos a traves de la respuesta de un mensaje TCP sin banderas.</t>
  </si>
  <si>
    <t>El ataque consiste en escanear los puertos a traves de la respuesta de un mensaje TCP con la bandera URG, FIN y PSH.</t>
  </si>
  <si>
    <t>Realmente es un XMAS SCAN</t>
  </si>
  <si>
    <t>Podria hacerse una regla para detectar los mensajes TCP con la bandera SYN pero son paquetes comunes para hacer conexiones y por tanto un trafico legitimo.</t>
  </si>
  <si>
    <t>Regla que detecte mensajes TCP sin banderas de flujos no establecidos.</t>
  </si>
  <si>
    <t>Regla que detecte paquetes con banderas URG, FIN, o PSH de flujos no establecidos.</t>
  </si>
  <si>
    <t>El ataque consiste en envenenar las tablas ARP de los equipos para colocarse entre la conversación. No hay detecciones.</t>
  </si>
  <si>
    <t>El ataque consiste en hacer una inundación de paquetes ICMP para causar denegacion de servicio. No hay detecciones.</t>
  </si>
  <si>
    <t>El ataque consiste en hacer una inundación de paquetes ICMP para causar denegacion de servicio. Snort detecta los paquetes ICMP</t>
  </si>
  <si>
    <t>El ataque consiste en hacer una inundación de paquetes ICMP para causar denegacion de servicio. Snort detecta los paquetes con misma IP de origen y destino</t>
  </si>
  <si>
    <t>El ataque consiste en hacer una inundación de paquetes ICMP de gran tamaño para causar denegacion de servicio. Snort detecta los paquetes ICMP. Fortigate detecta los paquetes ICMP de gran tamaño.</t>
  </si>
  <si>
    <t>El ataque consiste en hacer una inundación de paquetes TCP SYN para causar denegacion de servicio. No hay detecciones.</t>
  </si>
  <si>
    <t>Detectar una gran cantidad de conexiones TCP SYN de la misma IP.</t>
  </si>
  <si>
    <t>Detectar paquetes ICMP externos o un gran numero de ellos en corto tiempo.</t>
  </si>
  <si>
    <t>Detectar paquetes ICMP externos o un gran numero de ellos en corto tiempo o con un tamaño inusual.</t>
  </si>
  <si>
    <t>El atacante suplanta a la victima.</t>
  </si>
  <si>
    <t>El atacante suplanta a un dispositivo en la red interna.</t>
  </si>
  <si>
    <t>El ataque parece contener la tecnica Remote System Information Discovery y el atacante esta obteniendo informacion de la victima. Snort detecta comandos de lectura de propiedades e intentos de registro del dispositivo y de la tabla de distribución.</t>
  </si>
  <si>
    <t>El ataque parece hacer un escaner de tipos de funcion soportados y despues denegar servicio con el comando Stop Application.</t>
  </si>
  <si>
    <t>El ataque parece ser un escaneo de lista de puntos, identificar los registros de un dispositivo DNP3.</t>
  </si>
  <si>
    <t>A traves de las detecciones y la observacion no puede identificarse el ataque que contiene.</t>
  </si>
  <si>
    <t>A traves de las detecciones, el ataque parece contener un intento de descubrimiento utilizando un script de Nmap NSE que explota el protocolo Niagara Fox.</t>
  </si>
  <si>
    <t>El ataque contiene la tecnica Remote Sistem Information Discovery y esta haciendo un escaneo de códigos de funcion con el objectivo de identificar los códigos de función. Snort detecta los paquetes con los distintos codigos de función.</t>
  </si>
  <si>
    <t>El ataque parece contener la tactica de Inhabit Process Control o Impact por las detecciones que muestran comandos para modificar registros y deshabilitar funciones de respuesta.</t>
  </si>
  <si>
    <t>A traves de las detecciones parece que detecta un ataque de lectura de registros o similar a traves del protocolo FINS.</t>
  </si>
  <si>
    <t>El ataque parece contener la descarga de lenguaje de programacion PLC al dispositivo Modicon por la alerta saltada.</t>
  </si>
  <si>
    <t>Dice que contiene la vulnerabilidad CVE-2017-7575 de Modicon pero el PCAPNG es demasiado antiguo para contenerla</t>
  </si>
  <si>
    <r>
      <t>2002752,2002749,</t>
    </r>
    <r>
      <rPr>
        <sz val="11"/>
        <rFont val="Arial"/>
        <family val="2"/>
      </rPr>
      <t>42861</t>
    </r>
  </si>
  <si>
    <t>Manual [1] /  4.4.2</t>
  </si>
  <si>
    <t>Manual [1] /  4.4.3</t>
  </si>
  <si>
    <t>QuickDraw Dataset</t>
  </si>
  <si>
    <t>Manual [1] / 4.3.1</t>
  </si>
  <si>
    <t>Manual [1] / 4.3.2</t>
  </si>
  <si>
    <t>normal[1].pcapng</t>
  </si>
  <si>
    <t>22,4 MB</t>
  </si>
  <si>
    <t>Nº INSTANCIAS PRINCIPALES DETECTADAS QuickDraw</t>
  </si>
  <si>
    <t>% DETECCIÓN QuickDraw</t>
  </si>
  <si>
    <t>El ataque consiste en descubrir directorios de equipos que usen DNP3. No hay detecciones</t>
  </si>
  <si>
    <t>Pueden detectarse mensajes ARP pero tambien puede ser tráfico legitimo. Pueden contarse los mensajes ARP con distinta IP y misma MAC en un mismo tiempo .Hay varios mecanismos de proteccion ARP Spoofing de L2-L3 que mitigan este ataque.</t>
  </si>
  <si>
    <r>
      <rPr>
        <sz val="11"/>
        <color rgb="FFFF0000"/>
        <rFont val="Arial"/>
        <family val="2"/>
      </rPr>
      <t>384</t>
    </r>
    <r>
      <rPr>
        <sz val="11"/>
        <color rgb="FF000000"/>
        <rFont val="Arial"/>
        <family val="2"/>
      </rPr>
      <t>,410</t>
    </r>
  </si>
  <si>
    <r>
      <t>15717,15718,</t>
    </r>
    <r>
      <rPr>
        <sz val="11"/>
        <color rgb="FFFF0000"/>
        <rFont val="Arial"/>
        <family val="2"/>
      </rPr>
      <t>15713</t>
    </r>
  </si>
  <si>
    <r>
      <rPr>
        <sz val="11"/>
        <color rgb="FFFF0000"/>
        <rFont val="Arial"/>
        <family val="2"/>
      </rPr>
      <t>15071,</t>
    </r>
    <r>
      <rPr>
        <sz val="11"/>
        <rFont val="Arial"/>
        <family val="2"/>
      </rPr>
      <t>29965</t>
    </r>
    <r>
      <rPr>
        <sz val="11"/>
        <color rgb="FFFF0000"/>
        <rFont val="Arial"/>
        <family val="2"/>
      </rPr>
      <t>,17788,17787,17790,17789,17784,17783,17794,17795,17796,17797,17785,17782,</t>
    </r>
    <r>
      <rPr>
        <sz val="11"/>
        <rFont val="Arial"/>
        <family val="2"/>
      </rPr>
      <t>17799</t>
    </r>
    <r>
      <rPr>
        <sz val="11"/>
        <color rgb="FFFF0000"/>
        <rFont val="Arial"/>
        <family val="2"/>
      </rPr>
      <t>,17798,17793,30819,30816,17786,17800,17791,17792,29319,15074,15075</t>
    </r>
  </si>
  <si>
    <r>
      <rPr>
        <sz val="11"/>
        <color rgb="FFFF0000"/>
        <rFont val="Arial"/>
        <family val="2"/>
      </rPr>
      <t>17795,15071,</t>
    </r>
    <r>
      <rPr>
        <sz val="11"/>
        <rFont val="Arial"/>
        <family val="2"/>
      </rPr>
      <t>17799</t>
    </r>
    <r>
      <rPr>
        <sz val="11"/>
        <color rgb="FFFF0000"/>
        <rFont val="Arial"/>
        <family val="2"/>
      </rPr>
      <t>,17798,17788,17790,17784,17783</t>
    </r>
  </si>
  <si>
    <t>% DETECCIÓN SNORT (RS4 + QuickDraw)</t>
  </si>
  <si>
    <t>Nº INSTANCIAS PRINCIPALES DETECTADAS SNORT (RS4 + QuickDraw)</t>
  </si>
  <si>
    <t>#SIDs TP</t>
  </si>
  <si>
    <t>Quick</t>
  </si>
  <si>
    <t>Test (Posible escaneo de registros)</t>
  </si>
  <si>
    <t>Test (Posible escaneo de registros y codigos de función)</t>
  </si>
  <si>
    <t>Test (Posible subida de código malicioso)</t>
  </si>
  <si>
    <t>Test (Posible lectura de registros)</t>
  </si>
  <si>
    <t>Test (Posible denegación de servicio)</t>
  </si>
  <si>
    <t>Test (Posible intento de descubrimiento)</t>
  </si>
  <si>
    <t>Test (Posible manipulación de control y modificación de parametros)</t>
  </si>
  <si>
    <t>PROTOCOLO</t>
  </si>
  <si>
    <t>DNP3</t>
  </si>
  <si>
    <t>S7comm</t>
  </si>
  <si>
    <t>Modbus</t>
  </si>
  <si>
    <t>TCP</t>
  </si>
  <si>
    <t>SNMP</t>
  </si>
  <si>
    <t>ARP</t>
  </si>
  <si>
    <t>ICMP</t>
  </si>
  <si>
    <t>CIP</t>
  </si>
  <si>
    <t>BACnet</t>
  </si>
  <si>
    <t>FOX</t>
  </si>
  <si>
    <t>Enip</t>
  </si>
  <si>
    <t>Modicon</t>
  </si>
  <si>
    <t>OMRON</t>
  </si>
  <si>
    <t>HTTP</t>
  </si>
  <si>
    <t>PCCC</t>
  </si>
  <si>
    <t>RESULTADOS POR PROTOCOLOS</t>
  </si>
  <si>
    <t>TOTAL (ATAQUES)</t>
  </si>
  <si>
    <t>Modificación de parámetros mediante ordenes Modbus</t>
  </si>
  <si>
    <t>Tipo_Ataque</t>
  </si>
  <si>
    <t>L2</t>
  </si>
  <si>
    <t>#Alertas L2 TP</t>
  </si>
  <si>
    <t>#Alertas L2 (sin repetición)</t>
  </si>
  <si>
    <t>ATAQUE DETECTADO POR EL MOTOR DE APLICACIONES (L2)</t>
  </si>
  <si>
    <t>ATAQUE DETECTADO (L1 y L2)</t>
  </si>
  <si>
    <t>Nº INSTANCIAS ATAQUE PRINCIPAL</t>
  </si>
  <si>
    <t>Nº INSTANCIAS ATAQUE PRINCIPAL(FLUJOS COMPLETOS)</t>
  </si>
  <si>
    <t>TOTAL SOLO CALCULOS (INSTANCIAS)</t>
  </si>
  <si>
    <t>TOTAL SOLO CALCULOS (ATAQUES)</t>
  </si>
  <si>
    <t>TOTAL SOLO CALCULOS Y FLUJOS COMPLETOS (ATAQUES)</t>
  </si>
  <si>
    <t>Nº ATAQUE PRINCIPAL</t>
  </si>
  <si>
    <t>Nº ATAQUES PRINCIPALES DETECTADAS SNORT</t>
  </si>
  <si>
    <t>Nº ATAQUE PRINCIPAL(FLUJOS COMPLETOS)</t>
  </si>
  <si>
    <t>Nº ATAQUES PRINCIPALES DETECTADAS FG</t>
  </si>
  <si>
    <t>TOTAL SOLO CALCULOS Y FLUJOS COMPLETOS AMBOS (INSTANCIAS)</t>
  </si>
  <si>
    <t>RESULTADOS POR TÁCTICAS (INSTANCIAS)</t>
  </si>
  <si>
    <t>RESULTADOS POR TACTICAS (ATAQUES)</t>
  </si>
  <si>
    <t>RESULTADOS POR TÉCNICAS (ATAQUES)</t>
  </si>
  <si>
    <t>Técnica</t>
  </si>
  <si>
    <t>% Ataques que generan Alertas (TP) / Total</t>
  </si>
  <si>
    <t>PORCENTAJE ALERTAS</t>
  </si>
  <si>
    <t>RS4+QuickDraw</t>
  </si>
  <si>
    <t>Fortigate</t>
  </si>
  <si>
    <t>Total Ataques</t>
  </si>
  <si>
    <t>L1</t>
  </si>
  <si>
    <t>L1+L2</t>
  </si>
  <si>
    <t>1111005,1111004</t>
  </si>
  <si>
    <t>Inhibit Response Function</t>
  </si>
  <si>
    <t>Appids (sin repetición)</t>
  </si>
  <si>
    <t>42210, 42225</t>
  </si>
  <si>
    <r>
      <rPr>
        <sz val="11"/>
        <color rgb="FFFF0000"/>
        <rFont val="Arial"/>
        <family val="2"/>
      </rPr>
      <t>42210, 42225</t>
    </r>
    <r>
      <rPr>
        <sz val="11"/>
        <color rgb="FF000000"/>
        <rFont val="Arial"/>
        <family val="2"/>
      </rPr>
      <t>, 10000166</t>
    </r>
  </si>
  <si>
    <t>25873, 41282, 48884,40034</t>
  </si>
  <si>
    <t>31625, 41291, 40034, 25889, 45339, 51756, 41297</t>
  </si>
  <si>
    <t>51812, 31818, 10003728, 51798, 51802, 31756, 17842, 31817, 55662, 17843, 17189</t>
  </si>
  <si>
    <t>25900, 48888, 25855, 48883, 16938</t>
  </si>
  <si>
    <t>25885, 48883, 16938</t>
  </si>
  <si>
    <t>34789, 34795</t>
  </si>
  <si>
    <t>17017, 45418, 16206, 44194, 45361, 53036</t>
  </si>
  <si>
    <t>45418, 16206, 44195, 45368</t>
  </si>
  <si>
    <t>25902, 48886, 16938</t>
  </si>
  <si>
    <t>25900, 48888, 16938</t>
  </si>
  <si>
    <t>42210, 42225, 42214</t>
  </si>
  <si>
    <t>25890, 48887, 16938</t>
  </si>
  <si>
    <t>25830, 48881, 16938</t>
  </si>
  <si>
    <t>25855, 48883, 16938</t>
  </si>
  <si>
    <t>24466, 25855, 48883, 16938</t>
  </si>
  <si>
    <t>24466, 25855, 48883, 16938, 25830, 48881</t>
  </si>
  <si>
    <t>24466, 25902, 48886, 16938</t>
  </si>
  <si>
    <t>24466, 16206</t>
  </si>
  <si>
    <r>
      <t xml:space="preserve">40058, 16938, 25830, 40863, 40036, 25850, 41280, 25855, 41280, 25873, 41282, 25901, 48885, </t>
    </r>
    <r>
      <rPr>
        <sz val="11"/>
        <rFont val="Arial"/>
        <family val="2"/>
      </rPr>
      <t>41300</t>
    </r>
    <r>
      <rPr>
        <sz val="11"/>
        <color rgb="FFFF0000"/>
        <rFont val="Arial"/>
        <family val="2"/>
      </rPr>
      <t>, 25902, 41284, 31621, 31662, 45241, 40060, 40034, 31623,41287, 31624, 41288, 25890, 41289, 25900, 41289, 31625, 41291, 25854, 41292, 25889, 41297, 48881, 40035</t>
    </r>
  </si>
  <si>
    <r>
      <rPr>
        <sz val="11"/>
        <rFont val="Arial"/>
        <family val="2"/>
      </rPr>
      <t>40060,</t>
    </r>
    <r>
      <rPr>
        <sz val="11"/>
        <color rgb="FFFF0000"/>
        <rFont val="Arial"/>
        <family val="2"/>
      </rPr>
      <t xml:space="preserve"> 50408, 50404, 49934, 50365, 44459, 50402, 16938</t>
    </r>
  </si>
  <si>
    <r>
      <t xml:space="preserve">42210, 42225, </t>
    </r>
    <r>
      <rPr>
        <sz val="11"/>
        <rFont val="Arial"/>
        <family val="2"/>
      </rPr>
      <t>10000166</t>
    </r>
  </si>
  <si>
    <t>42966, 42999, 61337</t>
  </si>
  <si>
    <t>5181, 31818, 10003728, 31806, 31817, 17843, 55661, 31814, 17842, 55662, 55660, 31813, 31811, 31756, 31807</t>
  </si>
  <si>
    <t>45418, 1000167, 10002580</t>
  </si>
  <si>
    <t>47787, 10002767, 10004318</t>
  </si>
  <si>
    <t>331662, 45345, 41286, 40046, 45342, 45346, 31625, 25889, 4339, 51756, 25830, 48881, 26938, 25855, 48883, 25901, 48885, 25902, 48886</t>
  </si>
  <si>
    <t>44542, 51609, 10000000</t>
  </si>
  <si>
    <t>Justificacion L1_L2</t>
  </si>
  <si>
    <t>El ataque sigue un comportamiento legitimo. La actividad maliciosa ocurre debido a que esta causado por un equipo no legitimo.</t>
  </si>
  <si>
    <t xml:space="preserve">El ataque sigue un comportamiento legitimo para el protocolo, donde es posible que haya problemas para establecer una comunicación. Es necesario una inspección detallada para ver si existen otras instancias de escaneo similares. </t>
  </si>
  <si>
    <t xml:space="preserve">La configuración de banderas usadas en los mensajes TCP no es habitual sin una comunicación anterior, todos los flujos TCP deben empezar con un establecimiento de conexión SYN lo cual muestra un intento de escaneo a traves de NMAP. </t>
  </si>
  <si>
    <t>Aunque podría ser un comportamiento legitimo tener varias IP con misma MAC, enviar paquetes ARP gratuitos es señal de comportamiento malicioso. Adicionalmente, junto a tráfico normal, puede verse como se suplanta las IP de distintos dispositivos. Aun así, es posible que se de en ciertas situaciones y no señala un ataque malicioso seguro.</t>
  </si>
  <si>
    <t>Este ataque contiene la explotacion de la vulnerabilidad CVE-2010-4142 de buffer overflow de RealWin, con un patron detectable.</t>
  </si>
  <si>
    <t>Este ataque contiene la explotacion de la vulnerabilidad CVE-2020-12004 de Ignition, con un patron detectable. Adicionalmente se usa una carga util de Metasploit, tambien detectable por patrones.</t>
  </si>
  <si>
    <t>Este ataque contiene la explotación de la vulnerabilidad CVE-2017-7924 de denegación de servicio de los controladores MicroLogix, con un patron detectable.</t>
  </si>
  <si>
    <t>El envío de numerosos paquetes para causar una inundación de paquetes que sature los recursos de la victima es un patron de comportamiento siempre malicioso.</t>
  </si>
  <si>
    <t>25902, 48886, 16938, 25855, 48883, 25830, 48881, 255901, 48885</t>
  </si>
  <si>
    <t>https://github.com/pablobs2000/TFG-Snort-IDS</t>
  </si>
  <si>
    <t>Pablo Benítez Gómez</t>
  </si>
  <si>
    <t>DigitalBond</t>
  </si>
  <si>
    <t>A Hardware-in-the-Loop Water Distribution Testbed Dataset</t>
  </si>
  <si>
    <t>IEEE</t>
  </si>
  <si>
    <t>https://ieeexplore.ieee.org/document/9526562</t>
  </si>
  <si>
    <t>Análisis de la capacidad de detección de Snort sobre ataques de red en ICS bajo la matriz MITRE ATT&amp;CK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</si>
</sst>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0"/>
      <color rgb="FF000000"/>
      <name val="Arial"/>
      <scheme val="minor"/>
    </font>
    <font>
      <sz val="10"/>
      <color theme="1"/>
      <name val="Arial"/>
      <family val="2"/>
      <scheme val="minor"/>
    </font>
    <font>
      <b/>
      <sz val="14"/>
      <color theme="1"/>
      <name val="Arial"/>
      <family val="2"/>
      <scheme val="minor"/>
    </font>
    <font>
      <sz val="10"/>
      <name val="Arial"/>
      <family val="2"/>
    </font>
    <font>
      <b/>
      <sz val="11"/>
      <color theme="1"/>
      <name val="Arial"/>
      <family val="2"/>
      <scheme val="minor"/>
    </font>
    <font>
      <b/>
      <sz val="11"/>
      <color rgb="FF1F1F1F"/>
      <name val="&quot;Google Sans&quot;"/>
    </font>
    <font>
      <sz val="11"/>
      <color rgb="FF000000"/>
      <name val="Arial"/>
      <family val="2"/>
    </font>
    <font>
      <sz val="13"/>
      <color rgb="FFFFFFFF"/>
      <name val="Arial"/>
      <family val="2"/>
    </font>
    <font>
      <b/>
      <sz val="11"/>
      <color rgb="FF000000"/>
      <name val="Arial"/>
      <family val="2"/>
    </font>
    <font>
      <sz val="13"/>
      <color theme="1"/>
      <name val="Arial"/>
      <family val="2"/>
    </font>
    <font>
      <sz val="11"/>
      <color theme="1"/>
      <name val="Arial"/>
      <family val="2"/>
    </font>
    <font>
      <b/>
      <sz val="14"/>
      <color rgb="FF000000"/>
      <name val="Arial"/>
      <family val="2"/>
    </font>
    <font>
      <sz val="10"/>
      <color theme="1"/>
      <name val="Arial"/>
      <family val="2"/>
    </font>
    <font>
      <sz val="11"/>
      <color rgb="FFFF0000"/>
      <name val="Arial"/>
      <family val="2"/>
    </font>
    <font>
      <sz val="11"/>
      <color theme="1"/>
      <name val="Arial"/>
      <family val="2"/>
      <scheme val="minor"/>
    </font>
    <font>
      <sz val="14"/>
      <color theme="1"/>
      <name val="Arial"/>
      <family val="2"/>
    </font>
    <font>
      <b/>
      <sz val="13"/>
      <color theme="1"/>
      <name val="Fugaz One"/>
    </font>
    <font>
      <sz val="13"/>
      <color theme="1"/>
      <name val="Fugaz One"/>
    </font>
    <font>
      <strike/>
      <sz val="10"/>
      <color theme="1"/>
      <name val="Arial"/>
      <family val="2"/>
      <scheme val="minor"/>
    </font>
    <font>
      <sz val="10"/>
      <color rgb="FF000000"/>
      <name val="Arial"/>
      <family val="2"/>
    </font>
    <font>
      <sz val="11"/>
      <color rgb="FFFFFFFF"/>
      <name val="Arial"/>
      <family val="2"/>
    </font>
    <font>
      <sz val="26"/>
      <color theme="1"/>
      <name val="Fugaz One"/>
    </font>
    <font>
      <sz val="15"/>
      <color theme="1"/>
      <name val="Arial"/>
      <family val="2"/>
      <scheme val="minor"/>
    </font>
    <font>
      <b/>
      <sz val="14"/>
      <color theme="1"/>
      <name val="Calibri"/>
      <family val="2"/>
    </font>
    <font>
      <b/>
      <sz val="14"/>
      <color rgb="FF000000"/>
      <name val="Calibri"/>
      <family val="2"/>
    </font>
    <font>
      <sz val="11"/>
      <color rgb="FF000000"/>
      <name val="Calibri"/>
      <family val="2"/>
    </font>
    <font>
      <b/>
      <sz val="11"/>
      <color rgb="FF000000"/>
      <name val="Calibri"/>
      <family val="2"/>
    </font>
    <font>
      <u/>
      <sz val="10"/>
      <color rgb="FF0000FF"/>
      <name val="Arial"/>
      <family val="2"/>
    </font>
    <font>
      <u/>
      <sz val="10"/>
      <color rgb="FF0000FF"/>
      <name val="Arial"/>
      <family val="2"/>
    </font>
    <font>
      <u/>
      <sz val="10"/>
      <color rgb="FF0000FF"/>
      <name val="Arial"/>
      <family val="2"/>
    </font>
    <font>
      <sz val="10"/>
      <color rgb="FF6AA84F"/>
      <name val="Arial"/>
      <family val="2"/>
    </font>
    <font>
      <sz val="10"/>
      <color rgb="FFFF0000"/>
      <name val="Arial"/>
      <family val="2"/>
    </font>
    <font>
      <u/>
      <sz val="10"/>
      <color theme="10"/>
      <name val="Arial"/>
      <family val="2"/>
      <scheme val="minor"/>
    </font>
    <font>
      <sz val="10"/>
      <color theme="1"/>
      <name val="Arial"/>
      <family val="2"/>
    </font>
    <font>
      <sz val="11"/>
      <color rgb="FF000000"/>
      <name val="Arial"/>
      <family val="2"/>
    </font>
    <font>
      <sz val="11"/>
      <color theme="1"/>
      <name val="Arial"/>
      <family val="2"/>
    </font>
    <font>
      <b/>
      <sz val="14"/>
      <color rgb="FF000000"/>
      <name val="Arial"/>
      <family val="2"/>
    </font>
    <font>
      <b/>
      <sz val="11"/>
      <color rgb="FF000000"/>
      <name val="Arial"/>
      <family val="2"/>
    </font>
    <font>
      <sz val="14"/>
      <color theme="1"/>
      <name val="Arial"/>
      <family val="2"/>
    </font>
    <font>
      <sz val="8"/>
      <name val="Arial"/>
      <family val="2"/>
      <scheme val="minor"/>
    </font>
    <font>
      <sz val="14"/>
      <name val="Arial"/>
      <family val="2"/>
    </font>
    <font>
      <sz val="11"/>
      <name val="Arial"/>
      <family val="2"/>
    </font>
    <font>
      <sz val="11"/>
      <color rgb="FFFF0000"/>
      <name val="Arial"/>
      <family val="2"/>
    </font>
    <font>
      <sz val="22"/>
      <color rgb="FFFF0000"/>
      <name val="Arial"/>
      <family val="2"/>
      <scheme val="minor"/>
    </font>
    <font>
      <sz val="10"/>
      <color rgb="FF000000"/>
      <name val="Arial"/>
      <family val="2"/>
      <scheme val="minor"/>
    </font>
    <font>
      <sz val="11"/>
      <color rgb="FF000000"/>
      <name val="Calibri"/>
      <family val="2"/>
    </font>
    <font>
      <sz val="10"/>
      <color rgb="FF000000"/>
      <name val="Arial"/>
      <family val="2"/>
      <scheme val="minor"/>
    </font>
    <font>
      <sz val="26"/>
      <color rgb="FF000000"/>
      <name val="FUGAZ ONE"/>
    </font>
    <font>
      <sz val="22"/>
      <color theme="1"/>
      <name val="Arial"/>
      <family val="2"/>
    </font>
    <font>
      <sz val="12"/>
      <color rgb="FF000000"/>
      <name val="Arial"/>
      <family val="2"/>
      <scheme val="minor"/>
    </font>
  </fonts>
  <fills count="28">
    <fill>
      <patternFill patternType="none"/>
    </fill>
    <fill>
      <patternFill patternType="gray125"/>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9FC5E8"/>
        <bgColor rgb="FF9FC5E8"/>
      </patternFill>
    </fill>
    <fill>
      <patternFill patternType="solid">
        <fgColor rgb="FFEFEFEF"/>
        <bgColor rgb="FFEFEFEF"/>
      </patternFill>
    </fill>
    <fill>
      <patternFill patternType="solid">
        <fgColor rgb="FFB6D7A8"/>
        <bgColor rgb="FFB6D7A8"/>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rgb="FFD9E7FD"/>
        <bgColor rgb="FFD9E7FD"/>
      </patternFill>
    </fill>
    <fill>
      <patternFill patternType="solid">
        <fgColor theme="7" tint="0.59999389629810485"/>
        <bgColor indexed="64"/>
      </patternFill>
    </fill>
    <fill>
      <patternFill patternType="solid">
        <fgColor theme="7" tint="0.59999389629810485"/>
        <bgColor rgb="FFF1C232"/>
      </patternFill>
    </fill>
    <fill>
      <patternFill patternType="solid">
        <fgColor theme="7" tint="0.59999389629810485"/>
        <bgColor rgb="FFE6E6E6"/>
      </patternFill>
    </fill>
    <fill>
      <patternFill patternType="solid">
        <fgColor theme="2" tint="-0.14999847407452621"/>
        <bgColor rgb="FFE6E6E6"/>
      </patternFill>
    </fill>
    <fill>
      <patternFill patternType="solid">
        <fgColor theme="2" tint="-0.14999847407452621"/>
        <bgColor rgb="FFD9D9D9"/>
      </patternFill>
    </fill>
    <fill>
      <patternFill patternType="solid">
        <fgColor rgb="FF9FC5E8"/>
        <bgColor rgb="FFDAF1F3"/>
      </patternFill>
    </fill>
    <fill>
      <patternFill patternType="solid">
        <fgColor theme="7" tint="0.59999389629810485"/>
        <bgColor rgb="FFDAF1F3"/>
      </patternFill>
    </fill>
    <fill>
      <patternFill patternType="solid">
        <fgColor theme="5" tint="0.59999389629810485"/>
        <bgColor rgb="FFDAF1F3"/>
      </patternFill>
    </fill>
    <fill>
      <patternFill patternType="solid">
        <fgColor theme="7" tint="0.79998168889431442"/>
        <bgColor rgb="FFDAF1F3"/>
      </patternFill>
    </fill>
    <fill>
      <patternFill patternType="solid">
        <fgColor theme="5" tint="0.79998168889431442"/>
        <bgColor rgb="FFDAF1F3"/>
      </patternFill>
    </fill>
    <fill>
      <patternFill patternType="solid">
        <fgColor theme="5" tint="0.59999389629810485"/>
        <bgColor rgb="FFB6D7A8"/>
      </patternFill>
    </fill>
  </fills>
  <borders count="6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indexed="64"/>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right style="thin">
        <color indexed="64"/>
      </right>
      <top style="thin">
        <color indexed="64"/>
      </top>
      <bottom/>
      <diagonal/>
    </border>
    <border>
      <left style="thin">
        <color indexed="64"/>
      </left>
      <right/>
      <top style="thin">
        <color rgb="FF000000"/>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indexed="64"/>
      </right>
      <top style="thin">
        <color rgb="FF000000"/>
      </top>
      <bottom/>
      <diagonal/>
    </border>
    <border>
      <left/>
      <right style="thin">
        <color rgb="FF000000"/>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right style="thin">
        <color indexed="64"/>
      </right>
      <top style="thin">
        <color rgb="FF000000"/>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rgb="FF000000"/>
      </right>
      <top style="thin">
        <color indexed="64"/>
      </top>
      <bottom style="thin">
        <color rgb="FF00000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2" fillId="0" borderId="0" applyNumberFormat="0" applyFill="0" applyBorder="0" applyAlignment="0" applyProtection="0"/>
    <xf numFmtId="9" fontId="44" fillId="0" borderId="0" applyFont="0" applyFill="0" applyBorder="0" applyAlignment="0" applyProtection="0"/>
  </cellStyleXfs>
  <cellXfs count="470">
    <xf numFmtId="0" fontId="0" fillId="0" borderId="0" xfId="0"/>
    <xf numFmtId="0" fontId="1" fillId="0" borderId="0" xfId="0" applyFont="1"/>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0" xfId="0" applyFont="1"/>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14" fontId="1" fillId="0" borderId="2" xfId="0" applyNumberFormat="1" applyFont="1" applyBorder="1" applyAlignment="1">
      <alignment horizontal="center" vertical="center"/>
    </xf>
    <xf numFmtId="0" fontId="5" fillId="2"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1" fillId="0" borderId="10"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14" fontId="1" fillId="0" borderId="0" xfId="0" applyNumberFormat="1" applyFont="1" applyAlignment="1">
      <alignment horizontal="center" vertical="center"/>
    </xf>
    <xf numFmtId="0" fontId="4" fillId="2" borderId="0" xfId="0" applyFont="1" applyFill="1" applyAlignment="1">
      <alignment horizontal="center" vertical="center"/>
    </xf>
    <xf numFmtId="0" fontId="4" fillId="3" borderId="0" xfId="0" applyFont="1" applyFill="1" applyAlignment="1">
      <alignment horizontal="center" vertical="center"/>
    </xf>
    <xf numFmtId="0" fontId="5" fillId="4" borderId="0" xfId="0" applyFont="1" applyFill="1" applyAlignment="1">
      <alignment horizontal="center" vertical="center" wrapText="1"/>
    </xf>
    <xf numFmtId="0" fontId="5" fillId="5" borderId="11" xfId="0" applyFont="1" applyFill="1" applyBorder="1" applyAlignment="1">
      <alignment horizontal="center" vertical="center" wrapText="1"/>
    </xf>
    <xf numFmtId="0" fontId="5" fillId="3" borderId="0" xfId="0" applyFont="1" applyFill="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14" fontId="1" fillId="0" borderId="5" xfId="0" applyNumberFormat="1" applyFont="1" applyBorder="1" applyAlignment="1">
      <alignment horizontal="center" vertical="center"/>
    </xf>
    <xf numFmtId="0" fontId="4" fillId="2" borderId="5" xfId="0" applyFont="1" applyFill="1" applyBorder="1" applyAlignment="1">
      <alignment horizontal="center" vertical="center"/>
    </xf>
    <xf numFmtId="0" fontId="4" fillId="3" borderId="5" xfId="0" applyFont="1" applyFill="1" applyBorder="1" applyAlignment="1">
      <alignment horizontal="center" vertical="center"/>
    </xf>
    <xf numFmtId="0" fontId="4" fillId="4" borderId="5" xfId="0" applyFont="1" applyFill="1" applyBorder="1"/>
    <xf numFmtId="0" fontId="5" fillId="5" borderId="6" xfId="0" applyFont="1" applyFill="1" applyBorder="1" applyAlignment="1">
      <alignment horizontal="center" vertical="center" wrapText="1"/>
    </xf>
    <xf numFmtId="0" fontId="1" fillId="0" borderId="7" xfId="0" applyFont="1" applyBorder="1" applyAlignment="1">
      <alignment horizontal="center" vertical="center"/>
    </xf>
    <xf numFmtId="0" fontId="1" fillId="0" borderId="8" xfId="0" applyFont="1" applyBorder="1" applyAlignment="1">
      <alignment horizontal="center" vertical="center" wrapText="1"/>
    </xf>
    <xf numFmtId="49" fontId="1" fillId="0" borderId="8" xfId="0" applyNumberFormat="1" applyFont="1" applyBorder="1" applyAlignment="1">
      <alignment horizontal="center" vertical="center"/>
    </xf>
    <xf numFmtId="0" fontId="1" fillId="0" borderId="9" xfId="0" applyFont="1" applyBorder="1" applyAlignment="1">
      <alignment horizontal="center" vertical="center"/>
    </xf>
    <xf numFmtId="14" fontId="1" fillId="0" borderId="9" xfId="0" applyNumberFormat="1" applyFont="1" applyBorder="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wrapText="1"/>
    </xf>
    <xf numFmtId="0" fontId="6" fillId="0" borderId="0" xfId="0" applyFont="1"/>
    <xf numFmtId="0" fontId="6" fillId="0" borderId="0" xfId="0" applyFont="1" applyAlignment="1">
      <alignment vertical="center"/>
    </xf>
    <xf numFmtId="0" fontId="8" fillId="7" borderId="12" xfId="0" applyFont="1" applyFill="1" applyBorder="1" applyAlignment="1">
      <alignment horizontal="center" vertical="center"/>
    </xf>
    <xf numFmtId="0" fontId="6" fillId="7" borderId="11" xfId="0" applyFont="1" applyFill="1" applyBorder="1" applyAlignment="1">
      <alignment horizontal="center" vertical="center"/>
    </xf>
    <xf numFmtId="0" fontId="10" fillId="8" borderId="2"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11" fillId="2" borderId="2" xfId="0" applyFont="1" applyFill="1" applyBorder="1" applyAlignment="1">
      <alignment horizontal="center" vertical="center" wrapText="1"/>
    </xf>
    <xf numFmtId="10" fontId="11" fillId="2" borderId="2" xfId="0" applyNumberFormat="1" applyFont="1" applyFill="1" applyBorder="1" applyAlignment="1">
      <alignment horizontal="center" vertical="center" wrapText="1"/>
    </xf>
    <xf numFmtId="0" fontId="6" fillId="3" borderId="2" xfId="0" applyFont="1" applyFill="1" applyBorder="1" applyAlignment="1">
      <alignment horizontal="center" vertical="center" wrapText="1"/>
    </xf>
    <xf numFmtId="0" fontId="11" fillId="3" borderId="2" xfId="0" applyFont="1" applyFill="1" applyBorder="1" applyAlignment="1">
      <alignment horizontal="center" vertical="center" wrapText="1"/>
    </xf>
    <xf numFmtId="10" fontId="11" fillId="3" borderId="2" xfId="0" applyNumberFormat="1" applyFont="1" applyFill="1" applyBorder="1" applyAlignment="1">
      <alignment horizontal="center" vertical="center" wrapText="1"/>
    </xf>
    <xf numFmtId="0" fontId="6" fillId="4" borderId="2" xfId="0" applyFont="1" applyFill="1" applyBorder="1" applyAlignment="1">
      <alignment horizontal="center" vertical="center" wrapText="1"/>
    </xf>
    <xf numFmtId="0" fontId="11" fillId="4" borderId="2" xfId="0" applyFont="1" applyFill="1" applyBorder="1" applyAlignment="1">
      <alignment horizontal="center" vertical="center" wrapText="1"/>
    </xf>
    <xf numFmtId="10" fontId="11" fillId="4" borderId="2" xfId="0" applyNumberFormat="1" applyFont="1" applyFill="1" applyBorder="1" applyAlignment="1">
      <alignment horizontal="center" vertical="center" wrapText="1"/>
    </xf>
    <xf numFmtId="0" fontId="6" fillId="5" borderId="2" xfId="0" applyFont="1" applyFill="1" applyBorder="1" applyAlignment="1">
      <alignment horizontal="center" vertical="center" wrapText="1"/>
    </xf>
    <xf numFmtId="0" fontId="11" fillId="5" borderId="2" xfId="0" applyFont="1" applyFill="1" applyBorder="1" applyAlignment="1">
      <alignment horizontal="center" vertical="center" wrapText="1"/>
    </xf>
    <xf numFmtId="10" fontId="11" fillId="5" borderId="2" xfId="0" applyNumberFormat="1" applyFont="1" applyFill="1" applyBorder="1" applyAlignment="1">
      <alignment horizontal="center" vertical="center" wrapText="1"/>
    </xf>
    <xf numFmtId="0" fontId="12" fillId="8" borderId="2" xfId="0" applyFont="1" applyFill="1" applyBorder="1" applyAlignment="1">
      <alignment horizontal="center" vertical="center" wrapText="1"/>
    </xf>
    <xf numFmtId="3" fontId="6" fillId="8" borderId="2" xfId="0" applyNumberFormat="1" applyFont="1" applyFill="1" applyBorder="1" applyAlignment="1">
      <alignment horizontal="center" vertical="center" wrapText="1"/>
    </xf>
    <xf numFmtId="0" fontId="10" fillId="8" borderId="0" xfId="0" applyFont="1" applyFill="1" applyAlignment="1">
      <alignment horizontal="center" vertical="center" wrapText="1"/>
    </xf>
    <xf numFmtId="0" fontId="6" fillId="0" borderId="0" xfId="0" applyFont="1" applyAlignment="1">
      <alignment horizontal="center" vertical="center"/>
    </xf>
    <xf numFmtId="0" fontId="1" fillId="9" borderId="7"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9" borderId="9" xfId="0" applyFont="1" applyFill="1" applyBorder="1" applyAlignment="1">
      <alignment horizontal="center" vertical="center" wrapText="1"/>
    </xf>
    <xf numFmtId="0" fontId="1" fillId="13" borderId="7" xfId="0" applyFont="1" applyFill="1" applyBorder="1" applyAlignment="1">
      <alignment horizontal="center" vertical="center" wrapText="1"/>
    </xf>
    <xf numFmtId="0" fontId="1" fillId="13" borderId="8" xfId="0" applyFont="1" applyFill="1" applyBorder="1" applyAlignment="1">
      <alignment horizontal="center" vertical="center" wrapText="1"/>
    </xf>
    <xf numFmtId="0" fontId="1" fillId="13" borderId="9" xfId="0" applyFont="1" applyFill="1" applyBorder="1" applyAlignment="1">
      <alignment horizontal="center" vertical="center" wrapText="1"/>
    </xf>
    <xf numFmtId="0" fontId="1" fillId="14" borderId="4" xfId="0" applyFont="1" applyFill="1" applyBorder="1" applyAlignment="1">
      <alignment horizontal="center" vertical="center" wrapText="1"/>
    </xf>
    <xf numFmtId="0" fontId="1" fillId="14" borderId="5" xfId="0" applyFont="1" applyFill="1" applyBorder="1" applyAlignment="1">
      <alignment horizontal="center" vertical="center" wrapText="1"/>
    </xf>
    <xf numFmtId="0" fontId="1" fillId="14" borderId="6" xfId="0" applyFont="1" applyFill="1" applyBorder="1" applyAlignment="1">
      <alignment horizontal="center" vertical="center" wrapText="1"/>
    </xf>
    <xf numFmtId="0" fontId="1" fillId="11" borderId="4" xfId="0" applyFont="1" applyFill="1" applyBorder="1" applyAlignment="1">
      <alignment horizontal="center" vertical="center" wrapText="1"/>
    </xf>
    <xf numFmtId="0" fontId="1" fillId="11" borderId="5" xfId="0" applyFont="1" applyFill="1" applyBorder="1" applyAlignment="1">
      <alignment horizontal="center" vertical="center" wrapText="1"/>
    </xf>
    <xf numFmtId="0" fontId="1" fillId="11" borderId="6" xfId="0" applyFont="1" applyFill="1" applyBorder="1" applyAlignment="1">
      <alignment horizontal="center" vertical="center" wrapText="1"/>
    </xf>
    <xf numFmtId="0" fontId="18" fillId="0" borderId="0" xfId="0" applyFont="1"/>
    <xf numFmtId="0" fontId="19" fillId="0" borderId="0" xfId="0" applyFont="1"/>
    <xf numFmtId="0" fontId="6" fillId="0" borderId="0" xfId="0" applyFont="1" applyAlignment="1">
      <alignment horizontal="center"/>
    </xf>
    <xf numFmtId="0" fontId="19" fillId="0" borderId="0" xfId="0" applyFont="1" applyAlignment="1">
      <alignment wrapText="1"/>
    </xf>
    <xf numFmtId="0" fontId="1" fillId="0" borderId="0" xfId="0" applyFont="1" applyAlignment="1">
      <alignment wrapText="1"/>
    </xf>
    <xf numFmtId="10" fontId="10" fillId="8" borderId="2" xfId="0" applyNumberFormat="1" applyFont="1" applyFill="1" applyBorder="1" applyAlignment="1">
      <alignment horizontal="center" vertical="center" wrapText="1"/>
    </xf>
    <xf numFmtId="0" fontId="10" fillId="0" borderId="0" xfId="0" applyFont="1" applyAlignment="1">
      <alignment horizontal="center" vertical="center" wrapText="1"/>
    </xf>
    <xf numFmtId="10" fontId="10" fillId="8" borderId="0" xfId="0" applyNumberFormat="1" applyFont="1" applyFill="1" applyAlignment="1">
      <alignment horizontal="center" vertical="center" wrapText="1"/>
    </xf>
    <xf numFmtId="0" fontId="9" fillId="0" borderId="0" xfId="0" applyFont="1" applyAlignment="1">
      <alignment horizontal="center" vertical="center"/>
    </xf>
    <xf numFmtId="0" fontId="12" fillId="0" borderId="0" xfId="0" applyFont="1" applyAlignment="1">
      <alignment horizontal="center" vertical="center"/>
    </xf>
    <xf numFmtId="10" fontId="10" fillId="0" borderId="0" xfId="0" applyNumberFormat="1" applyFont="1" applyAlignment="1">
      <alignment horizontal="center" vertical="center" wrapText="1"/>
    </xf>
    <xf numFmtId="0" fontId="1" fillId="0" borderId="0" xfId="0" applyFont="1" applyAlignment="1">
      <alignment horizontal="center"/>
    </xf>
    <xf numFmtId="0" fontId="23" fillId="0" borderId="0" xfId="0" applyFont="1" applyAlignment="1">
      <alignment horizontal="center"/>
    </xf>
    <xf numFmtId="0" fontId="24" fillId="0" borderId="0" xfId="0" applyFont="1" applyAlignment="1">
      <alignment horizontal="center" vertical="center"/>
    </xf>
    <xf numFmtId="0" fontId="25" fillId="0" borderId="7" xfId="0" applyFont="1" applyBorder="1" applyAlignment="1">
      <alignment horizontal="center"/>
    </xf>
    <xf numFmtId="0" fontId="25" fillId="0" borderId="8" xfId="0" applyFont="1" applyBorder="1" applyAlignment="1">
      <alignment horizontal="center"/>
    </xf>
    <xf numFmtId="0" fontId="25" fillId="0" borderId="9" xfId="0" applyFont="1" applyBorder="1" applyAlignment="1">
      <alignment horizontal="center"/>
    </xf>
    <xf numFmtId="0" fontId="25" fillId="0" borderId="0" xfId="0" applyFont="1" applyAlignment="1">
      <alignment horizontal="center"/>
    </xf>
    <xf numFmtId="0" fontId="25" fillId="0" borderId="2" xfId="0" applyFont="1" applyBorder="1" applyAlignment="1">
      <alignment horizontal="center"/>
    </xf>
    <xf numFmtId="0" fontId="25" fillId="0" borderId="3" xfId="0" applyFont="1" applyBorder="1" applyAlignment="1">
      <alignment horizontal="center"/>
    </xf>
    <xf numFmtId="0" fontId="25" fillId="0" borderId="7" xfId="0" applyFont="1" applyBorder="1" applyAlignment="1">
      <alignment horizontal="center" vertical="center"/>
    </xf>
    <xf numFmtId="0" fontId="25" fillId="0" borderId="8" xfId="0" applyFont="1" applyBorder="1" applyAlignment="1">
      <alignment horizontal="center" vertical="center"/>
    </xf>
    <xf numFmtId="0" fontId="25" fillId="0" borderId="9" xfId="0" applyFont="1" applyBorder="1" applyAlignment="1">
      <alignment horizontal="center" vertical="center"/>
    </xf>
    <xf numFmtId="0" fontId="25" fillId="0" borderId="0" xfId="0" applyFont="1"/>
    <xf numFmtId="0" fontId="25" fillId="0" borderId="10" xfId="0" applyFont="1" applyBorder="1"/>
    <xf numFmtId="0" fontId="25" fillId="0" borderId="0" xfId="0" applyFont="1" applyAlignment="1">
      <alignment horizontal="center" vertical="top"/>
    </xf>
    <xf numFmtId="0" fontId="26" fillId="0" borderId="0" xfId="0" applyFont="1" applyAlignment="1">
      <alignment horizontal="center"/>
    </xf>
    <xf numFmtId="0" fontId="25" fillId="0" borderId="0" xfId="0" applyFont="1" applyAlignment="1">
      <alignment horizontal="right"/>
    </xf>
    <xf numFmtId="10" fontId="1" fillId="0" borderId="0" xfId="0" applyNumberFormat="1" applyFont="1" applyAlignment="1">
      <alignment horizontal="center"/>
    </xf>
    <xf numFmtId="10" fontId="1" fillId="0" borderId="0" xfId="0" applyNumberFormat="1" applyFont="1"/>
    <xf numFmtId="10" fontId="14" fillId="0" borderId="0" xfId="0" applyNumberFormat="1" applyFont="1" applyAlignment="1">
      <alignment horizontal="center"/>
    </xf>
    <xf numFmtId="2" fontId="25" fillId="0" borderId="2" xfId="0" applyNumberFormat="1" applyFont="1" applyBorder="1" applyAlignment="1">
      <alignment horizontal="center" vertical="top"/>
    </xf>
    <xf numFmtId="2" fontId="25" fillId="0" borderId="3" xfId="0" applyNumberFormat="1" applyFont="1" applyBorder="1" applyAlignment="1">
      <alignment horizontal="center" vertical="top"/>
    </xf>
    <xf numFmtId="2" fontId="25" fillId="0" borderId="11" xfId="0" applyNumberFormat="1" applyFont="1" applyBorder="1" applyAlignment="1">
      <alignment horizontal="center" vertical="top"/>
    </xf>
    <xf numFmtId="0" fontId="16" fillId="0" borderId="0" xfId="0" applyFont="1" applyAlignment="1">
      <alignment horizontal="center" vertical="center"/>
    </xf>
    <xf numFmtId="0" fontId="1" fillId="9" borderId="13"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9" borderId="15" xfId="0" applyFont="1" applyFill="1" applyBorder="1" applyAlignment="1">
      <alignment horizontal="center" vertical="center" wrapText="1"/>
    </xf>
    <xf numFmtId="0" fontId="1" fillId="0" borderId="16" xfId="0" applyFont="1" applyBorder="1" applyAlignment="1">
      <alignment horizontal="center" vertical="center" wrapText="1"/>
    </xf>
    <xf numFmtId="0" fontId="27" fillId="0" borderId="17" xfId="0" applyFont="1" applyBorder="1" applyAlignment="1">
      <alignment horizontal="center" vertical="center" wrapText="1"/>
    </xf>
    <xf numFmtId="0" fontId="28"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29" fillId="0" borderId="20" xfId="0" applyFont="1" applyBorder="1" applyAlignment="1">
      <alignment horizontal="center" vertical="center" wrapText="1"/>
    </xf>
    <xf numFmtId="0" fontId="3" fillId="0" borderId="0" xfId="0" applyFont="1"/>
    <xf numFmtId="0" fontId="32" fillId="0" borderId="16" xfId="1" applyBorder="1" applyAlignment="1">
      <alignment horizontal="center" vertical="center" wrapText="1"/>
    </xf>
    <xf numFmtId="0" fontId="34" fillId="8" borderId="2" xfId="0" applyFont="1" applyFill="1" applyBorder="1" applyAlignment="1">
      <alignment horizontal="center" vertical="center" wrapText="1"/>
    </xf>
    <xf numFmtId="0" fontId="33" fillId="8"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6" fillId="8" borderId="2" xfId="0" applyFont="1" applyFill="1" applyBorder="1" applyAlignment="1">
      <alignment horizontal="center" vertical="center" wrapText="1"/>
    </xf>
    <xf numFmtId="0" fontId="6" fillId="19" borderId="11" xfId="0" applyFont="1" applyFill="1" applyBorder="1" applyAlignment="1">
      <alignment horizontal="center" vertical="center"/>
    </xf>
    <xf numFmtId="0" fontId="6" fillId="18" borderId="2" xfId="0" applyFont="1" applyFill="1" applyBorder="1" applyAlignment="1">
      <alignment horizontal="center" vertical="center" wrapText="1"/>
    </xf>
    <xf numFmtId="0" fontId="11" fillId="18" borderId="2" xfId="0" applyFont="1" applyFill="1" applyBorder="1" applyAlignment="1">
      <alignment horizontal="center" vertical="center" wrapText="1"/>
    </xf>
    <xf numFmtId="10" fontId="11" fillId="18" borderId="2" xfId="0" applyNumberFormat="1" applyFont="1" applyFill="1" applyBorder="1" applyAlignment="1">
      <alignment horizontal="center" vertical="center" wrapText="1"/>
    </xf>
    <xf numFmtId="0" fontId="6" fillId="21" borderId="2" xfId="0" applyFont="1" applyFill="1" applyBorder="1" applyAlignment="1">
      <alignment horizontal="center" vertical="center" wrapText="1"/>
    </xf>
    <xf numFmtId="49" fontId="6" fillId="3" borderId="2" xfId="0" applyNumberFormat="1" applyFont="1" applyFill="1" applyBorder="1" applyAlignment="1">
      <alignment horizontal="center" vertical="center" wrapText="1"/>
    </xf>
    <xf numFmtId="49" fontId="34" fillId="3" borderId="2" xfId="0" applyNumberFormat="1" applyFont="1" applyFill="1" applyBorder="1" applyAlignment="1">
      <alignment horizontal="center" vertical="center" wrapText="1"/>
    </xf>
    <xf numFmtId="49" fontId="0" fillId="0" borderId="0" xfId="0" applyNumberFormat="1"/>
    <xf numFmtId="49" fontId="6" fillId="7" borderId="11" xfId="0" applyNumberFormat="1" applyFont="1" applyFill="1" applyBorder="1" applyAlignment="1">
      <alignment horizontal="center" vertical="center"/>
    </xf>
    <xf numFmtId="49" fontId="6" fillId="2" borderId="2" xfId="0" applyNumberFormat="1" applyFont="1" applyFill="1" applyBorder="1" applyAlignment="1">
      <alignment horizontal="center" vertical="center" wrapText="1"/>
    </xf>
    <xf numFmtId="49" fontId="6" fillId="4" borderId="2" xfId="0" applyNumberFormat="1" applyFont="1" applyFill="1" applyBorder="1" applyAlignment="1">
      <alignment horizontal="center" vertical="center" wrapText="1"/>
    </xf>
    <xf numFmtId="49" fontId="6" fillId="5" borderId="2" xfId="0" applyNumberFormat="1" applyFont="1" applyFill="1" applyBorder="1" applyAlignment="1">
      <alignment horizontal="center" vertical="center" wrapText="1"/>
    </xf>
    <xf numFmtId="49" fontId="34" fillId="5" borderId="2" xfId="0" applyNumberFormat="1" applyFont="1" applyFill="1" applyBorder="1" applyAlignment="1">
      <alignment horizontal="center" vertical="center" wrapText="1"/>
    </xf>
    <xf numFmtId="49" fontId="34" fillId="2" borderId="2" xfId="0" applyNumberFormat="1" applyFont="1" applyFill="1" applyBorder="1" applyAlignment="1">
      <alignment horizontal="center" vertical="center" wrapText="1"/>
    </xf>
    <xf numFmtId="49" fontId="34" fillId="4" borderId="2" xfId="0" applyNumberFormat="1" applyFont="1" applyFill="1" applyBorder="1" applyAlignment="1">
      <alignment horizontal="center" vertical="center" wrapText="1"/>
    </xf>
    <xf numFmtId="0" fontId="10" fillId="8" borderId="21" xfId="0" applyFont="1" applyFill="1" applyBorder="1" applyAlignment="1">
      <alignment horizontal="center" vertical="center" wrapText="1"/>
    </xf>
    <xf numFmtId="0" fontId="33" fillId="8" borderId="21" xfId="0" applyFont="1" applyFill="1" applyBorder="1" applyAlignment="1">
      <alignment horizontal="center" vertical="center" wrapText="1"/>
    </xf>
    <xf numFmtId="0" fontId="35" fillId="8" borderId="21" xfId="0" applyFont="1" applyFill="1" applyBorder="1" applyAlignment="1">
      <alignment horizontal="center" vertical="center" wrapText="1"/>
    </xf>
    <xf numFmtId="0" fontId="6" fillId="8" borderId="21" xfId="0" applyFont="1" applyFill="1" applyBorder="1" applyAlignment="1">
      <alignment horizontal="center" vertical="center" wrapText="1"/>
    </xf>
    <xf numFmtId="0" fontId="34" fillId="8" borderId="21" xfId="0" applyFont="1" applyFill="1" applyBorder="1" applyAlignment="1">
      <alignment horizontal="center" vertical="center" wrapText="1"/>
    </xf>
    <xf numFmtId="0" fontId="11" fillId="8" borderId="21" xfId="0" applyFont="1" applyFill="1" applyBorder="1" applyAlignment="1">
      <alignment horizontal="center" vertical="center" wrapText="1"/>
    </xf>
    <xf numFmtId="49" fontId="6" fillId="2" borderId="21" xfId="0" applyNumberFormat="1" applyFont="1" applyFill="1" applyBorder="1" applyAlignment="1">
      <alignment horizontal="center" vertical="center" wrapText="1"/>
    </xf>
    <xf numFmtId="0" fontId="6" fillId="2" borderId="21" xfId="0" applyFont="1" applyFill="1" applyBorder="1" applyAlignment="1">
      <alignment horizontal="center" vertical="center" wrapText="1"/>
    </xf>
    <xf numFmtId="0" fontId="13" fillId="9" borderId="21" xfId="0" applyFont="1" applyFill="1" applyBorder="1" applyAlignment="1">
      <alignment horizontal="center" vertical="center" wrapText="1"/>
    </xf>
    <xf numFmtId="10" fontId="11" fillId="2" borderId="21" xfId="0" applyNumberFormat="1" applyFont="1" applyFill="1" applyBorder="1" applyAlignment="1">
      <alignment horizontal="center" vertical="center" wrapText="1"/>
    </xf>
    <xf numFmtId="49" fontId="6" fillId="3" borderId="21" xfId="0" applyNumberFormat="1" applyFont="1" applyFill="1" applyBorder="1" applyAlignment="1">
      <alignment horizontal="center" vertical="center" wrapText="1"/>
    </xf>
    <xf numFmtId="0" fontId="6" fillId="3" borderId="21" xfId="0" applyFont="1" applyFill="1" applyBorder="1" applyAlignment="1">
      <alignment horizontal="center" vertical="center" wrapText="1"/>
    </xf>
    <xf numFmtId="10" fontId="11" fillId="3" borderId="21" xfId="0" applyNumberFormat="1" applyFont="1" applyFill="1" applyBorder="1" applyAlignment="1">
      <alignment horizontal="center" vertical="center" wrapText="1"/>
    </xf>
    <xf numFmtId="49" fontId="6" fillId="4" borderId="21" xfId="0" applyNumberFormat="1"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9" borderId="21" xfId="0" applyFont="1" applyFill="1" applyBorder="1" applyAlignment="1">
      <alignment horizontal="center" vertical="center" wrapText="1"/>
    </xf>
    <xf numFmtId="49" fontId="6" fillId="5" borderId="21" xfId="0" applyNumberFormat="1" applyFont="1" applyFill="1" applyBorder="1" applyAlignment="1">
      <alignment horizontal="center" vertical="center" wrapText="1"/>
    </xf>
    <xf numFmtId="0" fontId="6" fillId="5" borderId="21" xfId="0" applyFont="1" applyFill="1" applyBorder="1" applyAlignment="1">
      <alignment horizontal="center" vertical="center" wrapText="1"/>
    </xf>
    <xf numFmtId="0" fontId="6" fillId="18" borderId="21" xfId="0" applyFont="1" applyFill="1" applyBorder="1" applyAlignment="1">
      <alignment horizontal="center" vertical="center" wrapText="1"/>
    </xf>
    <xf numFmtId="0" fontId="6" fillId="21" borderId="21" xfId="0" applyFont="1" applyFill="1" applyBorder="1" applyAlignment="1">
      <alignment horizontal="center" vertical="center" wrapText="1"/>
    </xf>
    <xf numFmtId="0" fontId="13" fillId="21" borderId="21" xfId="0" applyFont="1" applyFill="1" applyBorder="1" applyAlignment="1">
      <alignment horizontal="center" vertical="center" wrapText="1"/>
    </xf>
    <xf numFmtId="0" fontId="11" fillId="18" borderId="21" xfId="0" applyFont="1" applyFill="1" applyBorder="1" applyAlignment="1">
      <alignment horizontal="center" vertical="center" wrapText="1"/>
    </xf>
    <xf numFmtId="10" fontId="11" fillId="18" borderId="21" xfId="0" applyNumberFormat="1" applyFont="1" applyFill="1" applyBorder="1" applyAlignment="1">
      <alignment horizontal="center" vertical="center" wrapText="1"/>
    </xf>
    <xf numFmtId="0" fontId="13" fillId="9" borderId="2" xfId="0" applyFont="1" applyFill="1" applyBorder="1" applyAlignment="1">
      <alignment horizontal="center" vertical="center" wrapText="1"/>
    </xf>
    <xf numFmtId="0" fontId="13" fillId="21" borderId="2" xfId="0" applyFont="1" applyFill="1" applyBorder="1" applyAlignment="1">
      <alignment horizontal="center" vertical="center" wrapText="1"/>
    </xf>
    <xf numFmtId="49" fontId="34" fillId="4" borderId="21" xfId="0" applyNumberFormat="1" applyFont="1" applyFill="1" applyBorder="1" applyAlignment="1">
      <alignment horizontal="center" vertical="center" wrapText="1"/>
    </xf>
    <xf numFmtId="49" fontId="6" fillId="19" borderId="11" xfId="0" applyNumberFormat="1" applyFont="1" applyFill="1" applyBorder="1" applyAlignment="1">
      <alignment horizontal="center" vertical="center"/>
    </xf>
    <xf numFmtId="49" fontId="6" fillId="18" borderId="2" xfId="0" applyNumberFormat="1" applyFont="1" applyFill="1" applyBorder="1" applyAlignment="1">
      <alignment horizontal="center" vertical="center" wrapText="1"/>
    </xf>
    <xf numFmtId="49" fontId="6" fillId="18" borderId="21" xfId="0" applyNumberFormat="1" applyFont="1" applyFill="1" applyBorder="1" applyAlignment="1">
      <alignment horizontal="center" vertical="center" wrapText="1"/>
    </xf>
    <xf numFmtId="49" fontId="34" fillId="18" borderId="2" xfId="0" applyNumberFormat="1" applyFont="1" applyFill="1" applyBorder="1" applyAlignment="1">
      <alignment horizontal="center" vertical="center" wrapText="1"/>
    </xf>
    <xf numFmtId="49" fontId="34" fillId="18" borderId="21" xfId="0" applyNumberFormat="1" applyFont="1" applyFill="1" applyBorder="1" applyAlignment="1">
      <alignment horizontal="center" vertical="center" wrapText="1"/>
    </xf>
    <xf numFmtId="0" fontId="40" fillId="10" borderId="2" xfId="0" applyFont="1" applyFill="1" applyBorder="1" applyAlignment="1">
      <alignment horizontal="center" vertical="center" wrapText="1"/>
    </xf>
    <xf numFmtId="49" fontId="41" fillId="18" borderId="2" xfId="0" applyNumberFormat="1" applyFont="1" applyFill="1" applyBorder="1" applyAlignment="1">
      <alignment horizontal="center" vertical="center" wrapText="1"/>
    </xf>
    <xf numFmtId="49" fontId="42" fillId="18" borderId="2" xfId="0" applyNumberFormat="1" applyFont="1" applyFill="1" applyBorder="1" applyAlignment="1">
      <alignment horizontal="center" vertical="center" wrapText="1"/>
    </xf>
    <xf numFmtId="49" fontId="41" fillId="3" borderId="2" xfId="0" applyNumberFormat="1" applyFont="1" applyFill="1" applyBorder="1" applyAlignment="1">
      <alignment horizontal="center" vertical="center" wrapText="1"/>
    </xf>
    <xf numFmtId="49" fontId="42" fillId="4" borderId="2" xfId="0" applyNumberFormat="1" applyFont="1" applyFill="1" applyBorder="1" applyAlignment="1">
      <alignment horizontal="center" vertical="center" wrapText="1"/>
    </xf>
    <xf numFmtId="49" fontId="42" fillId="2" borderId="2" xfId="0" applyNumberFormat="1" applyFont="1" applyFill="1" applyBorder="1" applyAlignment="1">
      <alignment horizontal="center" vertical="center" wrapText="1"/>
    </xf>
    <xf numFmtId="49" fontId="42" fillId="3" borderId="2" xfId="0" applyNumberFormat="1" applyFont="1" applyFill="1" applyBorder="1" applyAlignment="1">
      <alignment horizontal="center" vertical="center" wrapText="1"/>
    </xf>
    <xf numFmtId="49" fontId="42" fillId="5" borderId="2" xfId="0" applyNumberFormat="1" applyFont="1" applyFill="1" applyBorder="1" applyAlignment="1">
      <alignment horizontal="center" vertical="center" wrapText="1"/>
    </xf>
    <xf numFmtId="0" fontId="36" fillId="4" borderId="2" xfId="0" applyFont="1" applyFill="1" applyBorder="1" applyAlignment="1">
      <alignment horizontal="center" vertical="center" wrapText="1"/>
    </xf>
    <xf numFmtId="0" fontId="34" fillId="9" borderId="2" xfId="0" applyFont="1" applyFill="1" applyBorder="1" applyAlignment="1">
      <alignment horizontal="center" vertical="center" wrapText="1"/>
    </xf>
    <xf numFmtId="0" fontId="36" fillId="12" borderId="2" xfId="0" applyFont="1" applyFill="1" applyBorder="1" applyAlignment="1">
      <alignment horizontal="center" vertical="center" wrapText="1"/>
    </xf>
    <xf numFmtId="0" fontId="43" fillId="0" borderId="0" xfId="0" applyFont="1"/>
    <xf numFmtId="0" fontId="8" fillId="7" borderId="23" xfId="0" applyFont="1" applyFill="1" applyBorder="1" applyAlignment="1">
      <alignment horizontal="center" vertical="center"/>
    </xf>
    <xf numFmtId="0" fontId="37" fillId="7"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23" xfId="0" applyFont="1" applyFill="1" applyBorder="1" applyAlignment="1">
      <alignment horizontal="center" vertical="center" wrapText="1"/>
    </xf>
    <xf numFmtId="0" fontId="10" fillId="8" borderId="28" xfId="0" applyFont="1" applyFill="1" applyBorder="1" applyAlignment="1">
      <alignment horizontal="center" vertical="center" wrapText="1"/>
    </xf>
    <xf numFmtId="10" fontId="10" fillId="8" borderId="28" xfId="0" applyNumberFormat="1" applyFont="1" applyFill="1" applyBorder="1" applyAlignment="1">
      <alignment horizontal="center" vertical="center" wrapText="1"/>
    </xf>
    <xf numFmtId="10" fontId="10" fillId="8" borderId="32" xfId="0" applyNumberFormat="1" applyFont="1" applyFill="1" applyBorder="1" applyAlignment="1">
      <alignment horizontal="center" vertical="center" wrapText="1"/>
    </xf>
    <xf numFmtId="0" fontId="35" fillId="8" borderId="33" xfId="0" applyFont="1" applyFill="1" applyBorder="1" applyAlignment="1">
      <alignment horizontal="center" vertical="center" wrapText="1"/>
    </xf>
    <xf numFmtId="0" fontId="10" fillId="8" borderId="33" xfId="0" applyFont="1" applyFill="1" applyBorder="1" applyAlignment="1">
      <alignment horizontal="center" vertical="center" wrapText="1"/>
    </xf>
    <xf numFmtId="0" fontId="10" fillId="8" borderId="34" xfId="0" applyFont="1" applyFill="1" applyBorder="1" applyAlignment="1">
      <alignment horizontal="center" vertical="center" wrapText="1"/>
    </xf>
    <xf numFmtId="10" fontId="10" fillId="8" borderId="35" xfId="0" applyNumberFormat="1" applyFont="1" applyFill="1" applyBorder="1" applyAlignment="1">
      <alignment horizontal="center" vertical="center" wrapText="1"/>
    </xf>
    <xf numFmtId="0" fontId="10" fillId="8" borderId="36" xfId="0" applyFont="1" applyFill="1" applyBorder="1" applyAlignment="1">
      <alignment horizontal="center" vertical="center" wrapText="1"/>
    </xf>
    <xf numFmtId="10" fontId="10" fillId="8" borderId="24" xfId="0" applyNumberFormat="1" applyFont="1" applyFill="1" applyBorder="1" applyAlignment="1">
      <alignment horizontal="center" vertical="center" wrapText="1"/>
    </xf>
    <xf numFmtId="10" fontId="10" fillId="8" borderId="30" xfId="0" applyNumberFormat="1" applyFont="1" applyFill="1" applyBorder="1" applyAlignment="1">
      <alignment horizontal="center" vertical="center" wrapText="1"/>
    </xf>
    <xf numFmtId="0" fontId="12" fillId="8" borderId="33" xfId="0" applyFont="1" applyFill="1" applyBorder="1" applyAlignment="1">
      <alignment horizontal="center" vertical="center" wrapText="1"/>
    </xf>
    <xf numFmtId="0" fontId="35" fillId="8" borderId="34" xfId="0" applyFont="1" applyFill="1" applyBorder="1" applyAlignment="1">
      <alignment horizontal="center" vertical="center" wrapText="1"/>
    </xf>
    <xf numFmtId="0" fontId="25" fillId="0" borderId="27" xfId="0" applyFont="1" applyBorder="1"/>
    <xf numFmtId="0" fontId="25" fillId="0" borderId="28" xfId="0" applyFont="1" applyBorder="1" applyAlignment="1">
      <alignment horizontal="center" vertical="top"/>
    </xf>
    <xf numFmtId="0" fontId="45" fillId="0" borderId="0" xfId="0" applyFont="1"/>
    <xf numFmtId="0" fontId="46" fillId="0" borderId="0" xfId="0" applyFont="1"/>
    <xf numFmtId="0" fontId="25" fillId="0" borderId="36" xfId="0" applyFont="1" applyBorder="1"/>
    <xf numFmtId="0" fontId="25" fillId="0" borderId="24" xfId="0" applyFont="1" applyBorder="1" applyAlignment="1">
      <alignment horizontal="center" vertical="top"/>
    </xf>
    <xf numFmtId="0" fontId="25" fillId="0" borderId="30" xfId="0" applyFont="1" applyBorder="1" applyAlignment="1">
      <alignment horizontal="center" vertical="top"/>
    </xf>
    <xf numFmtId="0" fontId="25" fillId="0" borderId="33" xfId="0" applyFont="1" applyBorder="1"/>
    <xf numFmtId="0" fontId="25" fillId="0" borderId="32" xfId="0" applyFont="1" applyBorder="1" applyAlignment="1">
      <alignment horizontal="center" vertical="top"/>
    </xf>
    <xf numFmtId="0" fontId="25" fillId="0" borderId="34" xfId="0" applyFont="1" applyBorder="1"/>
    <xf numFmtId="0" fontId="25" fillId="0" borderId="35" xfId="0" applyFont="1" applyBorder="1" applyAlignment="1">
      <alignment horizontal="center" vertical="top"/>
    </xf>
    <xf numFmtId="0" fontId="45" fillId="0" borderId="2" xfId="0" applyFont="1" applyBorder="1" applyAlignment="1">
      <alignment horizontal="center"/>
    </xf>
    <xf numFmtId="0" fontId="34" fillId="7" borderId="11" xfId="0" applyFont="1" applyFill="1" applyBorder="1" applyAlignment="1">
      <alignment horizontal="center" vertical="center"/>
    </xf>
    <xf numFmtId="0" fontId="34" fillId="19" borderId="11" xfId="0" applyFont="1" applyFill="1" applyBorder="1" applyAlignment="1">
      <alignment horizontal="center" vertical="center"/>
    </xf>
    <xf numFmtId="0" fontId="25" fillId="0" borderId="31" xfId="0" applyFont="1" applyBorder="1" applyAlignment="1">
      <alignment horizontal="center"/>
    </xf>
    <xf numFmtId="0" fontId="45" fillId="0" borderId="39" xfId="0" applyFont="1" applyBorder="1" applyAlignment="1">
      <alignment horizontal="center"/>
    </xf>
    <xf numFmtId="1" fontId="25" fillId="0" borderId="28" xfId="0" applyNumberFormat="1" applyFont="1" applyBorder="1" applyAlignment="1">
      <alignment horizontal="center" vertical="top"/>
    </xf>
    <xf numFmtId="2" fontId="25" fillId="0" borderId="39" xfId="0" applyNumberFormat="1" applyFont="1" applyBorder="1" applyAlignment="1">
      <alignment horizontal="center" vertical="top"/>
    </xf>
    <xf numFmtId="2" fontId="25" fillId="0" borderId="0" xfId="0" applyNumberFormat="1" applyFont="1" applyAlignment="1">
      <alignment horizontal="center" vertical="top"/>
    </xf>
    <xf numFmtId="2" fontId="25" fillId="0" borderId="32" xfId="0" applyNumberFormat="1" applyFont="1" applyBorder="1" applyAlignment="1">
      <alignment horizontal="center" vertical="top"/>
    </xf>
    <xf numFmtId="2" fontId="25" fillId="0" borderId="28" xfId="0" applyNumberFormat="1" applyFont="1" applyBorder="1" applyAlignment="1">
      <alignment horizontal="center" vertical="top"/>
    </xf>
    <xf numFmtId="2" fontId="25" fillId="0" borderId="29" xfId="0" applyNumberFormat="1" applyFont="1" applyBorder="1" applyAlignment="1">
      <alignment horizontal="center" vertical="top"/>
    </xf>
    <xf numFmtId="2" fontId="25" fillId="0" borderId="35" xfId="0" applyNumberFormat="1" applyFont="1" applyBorder="1" applyAlignment="1">
      <alignment horizontal="center" vertical="top"/>
    </xf>
    <xf numFmtId="0" fontId="15" fillId="8" borderId="33" xfId="0" applyFont="1" applyFill="1" applyBorder="1" applyAlignment="1">
      <alignment horizontal="center" vertical="center" wrapText="1"/>
    </xf>
    <xf numFmtId="0" fontId="15" fillId="8" borderId="41" xfId="0" applyFont="1" applyFill="1" applyBorder="1" applyAlignment="1">
      <alignment horizontal="center" vertical="center" wrapText="1"/>
    </xf>
    <xf numFmtId="0" fontId="15" fillId="8" borderId="25" xfId="0" applyFont="1" applyFill="1" applyBorder="1" applyAlignment="1">
      <alignment horizontal="center" vertical="center" wrapText="1"/>
    </xf>
    <xf numFmtId="0" fontId="1" fillId="13" borderId="0" xfId="0" applyFont="1" applyFill="1" applyAlignment="1">
      <alignment horizontal="center" vertical="center" wrapText="1"/>
    </xf>
    <xf numFmtId="0" fontId="1" fillId="11" borderId="0" xfId="0" applyFont="1" applyFill="1" applyAlignment="1">
      <alignment horizontal="center" vertical="center" wrapText="1"/>
    </xf>
    <xf numFmtId="3" fontId="34" fillId="8" borderId="2" xfId="0" applyNumberFormat="1" applyFont="1" applyFill="1" applyBorder="1" applyAlignment="1">
      <alignment horizontal="center" vertical="center" wrapText="1"/>
    </xf>
    <xf numFmtId="0" fontId="37" fillId="7" borderId="23" xfId="0" applyFont="1" applyFill="1" applyBorder="1" applyAlignment="1">
      <alignment horizontal="center" vertical="center"/>
    </xf>
    <xf numFmtId="0" fontId="35" fillId="8" borderId="36" xfId="0" applyFont="1" applyFill="1" applyBorder="1" applyAlignment="1">
      <alignment horizontal="center" vertical="center" wrapText="1"/>
    </xf>
    <xf numFmtId="49" fontId="13" fillId="18" borderId="2" xfId="0" applyNumberFormat="1" applyFont="1" applyFill="1" applyBorder="1" applyAlignment="1">
      <alignment horizontal="center" vertical="center" wrapText="1"/>
    </xf>
    <xf numFmtId="0" fontId="8" fillId="7" borderId="0" xfId="0" applyFont="1" applyFill="1" applyAlignment="1">
      <alignment horizontal="center" vertical="center" wrapText="1"/>
    </xf>
    <xf numFmtId="0" fontId="34" fillId="22" borderId="2" xfId="0" applyFont="1" applyFill="1" applyBorder="1" applyAlignment="1">
      <alignment horizontal="center" vertical="center" wrapText="1"/>
    </xf>
    <xf numFmtId="9" fontId="34" fillId="22" borderId="2" xfId="2" applyFont="1" applyFill="1" applyBorder="1" applyAlignment="1">
      <alignment horizontal="center" vertical="center" wrapText="1"/>
    </xf>
    <xf numFmtId="0" fontId="8" fillId="7" borderId="43" xfId="0" applyFont="1" applyFill="1" applyBorder="1" applyAlignment="1">
      <alignment horizontal="center" vertical="center"/>
    </xf>
    <xf numFmtId="0" fontId="8" fillId="7" borderId="40" xfId="0" applyFont="1" applyFill="1" applyBorder="1" applyAlignment="1">
      <alignment horizontal="center" vertical="center" wrapText="1"/>
    </xf>
    <xf numFmtId="0" fontId="8" fillId="7" borderId="40" xfId="0" applyFont="1" applyFill="1" applyBorder="1" applyAlignment="1">
      <alignment horizontal="center" vertical="center"/>
    </xf>
    <xf numFmtId="0" fontId="37" fillId="7" borderId="40" xfId="0" applyFont="1" applyFill="1" applyBorder="1" applyAlignment="1">
      <alignment horizontal="center" vertical="center"/>
    </xf>
    <xf numFmtId="0" fontId="8" fillId="7" borderId="24" xfId="0" applyFont="1" applyFill="1" applyBorder="1" applyAlignment="1">
      <alignment horizontal="center" vertical="center"/>
    </xf>
    <xf numFmtId="0" fontId="8" fillId="7" borderId="44" xfId="0" applyFont="1" applyFill="1" applyBorder="1" applyAlignment="1">
      <alignment horizontal="center" vertical="center"/>
    </xf>
    <xf numFmtId="0" fontId="8" fillId="7" borderId="44" xfId="0" applyFont="1" applyFill="1" applyBorder="1" applyAlignment="1">
      <alignment horizontal="center" vertical="center" wrapText="1"/>
    </xf>
    <xf numFmtId="0" fontId="8" fillId="7" borderId="45" xfId="0" applyFont="1" applyFill="1" applyBorder="1" applyAlignment="1">
      <alignment horizontal="center" vertical="center" wrapText="1"/>
    </xf>
    <xf numFmtId="0" fontId="9" fillId="8" borderId="31" xfId="0" applyFont="1" applyFill="1" applyBorder="1" applyAlignment="1">
      <alignment horizontal="center" vertical="center" wrapText="1"/>
    </xf>
    <xf numFmtId="0" fontId="34" fillId="24" borderId="39" xfId="0" applyFont="1" applyFill="1" applyBorder="1" applyAlignment="1">
      <alignment horizontal="center" vertical="center" wrapText="1"/>
    </xf>
    <xf numFmtId="0" fontId="34" fillId="23" borderId="39" xfId="0" applyFont="1" applyFill="1" applyBorder="1" applyAlignment="1">
      <alignment horizontal="center" vertical="center" wrapText="1"/>
    </xf>
    <xf numFmtId="0" fontId="15" fillId="8" borderId="31" xfId="0" applyFont="1" applyFill="1" applyBorder="1" applyAlignment="1">
      <alignment horizontal="center" vertical="center" wrapText="1"/>
    </xf>
    <xf numFmtId="0" fontId="38" fillId="8" borderId="31" xfId="0" applyFont="1" applyFill="1" applyBorder="1" applyAlignment="1">
      <alignment horizontal="center" vertical="center" wrapText="1"/>
    </xf>
    <xf numFmtId="0" fontId="15" fillId="8" borderId="0" xfId="0" applyFont="1" applyFill="1" applyAlignment="1">
      <alignment horizontal="center" vertical="center" wrapText="1"/>
    </xf>
    <xf numFmtId="49" fontId="34" fillId="2" borderId="21" xfId="0" applyNumberFormat="1" applyFont="1" applyFill="1" applyBorder="1" applyAlignment="1">
      <alignment horizontal="center" vertical="center" wrapText="1"/>
    </xf>
    <xf numFmtId="0" fontId="11" fillId="2" borderId="21" xfId="0" applyFont="1" applyFill="1" applyBorder="1" applyAlignment="1">
      <alignment horizontal="center" vertical="center" wrapText="1"/>
    </xf>
    <xf numFmtId="0" fontId="11" fillId="3" borderId="21" xfId="0" applyFont="1" applyFill="1" applyBorder="1" applyAlignment="1">
      <alignment horizontal="center" vertical="center" wrapText="1"/>
    </xf>
    <xf numFmtId="0" fontId="11" fillId="4" borderId="21" xfId="0" applyFont="1" applyFill="1" applyBorder="1" applyAlignment="1">
      <alignment horizontal="center" vertical="center" wrapText="1"/>
    </xf>
    <xf numFmtId="10" fontId="11" fillId="4" borderId="21" xfId="0" applyNumberFormat="1" applyFont="1" applyFill="1" applyBorder="1" applyAlignment="1">
      <alignment horizontal="center" vertical="center" wrapText="1"/>
    </xf>
    <xf numFmtId="0" fontId="11" fillId="5" borderId="21" xfId="0" applyFont="1" applyFill="1" applyBorder="1" applyAlignment="1">
      <alignment horizontal="center" vertical="center" wrapText="1"/>
    </xf>
    <xf numFmtId="10" fontId="11" fillId="5" borderId="21" xfId="0" applyNumberFormat="1" applyFont="1" applyFill="1" applyBorder="1" applyAlignment="1">
      <alignment horizontal="center" vertical="center" wrapText="1"/>
    </xf>
    <xf numFmtId="0" fontId="40" fillId="10" borderId="21" xfId="0" applyFont="1" applyFill="1" applyBorder="1" applyAlignment="1">
      <alignment horizontal="center" vertical="center" wrapText="1"/>
    </xf>
    <xf numFmtId="0" fontId="34" fillId="9" borderId="21" xfId="0" applyFont="1" applyFill="1" applyBorder="1" applyAlignment="1">
      <alignment horizontal="center" vertical="center" wrapText="1"/>
    </xf>
    <xf numFmtId="0" fontId="34" fillId="22" borderId="21" xfId="0" applyFont="1" applyFill="1" applyBorder="1" applyAlignment="1">
      <alignment horizontal="center" vertical="center" wrapText="1"/>
    </xf>
    <xf numFmtId="9" fontId="34" fillId="22" borderId="21" xfId="2" applyFont="1" applyFill="1" applyBorder="1" applyAlignment="1">
      <alignment horizontal="center" vertical="center" wrapText="1"/>
    </xf>
    <xf numFmtId="0" fontId="36" fillId="12" borderId="21" xfId="0" applyFont="1" applyFill="1" applyBorder="1" applyAlignment="1">
      <alignment horizontal="center" vertical="center" wrapText="1"/>
    </xf>
    <xf numFmtId="0" fontId="34" fillId="23" borderId="46" xfId="0" applyFont="1" applyFill="1" applyBorder="1" applyAlignment="1">
      <alignment horizontal="center" vertical="center" wrapText="1"/>
    </xf>
    <xf numFmtId="0" fontId="6" fillId="7" borderId="0" xfId="0" applyFont="1" applyFill="1" applyAlignment="1">
      <alignment horizontal="center" vertical="center"/>
    </xf>
    <xf numFmtId="0" fontId="8" fillId="7" borderId="50"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6" fillId="7" borderId="4" xfId="0" applyFont="1" applyFill="1" applyBorder="1" applyAlignment="1">
      <alignment horizontal="center" vertical="center"/>
    </xf>
    <xf numFmtId="0" fontId="6" fillId="7" borderId="5" xfId="0" applyFont="1" applyFill="1" applyBorder="1" applyAlignment="1">
      <alignment horizontal="center" vertical="center"/>
    </xf>
    <xf numFmtId="0" fontId="6" fillId="20" borderId="0" xfId="0" applyFont="1" applyFill="1" applyAlignment="1">
      <alignment horizontal="center" vertical="center"/>
    </xf>
    <xf numFmtId="0" fontId="8" fillId="19" borderId="0" xfId="0" applyFont="1" applyFill="1" applyAlignment="1">
      <alignment horizontal="center" vertical="center" wrapText="1"/>
    </xf>
    <xf numFmtId="0" fontId="8" fillId="7" borderId="34" xfId="0" applyFont="1" applyFill="1" applyBorder="1" applyAlignment="1">
      <alignment horizontal="center" vertical="center" wrapText="1"/>
    </xf>
    <xf numFmtId="0" fontId="36" fillId="12" borderId="0" xfId="0" applyFont="1" applyFill="1" applyAlignment="1">
      <alignment horizontal="center" vertical="center" wrapText="1"/>
    </xf>
    <xf numFmtId="0" fontId="8" fillId="7" borderId="28" xfId="0" applyFont="1" applyFill="1" applyBorder="1" applyAlignment="1">
      <alignment horizontal="center" vertical="center" wrapText="1"/>
    </xf>
    <xf numFmtId="1" fontId="6" fillId="22" borderId="0" xfId="2" applyNumberFormat="1" applyFont="1" applyFill="1" applyBorder="1" applyAlignment="1">
      <alignment horizontal="center" vertical="center" wrapText="1"/>
    </xf>
    <xf numFmtId="1" fontId="34" fillId="22" borderId="2" xfId="2" applyNumberFormat="1" applyFont="1" applyFill="1" applyBorder="1" applyAlignment="1">
      <alignment horizontal="center" vertical="center" wrapText="1"/>
    </xf>
    <xf numFmtId="1" fontId="34" fillId="22" borderId="21" xfId="2" applyNumberFormat="1" applyFont="1" applyFill="1" applyBorder="1" applyAlignment="1">
      <alignment horizontal="center" vertical="center" wrapText="1"/>
    </xf>
    <xf numFmtId="9" fontId="6" fillId="25" borderId="25" xfId="2" applyFont="1" applyFill="1" applyBorder="1" applyAlignment="1">
      <alignment horizontal="center" vertical="center" wrapText="1"/>
    </xf>
    <xf numFmtId="9" fontId="6" fillId="26" borderId="25" xfId="2" applyFont="1" applyFill="1" applyBorder="1" applyAlignment="1">
      <alignment horizontal="center" vertical="center" wrapText="1"/>
    </xf>
    <xf numFmtId="9" fontId="6" fillId="25" borderId="0" xfId="2" applyFont="1" applyFill="1" applyBorder="1" applyAlignment="1">
      <alignment horizontal="center" vertical="center" wrapText="1"/>
    </xf>
    <xf numFmtId="9" fontId="6" fillId="25" borderId="2" xfId="2" applyFont="1" applyFill="1" applyBorder="1" applyAlignment="1">
      <alignment horizontal="center" vertical="center" wrapText="1"/>
    </xf>
    <xf numFmtId="9" fontId="6" fillId="26" borderId="0" xfId="2" applyFont="1" applyFill="1" applyBorder="1" applyAlignment="1">
      <alignment horizontal="center" vertical="center" wrapText="1"/>
    </xf>
    <xf numFmtId="0" fontId="37" fillId="7" borderId="54" xfId="0" applyFont="1" applyFill="1" applyBorder="1" applyAlignment="1">
      <alignment horizontal="center" vertical="center" wrapText="1"/>
    </xf>
    <xf numFmtId="0" fontId="37" fillId="7" borderId="22" xfId="0" applyFont="1" applyFill="1" applyBorder="1" applyAlignment="1">
      <alignment horizontal="center" vertical="center" wrapText="1"/>
    </xf>
    <xf numFmtId="0" fontId="8" fillId="7" borderId="22" xfId="0" applyFont="1" applyFill="1" applyBorder="1" applyAlignment="1">
      <alignment horizontal="center" vertical="center" wrapText="1"/>
    </xf>
    <xf numFmtId="0" fontId="8" fillId="7" borderId="54" xfId="0" applyFont="1" applyFill="1" applyBorder="1" applyAlignment="1">
      <alignment horizontal="center" vertical="center" wrapText="1"/>
    </xf>
    <xf numFmtId="0" fontId="9" fillId="8" borderId="33" xfId="0" applyFont="1" applyFill="1" applyBorder="1" applyAlignment="1">
      <alignment horizontal="center" vertical="center" wrapText="1"/>
    </xf>
    <xf numFmtId="0" fontId="9" fillId="8" borderId="0" xfId="0" applyFont="1" applyFill="1" applyAlignment="1">
      <alignment horizontal="center" vertical="center" wrapText="1"/>
    </xf>
    <xf numFmtId="0" fontId="11" fillId="12" borderId="32" xfId="0" applyFont="1" applyFill="1" applyBorder="1" applyAlignment="1">
      <alignment horizontal="center" vertical="center" wrapText="1"/>
    </xf>
    <xf numFmtId="0" fontId="9" fillId="8" borderId="34" xfId="0" applyFont="1" applyFill="1" applyBorder="1" applyAlignment="1">
      <alignment horizontal="center" vertical="center" wrapText="1"/>
    </xf>
    <xf numFmtId="0" fontId="9" fillId="8" borderId="28" xfId="0" applyFont="1" applyFill="1" applyBorder="1" applyAlignment="1">
      <alignment horizontal="center" vertical="center" wrapText="1"/>
    </xf>
    <xf numFmtId="0" fontId="11" fillId="12" borderId="35" xfId="0" applyFont="1" applyFill="1" applyBorder="1" applyAlignment="1">
      <alignment horizontal="center" vertical="center" wrapText="1"/>
    </xf>
    <xf numFmtId="0" fontId="11" fillId="27" borderId="32" xfId="0" applyFont="1" applyFill="1" applyBorder="1" applyAlignment="1">
      <alignment horizontal="center" vertical="center" wrapText="1"/>
    </xf>
    <xf numFmtId="0" fontId="8" fillId="7" borderId="41" xfId="0" applyFont="1" applyFill="1" applyBorder="1" applyAlignment="1">
      <alignment horizontal="center" vertical="center" wrapText="1"/>
    </xf>
    <xf numFmtId="0" fontId="8" fillId="7" borderId="25" xfId="0" applyFont="1" applyFill="1" applyBorder="1" applyAlignment="1">
      <alignment horizontal="center" vertical="center" wrapText="1"/>
    </xf>
    <xf numFmtId="0" fontId="8" fillId="7" borderId="58" xfId="0" applyFont="1" applyFill="1" applyBorder="1" applyAlignment="1">
      <alignment horizontal="center" vertical="center" wrapText="1"/>
    </xf>
    <xf numFmtId="0" fontId="8" fillId="7" borderId="37" xfId="0" applyFont="1" applyFill="1" applyBorder="1" applyAlignment="1">
      <alignment horizontal="center" vertical="center"/>
    </xf>
    <xf numFmtId="0" fontId="35" fillId="8" borderId="31" xfId="0" applyFont="1" applyFill="1" applyBorder="1" applyAlignment="1">
      <alignment horizontal="center" vertical="center" wrapText="1"/>
    </xf>
    <xf numFmtId="0" fontId="8" fillId="7" borderId="24"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0" xfId="0" applyFont="1" applyFill="1" applyBorder="1" applyAlignment="1">
      <alignment horizontal="center" vertical="center" wrapText="1"/>
    </xf>
    <xf numFmtId="0" fontId="8" fillId="7" borderId="36" xfId="0" applyFont="1" applyFill="1" applyBorder="1" applyAlignment="1">
      <alignment horizontal="center" vertical="center"/>
    </xf>
    <xf numFmtId="10" fontId="10" fillId="8" borderId="32" xfId="2" applyNumberFormat="1" applyFont="1" applyFill="1" applyBorder="1" applyAlignment="1">
      <alignment horizontal="center" vertical="center" wrapText="1"/>
    </xf>
    <xf numFmtId="10" fontId="10" fillId="8" borderId="30" xfId="2" applyNumberFormat="1" applyFont="1" applyFill="1" applyBorder="1" applyAlignment="1">
      <alignment horizontal="center" vertical="center" wrapText="1"/>
    </xf>
    <xf numFmtId="10" fontId="10" fillId="8" borderId="35" xfId="2" applyNumberFormat="1" applyFont="1" applyFill="1" applyBorder="1" applyAlignment="1">
      <alignment horizontal="center" vertical="center" wrapText="1"/>
    </xf>
    <xf numFmtId="0" fontId="22" fillId="0" borderId="0" xfId="0" applyFont="1" applyAlignment="1">
      <alignment vertical="center"/>
    </xf>
    <xf numFmtId="1" fontId="10" fillId="8" borderId="0" xfId="2" applyNumberFormat="1" applyFont="1" applyFill="1" applyBorder="1" applyAlignment="1">
      <alignment horizontal="center" vertical="center" wrapText="1"/>
    </xf>
    <xf numFmtId="1" fontId="10" fillId="8" borderId="24" xfId="2" applyNumberFormat="1" applyFont="1" applyFill="1" applyBorder="1" applyAlignment="1">
      <alignment horizontal="center" vertical="center" wrapText="1"/>
    </xf>
    <xf numFmtId="1" fontId="10" fillId="8" borderId="28" xfId="2" applyNumberFormat="1" applyFont="1" applyFill="1" applyBorder="1" applyAlignment="1">
      <alignment horizontal="center" vertical="center" wrapText="1"/>
    </xf>
    <xf numFmtId="0" fontId="22" fillId="0" borderId="0" xfId="0" applyFont="1" applyAlignment="1">
      <alignment horizontal="center" vertical="center"/>
    </xf>
    <xf numFmtId="1" fontId="10" fillId="8" borderId="24" xfId="0" applyNumberFormat="1" applyFont="1" applyFill="1" applyBorder="1" applyAlignment="1">
      <alignment horizontal="center" vertical="center" wrapText="1"/>
    </xf>
    <xf numFmtId="1" fontId="10" fillId="8" borderId="0" xfId="0" applyNumberFormat="1" applyFont="1" applyFill="1" applyAlignment="1">
      <alignment horizontal="center" vertical="center" wrapText="1"/>
    </xf>
    <xf numFmtId="1" fontId="10" fillId="8" borderId="28" xfId="0" applyNumberFormat="1" applyFont="1" applyFill="1" applyBorder="1" applyAlignment="1">
      <alignment horizontal="center" vertical="center" wrapText="1"/>
    </xf>
    <xf numFmtId="0" fontId="24" fillId="0" borderId="0" xfId="0" applyFont="1" applyAlignment="1">
      <alignment vertical="center"/>
    </xf>
    <xf numFmtId="0" fontId="25" fillId="0" borderId="25" xfId="0" applyFont="1" applyBorder="1" applyAlignment="1">
      <alignment horizontal="center"/>
    </xf>
    <xf numFmtId="0" fontId="25" fillId="0" borderId="42" xfId="0" applyFont="1" applyBorder="1"/>
    <xf numFmtId="0" fontId="25" fillId="0" borderId="61" xfId="0" applyFont="1" applyBorder="1"/>
    <xf numFmtId="0" fontId="25" fillId="0" borderId="62" xfId="0" applyFont="1" applyBorder="1"/>
    <xf numFmtId="0" fontId="25" fillId="0" borderId="23" xfId="0" applyFont="1" applyBorder="1" applyAlignment="1">
      <alignment horizontal="center"/>
    </xf>
    <xf numFmtId="0" fontId="25" fillId="0" borderId="62" xfId="0" applyFont="1" applyBorder="1" applyAlignment="1">
      <alignment horizontal="center"/>
    </xf>
    <xf numFmtId="0" fontId="25" fillId="0" borderId="11" xfId="0" applyFont="1" applyBorder="1" applyAlignment="1">
      <alignment horizontal="center"/>
    </xf>
    <xf numFmtId="0" fontId="25" fillId="0" borderId="24" xfId="0" applyFont="1" applyBorder="1" applyAlignment="1">
      <alignment horizontal="center"/>
    </xf>
    <xf numFmtId="0" fontId="25" fillId="0" borderId="30" xfId="0" applyFont="1" applyBorder="1" applyAlignment="1">
      <alignment horizontal="center"/>
    </xf>
    <xf numFmtId="0" fontId="25" fillId="0" borderId="32" xfId="0" applyFont="1" applyBorder="1" applyAlignment="1">
      <alignment horizontal="center"/>
    </xf>
    <xf numFmtId="0" fontId="25" fillId="0" borderId="28" xfId="0" applyFont="1" applyBorder="1" applyAlignment="1">
      <alignment horizontal="center"/>
    </xf>
    <xf numFmtId="0" fontId="25" fillId="0" borderId="35" xfId="0" applyFont="1" applyBorder="1" applyAlignment="1">
      <alignment horizontal="center"/>
    </xf>
    <xf numFmtId="9" fontId="25" fillId="0" borderId="0" xfId="2" applyFont="1" applyBorder="1" applyAlignment="1">
      <alignment horizontal="center"/>
    </xf>
    <xf numFmtId="9" fontId="25" fillId="0" borderId="28" xfId="2" applyFont="1" applyBorder="1" applyAlignment="1">
      <alignment horizontal="center"/>
    </xf>
    <xf numFmtId="0" fontId="25" fillId="0" borderId="34" xfId="0" applyFont="1" applyBorder="1" applyAlignment="1">
      <alignment horizontal="center"/>
    </xf>
    <xf numFmtId="0" fontId="25" fillId="0" borderId="42" xfId="0" applyFont="1" applyBorder="1" applyAlignment="1">
      <alignment horizontal="center" vertical="top"/>
    </xf>
    <xf numFmtId="0" fontId="25" fillId="0" borderId="61" xfId="0" applyFont="1" applyBorder="1" applyAlignment="1">
      <alignment horizontal="center" vertical="top"/>
    </xf>
    <xf numFmtId="0" fontId="25" fillId="0" borderId="62" xfId="0" applyFont="1" applyBorder="1" applyAlignment="1">
      <alignment horizontal="center" vertical="top"/>
    </xf>
    <xf numFmtId="1" fontId="25" fillId="0" borderId="0" xfId="0" applyNumberFormat="1" applyFont="1" applyAlignment="1">
      <alignment horizontal="center" vertical="top"/>
    </xf>
    <xf numFmtId="1" fontId="25" fillId="0" borderId="36" xfId="0" applyNumberFormat="1" applyFont="1" applyBorder="1" applyAlignment="1">
      <alignment horizontal="center" vertical="top"/>
    </xf>
    <xf numFmtId="1" fontId="25" fillId="0" borderId="24" xfId="0" applyNumberFormat="1" applyFont="1" applyBorder="1" applyAlignment="1">
      <alignment horizontal="center" vertical="top"/>
    </xf>
    <xf numFmtId="1" fontId="25" fillId="0" borderId="33" xfId="0" applyNumberFormat="1" applyFont="1" applyBorder="1" applyAlignment="1">
      <alignment horizontal="center" vertical="top"/>
    </xf>
    <xf numFmtId="1" fontId="25" fillId="0" borderId="34" xfId="0" applyNumberFormat="1" applyFont="1" applyBorder="1" applyAlignment="1">
      <alignment horizontal="center" vertical="top"/>
    </xf>
    <xf numFmtId="1" fontId="25" fillId="0" borderId="42" xfId="0" applyNumberFormat="1" applyFont="1" applyBorder="1" applyAlignment="1">
      <alignment horizontal="center" vertical="top"/>
    </xf>
    <xf numFmtId="1" fontId="25" fillId="0" borderId="61" xfId="0" applyNumberFormat="1" applyFont="1" applyBorder="1" applyAlignment="1">
      <alignment horizontal="center" vertical="top"/>
    </xf>
    <xf numFmtId="1" fontId="25" fillId="0" borderId="62" xfId="0" applyNumberFormat="1" applyFont="1" applyBorder="1" applyAlignment="1">
      <alignment horizontal="center" vertical="top"/>
    </xf>
    <xf numFmtId="0" fontId="4" fillId="0" borderId="42" xfId="0" applyFont="1" applyBorder="1" applyAlignment="1">
      <alignment horizontal="center"/>
    </xf>
    <xf numFmtId="10" fontId="1" fillId="0" borderId="61" xfId="0" applyNumberFormat="1" applyFont="1" applyBorder="1" applyAlignment="1">
      <alignment horizontal="center"/>
    </xf>
    <xf numFmtId="10" fontId="1" fillId="0" borderId="62" xfId="0" applyNumberFormat="1" applyFont="1" applyBorder="1" applyAlignment="1">
      <alignment horizontal="center"/>
    </xf>
    <xf numFmtId="0" fontId="1" fillId="0" borderId="24" xfId="0" applyFont="1" applyBorder="1" applyAlignment="1">
      <alignment horizontal="center"/>
    </xf>
    <xf numFmtId="0" fontId="1" fillId="0" borderId="30" xfId="0" applyFont="1" applyBorder="1" applyAlignment="1">
      <alignment horizontal="center"/>
    </xf>
    <xf numFmtId="10" fontId="1" fillId="0" borderId="28" xfId="0" applyNumberFormat="1" applyFont="1" applyBorder="1"/>
    <xf numFmtId="0" fontId="25" fillId="0" borderId="42" xfId="0" applyFont="1" applyBorder="1" applyAlignment="1">
      <alignment horizontal="center"/>
    </xf>
    <xf numFmtId="0" fontId="26" fillId="0" borderId="42" xfId="0" applyFont="1" applyBorder="1" applyAlignment="1">
      <alignment horizontal="center"/>
    </xf>
    <xf numFmtId="0" fontId="26" fillId="0" borderId="61" xfId="0" applyFont="1" applyBorder="1" applyAlignment="1">
      <alignment horizontal="center"/>
    </xf>
    <xf numFmtId="0" fontId="26" fillId="0" borderId="62" xfId="0" applyFont="1" applyBorder="1" applyAlignment="1">
      <alignment horizontal="center"/>
    </xf>
    <xf numFmtId="10" fontId="1" fillId="0" borderId="28" xfId="0" applyNumberFormat="1" applyFont="1" applyBorder="1" applyAlignment="1">
      <alignment horizontal="center"/>
    </xf>
    <xf numFmtId="10" fontId="1" fillId="0" borderId="35" xfId="0" applyNumberFormat="1" applyFont="1" applyBorder="1" applyAlignment="1">
      <alignment horizontal="center"/>
    </xf>
    <xf numFmtId="10" fontId="1" fillId="0" borderId="32" xfId="0" applyNumberFormat="1" applyFont="1" applyBorder="1" applyAlignment="1">
      <alignment horizontal="center"/>
    </xf>
    <xf numFmtId="0" fontId="25" fillId="0" borderId="24" xfId="0" applyFont="1" applyBorder="1" applyAlignment="1">
      <alignment horizontal="right"/>
    </xf>
    <xf numFmtId="0" fontId="25" fillId="0" borderId="30" xfId="0" applyFont="1" applyBorder="1" applyAlignment="1">
      <alignment horizontal="right"/>
    </xf>
    <xf numFmtId="10" fontId="1" fillId="0" borderId="35" xfId="0" applyNumberFormat="1" applyFont="1" applyBorder="1"/>
    <xf numFmtId="0" fontId="25" fillId="0" borderId="42" xfId="0" applyFont="1" applyBorder="1" applyAlignment="1">
      <alignment horizontal="right"/>
    </xf>
    <xf numFmtId="10" fontId="1" fillId="0" borderId="62" xfId="0" applyNumberFormat="1" applyFont="1" applyBorder="1"/>
    <xf numFmtId="0" fontId="45" fillId="0" borderId="42" xfId="0" applyFont="1" applyBorder="1" applyAlignment="1">
      <alignment horizontal="center"/>
    </xf>
    <xf numFmtId="0" fontId="25" fillId="0" borderId="61" xfId="0" applyFont="1" applyBorder="1" applyAlignment="1">
      <alignment horizontal="center"/>
    </xf>
    <xf numFmtId="0" fontId="45" fillId="0" borderId="23" xfId="0" applyFont="1" applyBorder="1" applyAlignment="1">
      <alignment horizontal="center"/>
    </xf>
    <xf numFmtId="9" fontId="25" fillId="0" borderId="61" xfId="2" applyFont="1" applyBorder="1" applyAlignment="1">
      <alignment horizontal="center"/>
    </xf>
    <xf numFmtId="9" fontId="25" fillId="0" borderId="62" xfId="2" applyFont="1" applyBorder="1" applyAlignment="1">
      <alignment horizontal="center"/>
    </xf>
    <xf numFmtId="0" fontId="25" fillId="0" borderId="58" xfId="0" applyFont="1" applyBorder="1" applyAlignment="1">
      <alignment horizontal="center"/>
    </xf>
    <xf numFmtId="9" fontId="25" fillId="0" borderId="24" xfId="2" applyFont="1" applyBorder="1" applyAlignment="1">
      <alignment horizontal="center" vertical="top"/>
    </xf>
    <xf numFmtId="9" fontId="25" fillId="0" borderId="0" xfId="2" applyFont="1" applyAlignment="1">
      <alignment horizontal="center" vertical="top"/>
    </xf>
    <xf numFmtId="9" fontId="25" fillId="0" borderId="28" xfId="2" applyFont="1" applyBorder="1" applyAlignment="1">
      <alignment horizontal="center" vertical="top"/>
    </xf>
    <xf numFmtId="9" fontId="25" fillId="0" borderId="42" xfId="2" applyFont="1" applyBorder="1" applyAlignment="1">
      <alignment horizontal="center" vertical="top"/>
    </xf>
    <xf numFmtId="9" fontId="25" fillId="0" borderId="61" xfId="2" applyFont="1" applyBorder="1" applyAlignment="1">
      <alignment horizontal="center" vertical="top"/>
    </xf>
    <xf numFmtId="9" fontId="25" fillId="0" borderId="62" xfId="2" applyFont="1" applyBorder="1" applyAlignment="1">
      <alignment horizontal="center" vertical="top"/>
    </xf>
    <xf numFmtId="0" fontId="11" fillId="12" borderId="62" xfId="0" applyFont="1" applyFill="1" applyBorder="1" applyAlignment="1">
      <alignment horizontal="center" vertical="center" wrapText="1"/>
    </xf>
    <xf numFmtId="0" fontId="49" fillId="0" borderId="23" xfId="0" applyFont="1" applyBorder="1" applyAlignment="1">
      <alignment horizontal="center" vertical="center"/>
    </xf>
    <xf numFmtId="0" fontId="11" fillId="12" borderId="2" xfId="0" applyFont="1" applyFill="1" applyBorder="1" applyAlignment="1">
      <alignment horizontal="center" vertical="center" wrapText="1"/>
    </xf>
    <xf numFmtId="1" fontId="49" fillId="0" borderId="23" xfId="0" applyNumberFormat="1" applyFont="1" applyBorder="1" applyAlignment="1">
      <alignment horizontal="center" vertical="center"/>
    </xf>
    <xf numFmtId="9" fontId="0" fillId="0" borderId="23" xfId="2" applyFont="1" applyBorder="1"/>
    <xf numFmtId="0" fontId="25" fillId="0" borderId="33" xfId="0" applyFont="1" applyBorder="1" applyAlignment="1">
      <alignment horizontal="center"/>
    </xf>
    <xf numFmtId="0" fontId="26" fillId="0" borderId="33" xfId="0" applyFont="1" applyBorder="1" applyAlignment="1">
      <alignment horizontal="center"/>
    </xf>
    <xf numFmtId="0" fontId="26" fillId="0" borderId="34" xfId="0" applyFont="1" applyBorder="1" applyAlignment="1">
      <alignment horizontal="center"/>
    </xf>
    <xf numFmtId="0" fontId="25" fillId="0" borderId="61" xfId="0" applyFont="1" applyBorder="1" applyAlignment="1">
      <alignment horizontal="right"/>
    </xf>
    <xf numFmtId="0" fontId="25" fillId="0" borderId="41" xfId="0" applyFont="1" applyBorder="1" applyAlignment="1">
      <alignment horizontal="center"/>
    </xf>
    <xf numFmtId="2" fontId="25" fillId="0" borderId="61" xfId="0" applyNumberFormat="1" applyFont="1" applyBorder="1" applyAlignment="1">
      <alignment horizontal="center" vertical="top"/>
    </xf>
    <xf numFmtId="2" fontId="25" fillId="0" borderId="62" xfId="0" applyNumberFormat="1" applyFont="1" applyBorder="1" applyAlignment="1">
      <alignment horizontal="center" vertical="top"/>
    </xf>
    <xf numFmtId="0" fontId="25" fillId="0" borderId="0" xfId="0" applyFont="1" applyAlignment="1">
      <alignment horizontal="center" vertical="center"/>
    </xf>
    <xf numFmtId="2" fontId="25" fillId="0" borderId="42" xfId="0" applyNumberFormat="1" applyFont="1" applyBorder="1" applyAlignment="1">
      <alignment horizontal="center" vertical="top"/>
    </xf>
    <xf numFmtId="1" fontId="6" fillId="22" borderId="2" xfId="2" applyNumberFormat="1" applyFont="1" applyFill="1" applyBorder="1" applyAlignment="1">
      <alignment horizontal="center" vertical="center" wrapText="1"/>
    </xf>
    <xf numFmtId="1" fontId="13" fillId="22" borderId="2" xfId="2" applyNumberFormat="1" applyFont="1" applyFill="1" applyBorder="1" applyAlignment="1">
      <alignment horizontal="center" vertical="center" wrapText="1"/>
    </xf>
    <xf numFmtId="1" fontId="13" fillId="22" borderId="21" xfId="2" applyNumberFormat="1" applyFont="1" applyFill="1" applyBorder="1" applyAlignment="1">
      <alignment horizontal="center" vertical="center" wrapText="1"/>
    </xf>
    <xf numFmtId="1" fontId="41" fillId="22" borderId="2" xfId="2" applyNumberFormat="1" applyFont="1" applyFill="1" applyBorder="1" applyAlignment="1">
      <alignment horizontal="center" vertical="center" wrapText="1"/>
    </xf>
    <xf numFmtId="10" fontId="34" fillId="22" borderId="2" xfId="2" applyNumberFormat="1" applyFont="1" applyFill="1" applyBorder="1" applyAlignment="1">
      <alignment horizontal="center" vertical="center" wrapText="1"/>
    </xf>
    <xf numFmtId="0" fontId="6" fillId="7" borderId="23" xfId="0" applyFont="1" applyFill="1" applyBorder="1" applyAlignment="1">
      <alignment horizontal="center" vertical="center" wrapText="1"/>
    </xf>
    <xf numFmtId="0" fontId="34" fillId="16" borderId="23" xfId="0" applyFont="1" applyFill="1" applyBorder="1" applyAlignment="1">
      <alignment horizontal="center" vertical="center" wrapText="1"/>
    </xf>
    <xf numFmtId="0" fontId="6" fillId="16" borderId="23" xfId="0" applyFont="1" applyFill="1" applyBorder="1" applyAlignment="1">
      <alignment horizontal="center" vertical="center" wrapText="1"/>
    </xf>
    <xf numFmtId="0" fontId="6" fillId="8" borderId="23" xfId="0" applyFont="1" applyFill="1" applyBorder="1" applyAlignment="1">
      <alignment horizontal="center" vertical="center" wrapText="1"/>
    </xf>
    <xf numFmtId="49" fontId="6" fillId="16" borderId="23"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7" fillId="6" borderId="53" xfId="0" applyFont="1" applyFill="1" applyBorder="1" applyAlignment="1">
      <alignment horizontal="center" vertical="center"/>
    </xf>
    <xf numFmtId="0" fontId="7" fillId="6" borderId="52" xfId="0" applyFont="1" applyFill="1" applyBorder="1" applyAlignment="1">
      <alignment horizontal="center" vertical="center"/>
    </xf>
    <xf numFmtId="0" fontId="7" fillId="6" borderId="51" xfId="0" applyFont="1" applyFill="1" applyBorder="1" applyAlignment="1">
      <alignment horizontal="center" vertical="center"/>
    </xf>
    <xf numFmtId="0" fontId="16" fillId="0" borderId="1" xfId="0" applyFont="1" applyBorder="1" applyAlignment="1">
      <alignment horizontal="center" vertical="center"/>
    </xf>
    <xf numFmtId="0" fontId="17" fillId="0" borderId="1" xfId="0" applyFont="1" applyBorder="1" applyAlignment="1">
      <alignment horizontal="center" vertical="center"/>
    </xf>
    <xf numFmtId="0" fontId="34" fillId="18" borderId="47" xfId="0" applyFont="1" applyFill="1" applyBorder="1" applyAlignment="1">
      <alignment horizontal="center" vertical="center"/>
    </xf>
    <xf numFmtId="0" fontId="3" fillId="17" borderId="48" xfId="0" applyFont="1" applyFill="1" applyBorder="1"/>
    <xf numFmtId="0" fontId="3" fillId="17" borderId="49" xfId="0" applyFont="1" applyFill="1" applyBorder="1"/>
    <xf numFmtId="0" fontId="6" fillId="5" borderId="47" xfId="0" applyFont="1" applyFill="1" applyBorder="1" applyAlignment="1">
      <alignment horizontal="center" vertical="center"/>
    </xf>
    <xf numFmtId="0" fontId="3" fillId="0" borderId="48" xfId="0" applyFont="1" applyBorder="1"/>
    <xf numFmtId="0" fontId="3" fillId="0" borderId="49" xfId="0" applyFont="1" applyBorder="1"/>
    <xf numFmtId="0" fontId="1" fillId="9" borderId="7" xfId="0" applyFont="1" applyFill="1" applyBorder="1" applyAlignment="1">
      <alignment horizontal="center"/>
    </xf>
    <xf numFmtId="0" fontId="3" fillId="0" borderId="8" xfId="0" applyFont="1" applyBorder="1"/>
    <xf numFmtId="0" fontId="3" fillId="0" borderId="9" xfId="0" applyFont="1" applyBorder="1"/>
    <xf numFmtId="0" fontId="1" fillId="11" borderId="7" xfId="0" applyFont="1" applyFill="1" applyBorder="1" applyAlignment="1">
      <alignment horizontal="center" vertical="center" wrapText="1"/>
    </xf>
    <xf numFmtId="0" fontId="6" fillId="2" borderId="47" xfId="0" applyFont="1" applyFill="1" applyBorder="1" applyAlignment="1">
      <alignment horizontal="center" vertical="center"/>
    </xf>
    <xf numFmtId="0" fontId="6" fillId="3" borderId="47" xfId="0" applyFont="1" applyFill="1" applyBorder="1" applyAlignment="1">
      <alignment horizontal="center" vertical="center"/>
    </xf>
    <xf numFmtId="0" fontId="6" fillId="4" borderId="47" xfId="0" applyFont="1" applyFill="1" applyBorder="1" applyAlignment="1">
      <alignment horizontal="center" vertical="center"/>
    </xf>
    <xf numFmtId="0" fontId="22" fillId="0" borderId="47" xfId="0" applyFont="1" applyBorder="1" applyAlignment="1">
      <alignment horizontal="center" vertical="center"/>
    </xf>
    <xf numFmtId="0" fontId="22" fillId="0" borderId="48" xfId="0" applyFont="1" applyBorder="1" applyAlignment="1">
      <alignment horizontal="center" vertical="center"/>
    </xf>
    <xf numFmtId="0" fontId="22" fillId="0" borderId="49" xfId="0" applyFont="1" applyBorder="1" applyAlignment="1">
      <alignment horizontal="center" vertical="center"/>
    </xf>
    <xf numFmtId="0" fontId="47" fillId="0" borderId="53" xfId="0" applyFont="1" applyBorder="1" applyAlignment="1">
      <alignment horizontal="center" vertical="center"/>
    </xf>
    <xf numFmtId="0" fontId="47" fillId="0" borderId="52" xfId="0" applyFont="1" applyBorder="1" applyAlignment="1">
      <alignment horizontal="center" vertical="center"/>
    </xf>
    <xf numFmtId="0" fontId="47" fillId="0" borderId="51" xfId="0" applyFont="1" applyBorder="1" applyAlignment="1">
      <alignment horizontal="center" vertical="center"/>
    </xf>
    <xf numFmtId="0" fontId="47" fillId="0" borderId="59" xfId="0" applyFont="1" applyBorder="1" applyAlignment="1">
      <alignment horizontal="center" vertical="center"/>
    </xf>
    <xf numFmtId="0" fontId="47" fillId="0" borderId="0" xfId="0" applyFont="1" applyAlignment="1">
      <alignment horizontal="center" vertical="center"/>
    </xf>
    <xf numFmtId="0" fontId="47" fillId="0" borderId="60" xfId="0" applyFont="1" applyBorder="1" applyAlignment="1">
      <alignment horizontal="center" vertical="center"/>
    </xf>
    <xf numFmtId="0" fontId="47" fillId="0" borderId="55" xfId="0" applyFont="1" applyBorder="1" applyAlignment="1">
      <alignment horizontal="center" vertical="center"/>
    </xf>
    <xf numFmtId="0" fontId="47" fillId="0" borderId="56" xfId="0" applyFont="1" applyBorder="1" applyAlignment="1">
      <alignment horizontal="center" vertical="center"/>
    </xf>
    <xf numFmtId="0" fontId="47" fillId="0" borderId="57" xfId="0" applyFont="1" applyBorder="1" applyAlignment="1">
      <alignment horizontal="center" vertical="center"/>
    </xf>
    <xf numFmtId="0" fontId="21" fillId="0" borderId="53" xfId="0" applyFont="1" applyBorder="1" applyAlignment="1">
      <alignment horizontal="center" vertical="center"/>
    </xf>
    <xf numFmtId="0" fontId="21" fillId="0" borderId="52" xfId="0" applyFont="1" applyBorder="1" applyAlignment="1">
      <alignment horizontal="center" vertical="center"/>
    </xf>
    <xf numFmtId="0" fontId="21" fillId="0" borderId="51" xfId="0" applyFont="1" applyBorder="1" applyAlignment="1">
      <alignment horizontal="center" vertical="center"/>
    </xf>
    <xf numFmtId="0" fontId="21" fillId="0" borderId="59" xfId="0" applyFont="1" applyBorder="1" applyAlignment="1">
      <alignment horizontal="center" vertical="center"/>
    </xf>
    <xf numFmtId="0" fontId="21" fillId="0" borderId="0" xfId="0" applyFont="1" applyAlignment="1">
      <alignment horizontal="center" vertical="center"/>
    </xf>
    <xf numFmtId="0" fontId="21" fillId="0" borderId="60" xfId="0" applyFont="1" applyBorder="1" applyAlignment="1">
      <alignment horizontal="center" vertical="center"/>
    </xf>
    <xf numFmtId="0" fontId="21" fillId="0" borderId="55" xfId="0" applyFont="1" applyBorder="1" applyAlignment="1">
      <alignment horizontal="center" vertical="center"/>
    </xf>
    <xf numFmtId="0" fontId="21" fillId="0" borderId="56" xfId="0" applyFont="1" applyBorder="1" applyAlignment="1">
      <alignment horizontal="center" vertical="center"/>
    </xf>
    <xf numFmtId="0" fontId="21" fillId="0" borderId="57" xfId="0" applyFont="1" applyBorder="1" applyAlignment="1">
      <alignment horizontal="center" vertical="center"/>
    </xf>
    <xf numFmtId="0" fontId="48" fillId="0" borderId="53" xfId="0" applyFont="1" applyBorder="1" applyAlignment="1">
      <alignment horizontal="center" vertical="center"/>
    </xf>
    <xf numFmtId="0" fontId="48" fillId="0" borderId="52" xfId="0" applyFont="1" applyBorder="1" applyAlignment="1">
      <alignment horizontal="center" vertical="center"/>
    </xf>
    <xf numFmtId="0" fontId="48" fillId="0" borderId="51" xfId="0" applyFont="1" applyBorder="1" applyAlignment="1">
      <alignment horizontal="center" vertical="center"/>
    </xf>
    <xf numFmtId="0" fontId="48" fillId="0" borderId="55" xfId="0" applyFont="1" applyBorder="1" applyAlignment="1">
      <alignment horizontal="center" vertical="center"/>
    </xf>
    <xf numFmtId="0" fontId="48" fillId="0" borderId="56" xfId="0" applyFont="1" applyBorder="1" applyAlignment="1">
      <alignment horizontal="center" vertical="center"/>
    </xf>
    <xf numFmtId="0" fontId="48" fillId="0" borderId="57" xfId="0" applyFont="1" applyBorder="1" applyAlignment="1">
      <alignment horizontal="center" vertical="center"/>
    </xf>
    <xf numFmtId="0" fontId="21" fillId="0" borderId="1" xfId="0" applyFont="1" applyBorder="1" applyAlignment="1">
      <alignment horizontal="center" vertical="center"/>
    </xf>
    <xf numFmtId="0" fontId="3" fillId="0" borderId="10" xfId="0" applyFont="1" applyBorder="1"/>
    <xf numFmtId="0" fontId="0" fillId="0" borderId="0" xfId="0"/>
    <xf numFmtId="0" fontId="3" fillId="0" borderId="11" xfId="0" applyFont="1" applyBorder="1"/>
    <xf numFmtId="0" fontId="19" fillId="15" borderId="23" xfId="0" applyFont="1" applyFill="1" applyBorder="1" applyAlignment="1">
      <alignment horizontal="center"/>
    </xf>
    <xf numFmtId="0" fontId="3" fillId="0" borderId="23" xfId="0" applyFont="1" applyBorder="1"/>
    <xf numFmtId="0" fontId="6" fillId="15" borderId="23" xfId="0" applyFont="1" applyFill="1" applyBorder="1" applyAlignment="1">
      <alignment horizontal="center"/>
    </xf>
    <xf numFmtId="0" fontId="20" fillId="6" borderId="23" xfId="0" applyFont="1" applyFill="1" applyBorder="1" applyAlignment="1">
      <alignment horizontal="center"/>
    </xf>
    <xf numFmtId="0" fontId="0" fillId="0" borderId="23" xfId="0" applyBorder="1"/>
    <xf numFmtId="0" fontId="24" fillId="0" borderId="1" xfId="0" applyFont="1" applyBorder="1" applyAlignment="1">
      <alignment horizontal="center" vertical="center"/>
    </xf>
    <xf numFmtId="0" fontId="24" fillId="0" borderId="36" xfId="0" applyFont="1" applyBorder="1" applyAlignment="1">
      <alignment horizontal="center" vertical="center"/>
    </xf>
    <xf numFmtId="0" fontId="24" fillId="0" borderId="24" xfId="0" applyFont="1" applyBorder="1" applyAlignment="1">
      <alignment horizontal="center" vertical="center"/>
    </xf>
    <xf numFmtId="0" fontId="24" fillId="0" borderId="30" xfId="0" applyFont="1" applyBorder="1" applyAlignment="1">
      <alignment horizontal="center" vertical="center"/>
    </xf>
    <xf numFmtId="0" fontId="24" fillId="0" borderId="37" xfId="0" applyFont="1" applyBorder="1" applyAlignment="1">
      <alignment horizontal="center" vertical="center"/>
    </xf>
    <xf numFmtId="0" fontId="24" fillId="0" borderId="22" xfId="0" applyFont="1" applyBorder="1" applyAlignment="1">
      <alignment horizontal="center" vertical="center"/>
    </xf>
    <xf numFmtId="0" fontId="24" fillId="0" borderId="38" xfId="0" applyFont="1" applyBorder="1" applyAlignment="1">
      <alignment horizontal="center" vertical="center"/>
    </xf>
    <xf numFmtId="0" fontId="23" fillId="0" borderId="7" xfId="0" applyFont="1" applyBorder="1" applyAlignment="1">
      <alignment horizontal="center"/>
    </xf>
    <xf numFmtId="0" fontId="24" fillId="0" borderId="41" xfId="0" applyFont="1" applyBorder="1" applyAlignment="1">
      <alignment horizontal="center" vertical="center"/>
    </xf>
    <xf numFmtId="0" fontId="24" fillId="0" borderId="25" xfId="0" applyFont="1" applyBorder="1" applyAlignment="1">
      <alignment horizontal="center" vertical="center"/>
    </xf>
    <xf numFmtId="0" fontId="24" fillId="0" borderId="58" xfId="0" applyFont="1" applyBorder="1" applyAlignment="1">
      <alignment horizontal="center" vertical="center"/>
    </xf>
    <xf numFmtId="0" fontId="24" fillId="0" borderId="23" xfId="0" applyFont="1" applyBorder="1" applyAlignment="1">
      <alignment horizontal="center" vertical="center"/>
    </xf>
    <xf numFmtId="0" fontId="44" fillId="0" borderId="23" xfId="0" applyFont="1" applyBorder="1" applyAlignment="1">
      <alignment horizontal="center"/>
    </xf>
    <xf numFmtId="0" fontId="0" fillId="0" borderId="23" xfId="0" applyBorder="1" applyAlignment="1">
      <alignment horizontal="center"/>
    </xf>
    <xf numFmtId="0" fontId="25" fillId="0" borderId="42" xfId="0" applyFont="1" applyBorder="1" applyAlignment="1">
      <alignment horizontal="center" vertical="center"/>
    </xf>
    <xf numFmtId="0" fontId="25" fillId="0" borderId="62" xfId="0" applyFont="1" applyBorder="1" applyAlignment="1">
      <alignment horizontal="center" vertical="center"/>
    </xf>
    <xf numFmtId="0" fontId="25" fillId="0" borderId="36" xfId="0" applyFont="1" applyBorder="1" applyAlignment="1">
      <alignment horizontal="center" vertical="center"/>
    </xf>
    <xf numFmtId="0" fontId="25" fillId="0" borderId="30" xfId="0" applyFont="1" applyBorder="1" applyAlignment="1">
      <alignment horizontal="center" vertical="center"/>
    </xf>
  </cellXfs>
  <cellStyles count="3">
    <cellStyle name="Hipervínculo" xfId="1" builtinId="8"/>
    <cellStyle name="Normal" xfId="0" builtinId="0"/>
    <cellStyle name="Porcentaje" xfId="2" builtinId="5"/>
  </cellStyles>
  <dxfs count="0"/>
  <tableStyles count="0" defaultTableStyle="TableStyleMedium2" defaultPivotStyle="PivotStyleLight16"/>
  <colors>
    <mruColors>
      <color rgb="FF9FC5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3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0">
              <a:defRPr sz="1000" b="1" i="0" u="none" strike="noStrike" kern="1200" baseline="0">
                <a:solidFill>
                  <a:srgbClr val="000000"/>
                </a:solidFill>
                <a:latin typeface="Arial black"/>
                <a:ea typeface="+mn-ea"/>
                <a:cs typeface="+mn-cs"/>
              </a:defRPr>
            </a:pPr>
            <a:r>
              <a:rPr lang="es-ES" b="1">
                <a:solidFill>
                  <a:srgbClr val="000000"/>
                </a:solidFill>
                <a:latin typeface="Arial black"/>
              </a:rPr>
              <a:t>% DETECCIÓN - TÁCTICAS (INSTANCIAS, SOLO</a:t>
            </a:r>
            <a:r>
              <a:rPr lang="es-ES" b="1" baseline="0">
                <a:solidFill>
                  <a:srgbClr val="000000"/>
                </a:solidFill>
                <a:latin typeface="Arial black"/>
              </a:rPr>
              <a:t> CALCULO</a:t>
            </a:r>
            <a:r>
              <a:rPr lang="es-ES" b="1">
                <a:solidFill>
                  <a:srgbClr val="000000"/>
                </a:solidFill>
                <a:latin typeface="Arial black"/>
              </a:rPr>
              <a:t>)</a:t>
            </a:r>
          </a:p>
        </c:rich>
      </c:tx>
      <c:overlay val="0"/>
      <c:spPr>
        <a:noFill/>
        <a:ln>
          <a:noFill/>
        </a:ln>
        <a:effectLst/>
      </c:spPr>
    </c:title>
    <c:autoTitleDeleted val="0"/>
    <c:plotArea>
      <c:layout/>
      <c:barChart>
        <c:barDir val="col"/>
        <c:grouping val="clustered"/>
        <c:varyColors val="1"/>
        <c:ser>
          <c:idx val="0"/>
          <c:order val="0"/>
          <c:tx>
            <c:strRef>
              <c:f>'(D) - Resultados I'!$AL$11</c:f>
              <c:strCache>
                <c:ptCount val="1"/>
                <c:pt idx="0">
                  <c:v>% DETECCIÓN SNORT</c:v>
                </c:pt>
              </c:strCache>
            </c:strRef>
          </c:tx>
          <c:spPr>
            <a:solidFill>
              <a:srgbClr val="4285F4"/>
            </a:solidFill>
            <a:ln>
              <a:noFill/>
            </a:ln>
            <a:effectLst/>
          </c:spPr>
          <c:invertIfNegative val="1"/>
          <c:cat>
            <c:strRef>
              <c:extLst>
                <c:ext xmlns:c15="http://schemas.microsoft.com/office/drawing/2012/chart" uri="{02D57815-91ED-43cb-92C2-25804820EDAC}">
                  <c15:fullRef>
                    <c15:sqref>'(D) - Resultados I'!$AA$12:$AA$24</c15:sqref>
                  </c15:fullRef>
                </c:ext>
              </c:extLst>
              <c:f>'(D) - Resultados I'!$AA$12:$AA$20</c:f>
              <c:strCache>
                <c:ptCount val="9"/>
                <c:pt idx="0">
                  <c:v>Initial Access</c:v>
                </c:pt>
                <c:pt idx="1">
                  <c:v>Discovery</c:v>
                </c:pt>
                <c:pt idx="2">
                  <c:v>Lateral Movement</c:v>
                </c:pt>
                <c:pt idx="3">
                  <c:v>Collection</c:v>
                </c:pt>
                <c:pt idx="4">
                  <c:v>Command and Control</c:v>
                </c:pt>
                <c:pt idx="5">
                  <c:v>Inhibit Response Function</c:v>
                </c:pt>
                <c:pt idx="6">
                  <c:v>Impair Process Control</c:v>
                </c:pt>
                <c:pt idx="7">
                  <c:v>Impact</c:v>
                </c:pt>
                <c:pt idx="8">
                  <c:v>Desconocida</c:v>
                </c:pt>
              </c:strCache>
            </c:strRef>
          </c:cat>
          <c:val>
            <c:numRef>
              <c:extLst>
                <c:ext xmlns:c15="http://schemas.microsoft.com/office/drawing/2012/chart" uri="{02D57815-91ED-43cb-92C2-25804820EDAC}">
                  <c15:fullRef>
                    <c15:sqref>'(D) - Resultados I'!$AL$12:$AL$20</c15:sqref>
                  </c15:fullRef>
                </c:ext>
              </c:extLst>
              <c:f>'(D) - Resultados I'!$AL$12:$AL$20</c:f>
              <c:numCache>
                <c:formatCode>0.00%</c:formatCode>
                <c:ptCount val="9"/>
                <c:pt idx="0">
                  <c:v>1</c:v>
                </c:pt>
                <c:pt idx="1">
                  <c:v>0.6</c:v>
                </c:pt>
                <c:pt idx="2">
                  <c:v>1</c:v>
                </c:pt>
                <c:pt idx="3">
                  <c:v>0.73770491803278693</c:v>
                </c:pt>
                <c:pt idx="4">
                  <c:v>1</c:v>
                </c:pt>
                <c:pt idx="5">
                  <c:v>0.52477088912107006</c:v>
                </c:pt>
                <c:pt idx="6">
                  <c:v>1</c:v>
                </c:pt>
                <c:pt idx="7">
                  <c:v>5.3333333333333337E-2</c:v>
                </c:pt>
                <c:pt idx="8">
                  <c:v>0.8</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F1D2-46B8-A921-450EAC0BE1C8}"/>
            </c:ext>
          </c:extLst>
        </c:ser>
        <c:ser>
          <c:idx val="1"/>
          <c:order val="1"/>
          <c:tx>
            <c:strRef>
              <c:f>'(D) - Resultados I'!$AO$11</c:f>
              <c:strCache>
                <c:ptCount val="1"/>
                <c:pt idx="0">
                  <c:v>% DETECCIÓN FG</c:v>
                </c:pt>
              </c:strCache>
            </c:strRef>
          </c:tx>
          <c:spPr>
            <a:solidFill>
              <a:srgbClr val="EA4335"/>
            </a:solidFill>
            <a:ln>
              <a:noFill/>
            </a:ln>
            <a:effectLst/>
          </c:spPr>
          <c:invertIfNegative val="1"/>
          <c:cat>
            <c:strRef>
              <c:extLst>
                <c:ext xmlns:c15="http://schemas.microsoft.com/office/drawing/2012/chart" uri="{02D57815-91ED-43cb-92C2-25804820EDAC}">
                  <c15:fullRef>
                    <c15:sqref>'(D) - Resultados I'!$AA$12:$AA$24</c15:sqref>
                  </c15:fullRef>
                </c:ext>
              </c:extLst>
              <c:f>'(D) - Resultados I'!$AA$12:$AA$20</c:f>
              <c:strCache>
                <c:ptCount val="9"/>
                <c:pt idx="0">
                  <c:v>Initial Access</c:v>
                </c:pt>
                <c:pt idx="1">
                  <c:v>Discovery</c:v>
                </c:pt>
                <c:pt idx="2">
                  <c:v>Lateral Movement</c:v>
                </c:pt>
                <c:pt idx="3">
                  <c:v>Collection</c:v>
                </c:pt>
                <c:pt idx="4">
                  <c:v>Command and Control</c:v>
                </c:pt>
                <c:pt idx="5">
                  <c:v>Inhibit Response Function</c:v>
                </c:pt>
                <c:pt idx="6">
                  <c:v>Impair Process Control</c:v>
                </c:pt>
                <c:pt idx="7">
                  <c:v>Impact</c:v>
                </c:pt>
                <c:pt idx="8">
                  <c:v>Desconocida</c:v>
                </c:pt>
              </c:strCache>
            </c:strRef>
          </c:cat>
          <c:val>
            <c:numRef>
              <c:extLst>
                <c:ext xmlns:c15="http://schemas.microsoft.com/office/drawing/2012/chart" uri="{02D57815-91ED-43cb-92C2-25804820EDAC}">
                  <c15:fullRef>
                    <c15:sqref>'(D) - Resultados I'!$AO$12:$AO$20</c15:sqref>
                  </c15:fullRef>
                </c:ext>
              </c:extLst>
              <c:f>'(D) - Resultados I'!$AO$12:$AO$20</c:f>
              <c:numCache>
                <c:formatCode>0.00%</c:formatCode>
                <c:ptCount val="9"/>
                <c:pt idx="0">
                  <c:v>0</c:v>
                </c:pt>
                <c:pt idx="1">
                  <c:v>0.7</c:v>
                </c:pt>
                <c:pt idx="2">
                  <c:v>1</c:v>
                </c:pt>
                <c:pt idx="3">
                  <c:v>1.6393442622950821E-2</c:v>
                </c:pt>
                <c:pt idx="4">
                  <c:v>0</c:v>
                </c:pt>
                <c:pt idx="5">
                  <c:v>0.12403059751028561</c:v>
                </c:pt>
                <c:pt idx="6">
                  <c:v>1</c:v>
                </c:pt>
                <c:pt idx="7">
                  <c:v>1</c:v>
                </c:pt>
                <c:pt idx="8">
                  <c:v>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1-F1D2-46B8-A921-450EAC0BE1C8}"/>
            </c:ext>
          </c:extLst>
        </c:ser>
        <c:dLbls>
          <c:showLegendKey val="0"/>
          <c:showVal val="0"/>
          <c:showCatName val="0"/>
          <c:showSerName val="0"/>
          <c:showPercent val="0"/>
          <c:showBubbleSize val="0"/>
        </c:dLbls>
        <c:gapWidth val="150"/>
        <c:axId val="2021418944"/>
        <c:axId val="651734020"/>
      </c:barChart>
      <c:catAx>
        <c:axId val="2021418944"/>
        <c:scaling>
          <c:orientation val="minMax"/>
        </c:scaling>
        <c:delete val="0"/>
        <c:axPos val="b"/>
        <c:title>
          <c:tx>
            <c:rich>
              <a:bodyPr rot="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rich>
          </c:tx>
          <c:overlay val="0"/>
          <c:spPr>
            <a:noFill/>
            <a:ln>
              <a:noFill/>
            </a:ln>
            <a:effectLst/>
          </c:spPr>
        </c:title>
        <c:numFmt formatCode="General"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txPr>
        <c:crossAx val="651734020"/>
        <c:crosses val="autoZero"/>
        <c:auto val="1"/>
        <c:lblAlgn val="ctr"/>
        <c:lblOffset val="100"/>
        <c:noMultiLvlLbl val="1"/>
      </c:catAx>
      <c:valAx>
        <c:axId val="651734020"/>
        <c:scaling>
          <c:orientation val="minMax"/>
          <c:max val="1"/>
        </c:scaling>
        <c:delete val="0"/>
        <c:axPos val="l"/>
        <c:majorGridlines>
          <c:spPr>
            <a:ln w="6350" cap="flat" cmpd="sng" algn="ctr">
              <a:solidFill>
                <a:srgbClr val="B7B7B7"/>
              </a:solidFill>
              <a:prstDash val="solid"/>
              <a:round/>
            </a:ln>
            <a:effectLst/>
          </c:spPr>
        </c:majorGridlines>
        <c:minorGridlines>
          <c:spPr>
            <a:ln w="6350" cap="flat" cmpd="sng" algn="ctr">
              <a:solidFill>
                <a:srgbClr val="CCCCCC">
                  <a:alpha val="0"/>
                </a:srgbClr>
              </a:solidFill>
              <a:prstDash val="solid"/>
              <a:round/>
            </a:ln>
            <a:effectLst/>
          </c:spPr>
        </c:minorGridlines>
        <c:title>
          <c:tx>
            <c:rich>
              <a:bodyPr rot="-5400000" spcFirstLastPara="1" vertOverflow="ellipsis" vert="horz" wrap="square" anchor="ctr" anchorCtr="1"/>
              <a:lstStyle/>
              <a:p>
                <a:pPr lvl="0">
                  <a:defRPr sz="1000" b="0" i="0" u="none" strike="noStrike" kern="1200" baseline="0">
                    <a:solidFill>
                      <a:srgbClr val="000000"/>
                    </a:solidFill>
                    <a:latin typeface="+mn-lt"/>
                    <a:ea typeface="+mn-ea"/>
                    <a:cs typeface="+mn-cs"/>
                  </a:defRPr>
                </a:pPr>
                <a:r>
                  <a:rPr lang="es-ES" b="0">
                    <a:solidFill>
                      <a:srgbClr val="000000"/>
                    </a:solidFill>
                    <a:latin typeface="+mn-lt"/>
                  </a:rPr>
                  <a:t>Nº DE INSTANCIAS DE ATAQUE PRINCIPAL</a:t>
                </a:r>
              </a:p>
            </c:rich>
          </c:tx>
          <c:overlay val="0"/>
          <c:spPr>
            <a:noFill/>
            <a:ln>
              <a:noFill/>
            </a:ln>
            <a:effectLst/>
          </c:spPr>
        </c:title>
        <c:numFmt formatCode="0.00%"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txPr>
        <c:crossAx val="2021418944"/>
        <c:crosses val="autoZero"/>
        <c:crossBetween val="between"/>
        <c:majorUnit val="0.2"/>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lvl="0">
            <a:defRPr sz="1000" b="0" i="0" u="none" strike="noStrike" kern="1200" baseline="0">
              <a:solidFill>
                <a:srgbClr val="1A1A1A"/>
              </a:solidFill>
              <a:latin typeface="+mn-lt"/>
              <a:ea typeface="+mn-ea"/>
              <a:cs typeface="+mn-cs"/>
            </a:defRPr>
          </a:pPr>
          <a:endParaRPr lang="es-ES"/>
        </a:p>
      </c:txPr>
    </c:legend>
    <c:plotVisOnly val="1"/>
    <c:dispBlanksAs val="zero"/>
    <c:showDLblsOverMax val="1"/>
  </c:chart>
  <c:spPr>
    <a:solidFill>
      <a:schemeClr val="bg1"/>
    </a:solidFill>
    <a:ln w="6350" cap="flat" cmpd="sng" algn="ctr">
      <a:solidFill>
        <a:schemeClr val="tx1">
          <a:tint val="75000"/>
        </a:schemeClr>
      </a:solidFill>
      <a:prstDash val="solid"/>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0">
              <a:defRPr sz="1000" b="0" i="0" u="none" strike="noStrike" kern="1200" baseline="0">
                <a:solidFill>
                  <a:srgbClr val="000000"/>
                </a:solidFill>
                <a:latin typeface="Arial black"/>
                <a:ea typeface="+mn-ea"/>
                <a:cs typeface="+mn-cs"/>
              </a:defRPr>
            </a:pPr>
            <a:r>
              <a:rPr lang="es-ES" b="0">
                <a:solidFill>
                  <a:srgbClr val="000000"/>
                </a:solidFill>
                <a:latin typeface="Arial black"/>
              </a:rPr>
              <a:t>% DETECCIÓN TÉCNICA (ATAQUE)</a:t>
            </a:r>
          </a:p>
        </c:rich>
      </c:tx>
      <c:overlay val="0"/>
      <c:spPr>
        <a:noFill/>
        <a:ln>
          <a:noFill/>
        </a:ln>
        <a:effectLst/>
      </c:spPr>
    </c:title>
    <c:autoTitleDeleted val="0"/>
    <c:plotArea>
      <c:layout/>
      <c:barChart>
        <c:barDir val="bar"/>
        <c:grouping val="clustered"/>
        <c:varyColors val="1"/>
        <c:ser>
          <c:idx val="0"/>
          <c:order val="0"/>
          <c:tx>
            <c:strRef>
              <c:f>'(D) - Resultados I'!$BY$11</c:f>
              <c:strCache>
                <c:ptCount val="1"/>
                <c:pt idx="0">
                  <c:v>% DETECCIÓN FG</c:v>
                </c:pt>
              </c:strCache>
            </c:strRef>
          </c:tx>
          <c:spPr>
            <a:solidFill>
              <a:schemeClr val="accent6"/>
            </a:solidFill>
            <a:ln>
              <a:noFill/>
            </a:ln>
            <a:effectLst/>
          </c:spPr>
          <c:invertIfNegative val="0"/>
          <c:cat>
            <c:strRef>
              <c:f>'(D) - Resultados I'!$BS$12:$BS$26</c:f>
              <c:strCache>
                <c:ptCount val="15"/>
                <c:pt idx="0">
                  <c:v>Rogue Master</c:v>
                </c:pt>
                <c:pt idx="1">
                  <c:v>Remote System Discovery </c:v>
                </c:pt>
                <c:pt idx="2">
                  <c:v>Remote System Information Discovery</c:v>
                </c:pt>
                <c:pt idx="3">
                  <c:v>Program Download</c:v>
                </c:pt>
                <c:pt idx="4">
                  <c:v>Automated Collection</c:v>
                </c:pt>
                <c:pt idx="5">
                  <c:v>Adversary-in-the-Middle </c:v>
                </c:pt>
                <c:pt idx="6">
                  <c:v>Commonly Used Port</c:v>
                </c:pt>
                <c:pt idx="7">
                  <c:v>Denial of Service</c:v>
                </c:pt>
                <c:pt idx="8">
                  <c:v>Device Restart/Shutdown</c:v>
                </c:pt>
                <c:pt idx="9">
                  <c:v>Modify Parameter</c:v>
                </c:pt>
                <c:pt idx="10">
                  <c:v>Damage to Property</c:v>
                </c:pt>
                <c:pt idx="11">
                  <c:v>Loss of Productivity and Revenue</c:v>
                </c:pt>
                <c:pt idx="12">
                  <c:v>Manipulation of Control</c:v>
                </c:pt>
                <c:pt idx="13">
                  <c:v>Theft of Operational Information</c:v>
                </c:pt>
                <c:pt idx="14">
                  <c:v>Desconocida</c:v>
                </c:pt>
              </c:strCache>
            </c:strRef>
          </c:cat>
          <c:val>
            <c:numRef>
              <c:f>'(D) - Resultados I'!$BY$12:$BY$26</c:f>
              <c:numCache>
                <c:formatCode>0.00%</c:formatCode>
                <c:ptCount val="15"/>
                <c:pt idx="0">
                  <c:v>0</c:v>
                </c:pt>
                <c:pt idx="1">
                  <c:v>0.36363636363636365</c:v>
                </c:pt>
                <c:pt idx="2">
                  <c:v>1</c:v>
                </c:pt>
                <c:pt idx="3">
                  <c:v>1</c:v>
                </c:pt>
                <c:pt idx="4">
                  <c:v>1</c:v>
                </c:pt>
                <c:pt idx="5">
                  <c:v>0</c:v>
                </c:pt>
                <c:pt idx="6">
                  <c:v>0</c:v>
                </c:pt>
                <c:pt idx="7">
                  <c:v>0.33333333333333331</c:v>
                </c:pt>
                <c:pt idx="8">
                  <c:v>1</c:v>
                </c:pt>
                <c:pt idx="9">
                  <c:v>1</c:v>
                </c:pt>
                <c:pt idx="10">
                  <c:v>1</c:v>
                </c:pt>
                <c:pt idx="11">
                  <c:v>1</c:v>
                </c:pt>
                <c:pt idx="12">
                  <c:v>0</c:v>
                </c:pt>
                <c:pt idx="13">
                  <c:v>1</c:v>
                </c:pt>
                <c:pt idx="14">
                  <c:v>1</c:v>
                </c:pt>
              </c:numCache>
            </c:numRef>
          </c:val>
          <c:extLst>
            <c:ext xmlns:c16="http://schemas.microsoft.com/office/drawing/2014/chart" uri="{C3380CC4-5D6E-409C-BE32-E72D297353CC}">
              <c16:uniqueId val="{00000000-511E-4185-82C3-9045126B1896}"/>
            </c:ext>
          </c:extLst>
        </c:ser>
        <c:ser>
          <c:idx val="1"/>
          <c:order val="1"/>
          <c:tx>
            <c:strRef>
              <c:f>'(D) - Resultados I'!$BV$11</c:f>
              <c:strCache>
                <c:ptCount val="1"/>
                <c:pt idx="0">
                  <c:v>% DETECCIÓN SNORT</c:v>
                </c:pt>
              </c:strCache>
            </c:strRef>
          </c:tx>
          <c:spPr>
            <a:solidFill>
              <a:schemeClr val="accent5"/>
            </a:solidFill>
            <a:ln>
              <a:noFill/>
            </a:ln>
            <a:effectLst/>
          </c:spPr>
          <c:invertIfNegative val="0"/>
          <c:cat>
            <c:strRef>
              <c:f>'(D) - Resultados I'!$BS$12:$BS$26</c:f>
              <c:strCache>
                <c:ptCount val="15"/>
                <c:pt idx="0">
                  <c:v>Rogue Master</c:v>
                </c:pt>
                <c:pt idx="1">
                  <c:v>Remote System Discovery </c:v>
                </c:pt>
                <c:pt idx="2">
                  <c:v>Remote System Information Discovery</c:v>
                </c:pt>
                <c:pt idx="3">
                  <c:v>Program Download</c:v>
                </c:pt>
                <c:pt idx="4">
                  <c:v>Automated Collection</c:v>
                </c:pt>
                <c:pt idx="5">
                  <c:v>Adversary-in-the-Middle </c:v>
                </c:pt>
                <c:pt idx="6">
                  <c:v>Commonly Used Port</c:v>
                </c:pt>
                <c:pt idx="7">
                  <c:v>Denial of Service</c:v>
                </c:pt>
                <c:pt idx="8">
                  <c:v>Device Restart/Shutdown</c:v>
                </c:pt>
                <c:pt idx="9">
                  <c:v>Modify Parameter</c:v>
                </c:pt>
                <c:pt idx="10">
                  <c:v>Damage to Property</c:v>
                </c:pt>
                <c:pt idx="11">
                  <c:v>Loss of Productivity and Revenue</c:v>
                </c:pt>
                <c:pt idx="12">
                  <c:v>Manipulation of Control</c:v>
                </c:pt>
                <c:pt idx="13">
                  <c:v>Theft of Operational Information</c:v>
                </c:pt>
                <c:pt idx="14">
                  <c:v>Desconocida</c:v>
                </c:pt>
              </c:strCache>
            </c:strRef>
          </c:cat>
          <c:val>
            <c:numRef>
              <c:f>'(D) - Resultados I'!$BV$12:$BV$26</c:f>
              <c:numCache>
                <c:formatCode>0.00%</c:formatCode>
                <c:ptCount val="15"/>
                <c:pt idx="0">
                  <c:v>0</c:v>
                </c:pt>
                <c:pt idx="1">
                  <c:v>0.45454545454545453</c:v>
                </c:pt>
                <c:pt idx="2">
                  <c:v>0</c:v>
                </c:pt>
                <c:pt idx="3">
                  <c:v>1</c:v>
                </c:pt>
                <c:pt idx="4">
                  <c:v>1</c:v>
                </c:pt>
                <c:pt idx="5">
                  <c:v>0</c:v>
                </c:pt>
                <c:pt idx="6">
                  <c:v>1</c:v>
                </c:pt>
                <c:pt idx="7">
                  <c:v>0.66666666666666663</c:v>
                </c:pt>
                <c:pt idx="8">
                  <c:v>1</c:v>
                </c:pt>
                <c:pt idx="9">
                  <c:v>1</c:v>
                </c:pt>
                <c:pt idx="10">
                  <c:v>0</c:v>
                </c:pt>
                <c:pt idx="11">
                  <c:v>1</c:v>
                </c:pt>
                <c:pt idx="12">
                  <c:v>0</c:v>
                </c:pt>
                <c:pt idx="13">
                  <c:v>0.75</c:v>
                </c:pt>
                <c:pt idx="14">
                  <c:v>0.75</c:v>
                </c:pt>
              </c:numCache>
            </c:numRef>
          </c:val>
          <c:extLst>
            <c:ext xmlns:c16="http://schemas.microsoft.com/office/drawing/2014/chart" uri="{C3380CC4-5D6E-409C-BE32-E72D297353CC}">
              <c16:uniqueId val="{00000001-511E-4185-82C3-9045126B1896}"/>
            </c:ext>
          </c:extLst>
        </c:ser>
        <c:dLbls>
          <c:showLegendKey val="0"/>
          <c:showVal val="0"/>
          <c:showCatName val="0"/>
          <c:showSerName val="0"/>
          <c:showPercent val="0"/>
          <c:showBubbleSize val="0"/>
        </c:dLbls>
        <c:gapWidth val="150"/>
        <c:axId val="30288646"/>
        <c:axId val="1880581180"/>
      </c:barChart>
      <c:catAx>
        <c:axId val="30288646"/>
        <c:scaling>
          <c:orientation val="minMax"/>
        </c:scaling>
        <c:delete val="0"/>
        <c:axPos val="l"/>
        <c:majorGridlines>
          <c:spPr>
            <a:ln w="6350" cap="flat" cmpd="sng" algn="ctr">
              <a:solidFill>
                <a:srgbClr val="B7B7B7"/>
              </a:solidFill>
              <a:prstDash val="solid"/>
              <a:round/>
            </a:ln>
            <a:effectLst/>
          </c:spPr>
        </c:majorGridlines>
        <c:minorGridlines>
          <c:spPr>
            <a:ln w="6350" cap="flat" cmpd="sng" algn="ctr">
              <a:solidFill>
                <a:srgbClr val="CCCCCC">
                  <a:alpha val="0"/>
                </a:srgbClr>
              </a:solidFill>
              <a:prstDash val="solid"/>
              <a:round/>
            </a:ln>
            <a:effectLst/>
          </c:spPr>
        </c:minorGridlines>
        <c:title>
          <c:tx>
            <c:rich>
              <a:bodyPr rot="-5400000" spcFirstLastPara="1" vertOverflow="ellipsis" vert="horz" wrap="square" anchor="ctr" anchorCtr="1"/>
              <a:lstStyle/>
              <a:p>
                <a:pPr lvl="0">
                  <a:defRPr sz="1000" b="0" i="0" u="none" strike="noStrike" kern="1200" baseline="0">
                    <a:solidFill>
                      <a:srgbClr val="000000"/>
                    </a:solidFill>
                    <a:latin typeface="+mn-lt"/>
                    <a:ea typeface="+mn-ea"/>
                    <a:cs typeface="+mn-cs"/>
                  </a:defRPr>
                </a:pPr>
                <a:r>
                  <a:rPr lang="es-ES" b="0">
                    <a:solidFill>
                      <a:srgbClr val="000000"/>
                    </a:solidFill>
                    <a:latin typeface="+mn-lt"/>
                  </a:rPr>
                  <a:t>% DETECCIÓN SNORT</a:t>
                </a:r>
              </a:p>
            </c:rich>
          </c:tx>
          <c:overlay val="0"/>
          <c:spPr>
            <a:noFill/>
            <a:ln>
              <a:noFill/>
            </a:ln>
            <a:effectLst/>
          </c:spPr>
        </c:title>
        <c:numFmt formatCode="General"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txPr>
        <c:crossAx val="1880581180"/>
        <c:crosses val="autoZero"/>
        <c:auto val="1"/>
        <c:lblAlgn val="ctr"/>
        <c:lblOffset val="100"/>
        <c:tickMarkSkip val="1"/>
        <c:noMultiLvlLbl val="1"/>
      </c:catAx>
      <c:valAx>
        <c:axId val="1880581180"/>
        <c:scaling>
          <c:orientation val="minMax"/>
          <c:max val="1"/>
          <c:min val="0"/>
        </c:scaling>
        <c:delete val="0"/>
        <c:axPos val="b"/>
        <c:majorGridlines>
          <c:spPr>
            <a:ln w="6350" cap="flat" cmpd="sng" algn="ctr">
              <a:solidFill>
                <a:srgbClr val="B7B7B7"/>
              </a:solidFill>
              <a:prstDash val="solid"/>
              <a:round/>
            </a:ln>
            <a:effectLst/>
          </c:spPr>
        </c:majorGridlines>
        <c:minorGridlines>
          <c:spPr>
            <a:ln w="6350" cap="flat" cmpd="sng" algn="ctr">
              <a:solidFill>
                <a:srgbClr val="CCCCCC">
                  <a:alpha val="0"/>
                </a:srgbClr>
              </a:solidFill>
              <a:prstDash val="solid"/>
              <a:round/>
            </a:ln>
            <a:effectLst/>
          </c:spPr>
        </c:minorGridlines>
        <c:title>
          <c:tx>
            <c:rich>
              <a:bodyPr rot="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rich>
          </c:tx>
          <c:overlay val="0"/>
          <c:spPr>
            <a:noFill/>
            <a:ln>
              <a:noFill/>
            </a:ln>
            <a:effectLst/>
          </c:spPr>
        </c:title>
        <c:numFmt formatCode="0.00%"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txPr>
        <c:crossAx val="30288646"/>
        <c:crosses val="autoZero"/>
        <c:crossBetween val="between"/>
        <c:majorUnit val="0.2"/>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lvl="0">
            <a:defRPr sz="1000" b="0" i="0" u="none" strike="noStrike" kern="1200" baseline="0">
              <a:solidFill>
                <a:srgbClr val="1A1A1A"/>
              </a:solidFill>
              <a:latin typeface="+mn-lt"/>
              <a:ea typeface="+mn-ea"/>
              <a:cs typeface="+mn-cs"/>
            </a:defRPr>
          </a:pPr>
          <a:endParaRPr lang="es-ES"/>
        </a:p>
      </c:txPr>
    </c:legend>
    <c:plotVisOnly val="1"/>
    <c:dispBlanksAs val="zero"/>
    <c:showDLblsOverMax val="1"/>
  </c:chart>
  <c:spPr>
    <a:solidFill>
      <a:sysClr val="window" lastClr="FFFFFF"/>
    </a:solidFill>
    <a:ln w="6350" cap="flat" cmpd="sng" algn="ctr">
      <a:solidFill>
        <a:schemeClr val="tx1">
          <a:tint val="75000"/>
        </a:schemeClr>
      </a:solidFill>
      <a:prstDash val="solid"/>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a:solidFill>
                  <a:srgbClr val="000000"/>
                </a:solidFill>
                <a:latin typeface="Arial black"/>
              </a:defRPr>
            </a:pPr>
            <a:r>
              <a:rPr lang="es-ES" b="1">
                <a:solidFill>
                  <a:srgbClr val="000000"/>
                </a:solidFill>
                <a:latin typeface="Arial black"/>
              </a:rPr>
              <a:t>% DETECCIÓN - PROTOCOLOS (ATAQUE)</a:t>
            </a:r>
          </a:p>
        </c:rich>
      </c:tx>
      <c:layout>
        <c:manualLayout>
          <c:xMode val="edge"/>
          <c:yMode val="edge"/>
          <c:x val="0.10680514801601543"/>
          <c:y val="2.0994001005539442E-2"/>
        </c:manualLayout>
      </c:layout>
      <c:overlay val="0"/>
    </c:title>
    <c:autoTitleDeleted val="0"/>
    <c:plotArea>
      <c:layout/>
      <c:barChart>
        <c:barDir val="col"/>
        <c:grouping val="clustered"/>
        <c:varyColors val="1"/>
        <c:ser>
          <c:idx val="0"/>
          <c:order val="0"/>
          <c:tx>
            <c:strRef>
              <c:f>'(D) - Resultados I'!$CM$11</c:f>
              <c:strCache>
                <c:ptCount val="1"/>
                <c:pt idx="0">
                  <c:v>% DETECCIÓN SNORT</c:v>
                </c:pt>
              </c:strCache>
            </c:strRef>
          </c:tx>
          <c:spPr>
            <a:solidFill>
              <a:srgbClr val="4285F4"/>
            </a:solidFill>
            <a:ln cmpd="sng">
              <a:solidFill>
                <a:srgbClr val="000000"/>
              </a:solidFill>
            </a:ln>
          </c:spPr>
          <c:invertIfNegative val="1"/>
          <c:cat>
            <c:strRef>
              <c:f>'(D) - Resultados I'!$CJ$12:$CJ$25</c:f>
              <c:strCache>
                <c:ptCount val="14"/>
                <c:pt idx="0">
                  <c:v>Modbus</c:v>
                </c:pt>
                <c:pt idx="1">
                  <c:v>DNP3</c:v>
                </c:pt>
                <c:pt idx="2">
                  <c:v>S7comm</c:v>
                </c:pt>
                <c:pt idx="3">
                  <c:v>TCP</c:v>
                </c:pt>
                <c:pt idx="4">
                  <c:v>ARP</c:v>
                </c:pt>
                <c:pt idx="5">
                  <c:v>HTTP</c:v>
                </c:pt>
                <c:pt idx="6">
                  <c:v>SNMP</c:v>
                </c:pt>
                <c:pt idx="7">
                  <c:v>PCCC</c:v>
                </c:pt>
                <c:pt idx="8">
                  <c:v>CIP</c:v>
                </c:pt>
                <c:pt idx="9">
                  <c:v>ICMP</c:v>
                </c:pt>
                <c:pt idx="10">
                  <c:v>BACnet</c:v>
                </c:pt>
                <c:pt idx="11">
                  <c:v>Enip</c:v>
                </c:pt>
                <c:pt idx="12">
                  <c:v>FOX</c:v>
                </c:pt>
                <c:pt idx="13">
                  <c:v>OMRON</c:v>
                </c:pt>
              </c:strCache>
            </c:strRef>
          </c:cat>
          <c:val>
            <c:numRef>
              <c:f>'(D) - Resultados I'!$CM$12:$CM$25</c:f>
              <c:numCache>
                <c:formatCode>0.00%</c:formatCode>
                <c:ptCount val="14"/>
                <c:pt idx="0">
                  <c:v>1</c:v>
                </c:pt>
                <c:pt idx="1">
                  <c:v>0.33333333333333331</c:v>
                </c:pt>
                <c:pt idx="2">
                  <c:v>0</c:v>
                </c:pt>
                <c:pt idx="3">
                  <c:v>0.44444444444444442</c:v>
                </c:pt>
                <c:pt idx="4">
                  <c:v>0</c:v>
                </c:pt>
                <c:pt idx="5">
                  <c:v>1</c:v>
                </c:pt>
                <c:pt idx="6">
                  <c:v>1</c:v>
                </c:pt>
                <c:pt idx="7">
                  <c:v>1</c:v>
                </c:pt>
                <c:pt idx="8">
                  <c:v>1</c:v>
                </c:pt>
                <c:pt idx="9">
                  <c:v>0.75</c:v>
                </c:pt>
                <c:pt idx="10">
                  <c:v>1</c:v>
                </c:pt>
                <c:pt idx="11">
                  <c:v>0</c:v>
                </c:pt>
                <c:pt idx="12">
                  <c:v>1</c:v>
                </c:pt>
                <c:pt idx="1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219-4386-BF8B-CA4ECA627EB7}"/>
            </c:ext>
          </c:extLst>
        </c:ser>
        <c:ser>
          <c:idx val="1"/>
          <c:order val="1"/>
          <c:tx>
            <c:strRef>
              <c:f>'(D) - Resultados I'!$CP$11</c:f>
              <c:strCache>
                <c:ptCount val="1"/>
                <c:pt idx="0">
                  <c:v>% DETECCIÓN FG</c:v>
                </c:pt>
              </c:strCache>
            </c:strRef>
          </c:tx>
          <c:spPr>
            <a:solidFill>
              <a:srgbClr val="EA4335"/>
            </a:solidFill>
            <a:ln cmpd="sng">
              <a:solidFill>
                <a:srgbClr val="000000"/>
              </a:solidFill>
            </a:ln>
          </c:spPr>
          <c:invertIfNegative val="1"/>
          <c:cat>
            <c:strRef>
              <c:f>'(D) - Resultados I'!$CJ$12:$CJ$25</c:f>
              <c:strCache>
                <c:ptCount val="14"/>
                <c:pt idx="0">
                  <c:v>Modbus</c:v>
                </c:pt>
                <c:pt idx="1">
                  <c:v>DNP3</c:v>
                </c:pt>
                <c:pt idx="2">
                  <c:v>S7comm</c:v>
                </c:pt>
                <c:pt idx="3">
                  <c:v>TCP</c:v>
                </c:pt>
                <c:pt idx="4">
                  <c:v>ARP</c:v>
                </c:pt>
                <c:pt idx="5">
                  <c:v>HTTP</c:v>
                </c:pt>
                <c:pt idx="6">
                  <c:v>SNMP</c:v>
                </c:pt>
                <c:pt idx="7">
                  <c:v>PCCC</c:v>
                </c:pt>
                <c:pt idx="8">
                  <c:v>CIP</c:v>
                </c:pt>
                <c:pt idx="9">
                  <c:v>ICMP</c:v>
                </c:pt>
                <c:pt idx="10">
                  <c:v>BACnet</c:v>
                </c:pt>
                <c:pt idx="11">
                  <c:v>Enip</c:v>
                </c:pt>
                <c:pt idx="12">
                  <c:v>FOX</c:v>
                </c:pt>
                <c:pt idx="13">
                  <c:v>OMRON</c:v>
                </c:pt>
              </c:strCache>
            </c:strRef>
          </c:cat>
          <c:val>
            <c:numRef>
              <c:f>'(D) - Resultados I'!$CP$12:$CP$25</c:f>
              <c:numCache>
                <c:formatCode>0.00%</c:formatCode>
                <c:ptCount val="14"/>
                <c:pt idx="0">
                  <c:v>1</c:v>
                </c:pt>
                <c:pt idx="1">
                  <c:v>1</c:v>
                </c:pt>
                <c:pt idx="2">
                  <c:v>1</c:v>
                </c:pt>
                <c:pt idx="3">
                  <c:v>0</c:v>
                </c:pt>
                <c:pt idx="4">
                  <c:v>0</c:v>
                </c:pt>
                <c:pt idx="5">
                  <c:v>0</c:v>
                </c:pt>
                <c:pt idx="6">
                  <c:v>1</c:v>
                </c:pt>
                <c:pt idx="7">
                  <c:v>1</c:v>
                </c:pt>
                <c:pt idx="8">
                  <c:v>1</c:v>
                </c:pt>
                <c:pt idx="9">
                  <c:v>0.25</c:v>
                </c:pt>
                <c:pt idx="10">
                  <c:v>1</c:v>
                </c:pt>
                <c:pt idx="11">
                  <c:v>1</c:v>
                </c:pt>
                <c:pt idx="12">
                  <c:v>1</c:v>
                </c:pt>
                <c:pt idx="1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219-4386-BF8B-CA4ECA627EB7}"/>
            </c:ext>
          </c:extLst>
        </c:ser>
        <c:dLbls>
          <c:showLegendKey val="0"/>
          <c:showVal val="0"/>
          <c:showCatName val="0"/>
          <c:showSerName val="0"/>
          <c:showPercent val="0"/>
          <c:showBubbleSize val="0"/>
        </c:dLbls>
        <c:gapWidth val="150"/>
        <c:axId val="2021418944"/>
        <c:axId val="651734020"/>
      </c:barChart>
      <c:catAx>
        <c:axId val="2021418944"/>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651734020"/>
        <c:crosses val="autoZero"/>
        <c:auto val="1"/>
        <c:lblAlgn val="ctr"/>
        <c:lblOffset val="100"/>
        <c:noMultiLvlLbl val="1"/>
      </c:catAx>
      <c:valAx>
        <c:axId val="651734020"/>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s-ES" b="0">
                    <a:solidFill>
                      <a:srgbClr val="000000"/>
                    </a:solidFill>
                    <a:latin typeface="+mn-lt"/>
                  </a:rPr>
                  <a:t>Nº DE INSTANCIAS DE ATAQUE PRINCIPAL</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ES"/>
          </a:p>
        </c:txPr>
        <c:crossAx val="2021418944"/>
        <c:crosses val="autoZero"/>
        <c:crossBetween val="between"/>
        <c:majorUnit val="0.2"/>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a:solidFill>
                  <a:srgbClr val="000000"/>
                </a:solidFill>
                <a:latin typeface="Arial black"/>
              </a:defRPr>
            </a:pPr>
            <a:r>
              <a:rPr lang="es-ES" b="1">
                <a:solidFill>
                  <a:srgbClr val="000000"/>
                </a:solidFill>
                <a:latin typeface="Arial black"/>
              </a:rPr>
              <a:t>% DETECCIÓN - PROTOCOLOS (ATAQUE)</a:t>
            </a:r>
          </a:p>
        </c:rich>
      </c:tx>
      <c:layout>
        <c:manualLayout>
          <c:xMode val="edge"/>
          <c:yMode val="edge"/>
          <c:x val="0.10680514801601543"/>
          <c:y val="2.0994001005539442E-2"/>
        </c:manualLayout>
      </c:layout>
      <c:overlay val="0"/>
    </c:title>
    <c:autoTitleDeleted val="0"/>
    <c:plotArea>
      <c:layout/>
      <c:barChart>
        <c:barDir val="col"/>
        <c:grouping val="clustered"/>
        <c:varyColors val="1"/>
        <c:ser>
          <c:idx val="0"/>
          <c:order val="0"/>
          <c:tx>
            <c:strRef>
              <c:f>'(D) - Resultados I'!$CU$11</c:f>
              <c:strCache>
                <c:ptCount val="1"/>
                <c:pt idx="0">
                  <c:v>% DETECCIÓN SNORT</c:v>
                </c:pt>
              </c:strCache>
            </c:strRef>
          </c:tx>
          <c:spPr>
            <a:solidFill>
              <a:srgbClr val="4285F4"/>
            </a:solidFill>
            <a:ln cmpd="sng">
              <a:solidFill>
                <a:srgbClr val="000000"/>
              </a:solidFill>
            </a:ln>
          </c:spPr>
          <c:invertIfNegative val="1"/>
          <c:cat>
            <c:strRef>
              <c:f>'(D) - Resultados I'!$CR$12:$CR$25</c:f>
              <c:strCache>
                <c:ptCount val="14"/>
                <c:pt idx="0">
                  <c:v>Modbus</c:v>
                </c:pt>
                <c:pt idx="1">
                  <c:v>DNP3</c:v>
                </c:pt>
                <c:pt idx="2">
                  <c:v>S7comm</c:v>
                </c:pt>
                <c:pt idx="3">
                  <c:v>TCP</c:v>
                </c:pt>
                <c:pt idx="4">
                  <c:v>ARP</c:v>
                </c:pt>
                <c:pt idx="5">
                  <c:v>HTTP</c:v>
                </c:pt>
                <c:pt idx="6">
                  <c:v>SNMP</c:v>
                </c:pt>
                <c:pt idx="7">
                  <c:v>PCCC</c:v>
                </c:pt>
                <c:pt idx="8">
                  <c:v>CIP</c:v>
                </c:pt>
                <c:pt idx="9">
                  <c:v>ICMP</c:v>
                </c:pt>
                <c:pt idx="10">
                  <c:v>BACnet</c:v>
                </c:pt>
                <c:pt idx="11">
                  <c:v>Enip</c:v>
                </c:pt>
                <c:pt idx="12">
                  <c:v>FOX</c:v>
                </c:pt>
                <c:pt idx="13">
                  <c:v>OMRON</c:v>
                </c:pt>
              </c:strCache>
            </c:strRef>
          </c:cat>
          <c:val>
            <c:numRef>
              <c:f>'(D) - Resultados I'!$CU$12:$CU$25</c:f>
              <c:numCache>
                <c:formatCode>0.00%</c:formatCode>
                <c:ptCount val="14"/>
                <c:pt idx="0">
                  <c:v>1</c:v>
                </c:pt>
                <c:pt idx="1">
                  <c:v>0.5</c:v>
                </c:pt>
                <c:pt idx="2">
                  <c:v>0</c:v>
                </c:pt>
                <c:pt idx="3">
                  <c:v>0.44444444444444442</c:v>
                </c:pt>
                <c:pt idx="4">
                  <c:v>0</c:v>
                </c:pt>
                <c:pt idx="5">
                  <c:v>1</c:v>
                </c:pt>
                <c:pt idx="6">
                  <c:v>1</c:v>
                </c:pt>
                <c:pt idx="7">
                  <c:v>1</c:v>
                </c:pt>
                <c:pt idx="8">
                  <c:v>1</c:v>
                </c:pt>
                <c:pt idx="9">
                  <c:v>0.75</c:v>
                </c:pt>
                <c:pt idx="10">
                  <c:v>1</c:v>
                </c:pt>
                <c:pt idx="11">
                  <c:v>0</c:v>
                </c:pt>
                <c:pt idx="12">
                  <c:v>1</c:v>
                </c:pt>
                <c:pt idx="1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31C-434B-8528-AD17170AAFEE}"/>
            </c:ext>
          </c:extLst>
        </c:ser>
        <c:ser>
          <c:idx val="1"/>
          <c:order val="1"/>
          <c:tx>
            <c:strRef>
              <c:f>'(D) - Resultados I'!$CX$11</c:f>
              <c:strCache>
                <c:ptCount val="1"/>
                <c:pt idx="0">
                  <c:v>% DETECCIÓN FG</c:v>
                </c:pt>
              </c:strCache>
            </c:strRef>
          </c:tx>
          <c:spPr>
            <a:solidFill>
              <a:srgbClr val="EA4335"/>
            </a:solidFill>
            <a:ln cmpd="sng">
              <a:solidFill>
                <a:srgbClr val="000000"/>
              </a:solidFill>
            </a:ln>
          </c:spPr>
          <c:invertIfNegative val="1"/>
          <c:cat>
            <c:strRef>
              <c:f>'(D) - Resultados I'!$CR$12:$CR$25</c:f>
              <c:strCache>
                <c:ptCount val="14"/>
                <c:pt idx="0">
                  <c:v>Modbus</c:v>
                </c:pt>
                <c:pt idx="1">
                  <c:v>DNP3</c:v>
                </c:pt>
                <c:pt idx="2">
                  <c:v>S7comm</c:v>
                </c:pt>
                <c:pt idx="3">
                  <c:v>TCP</c:v>
                </c:pt>
                <c:pt idx="4">
                  <c:v>ARP</c:v>
                </c:pt>
                <c:pt idx="5">
                  <c:v>HTTP</c:v>
                </c:pt>
                <c:pt idx="6">
                  <c:v>SNMP</c:v>
                </c:pt>
                <c:pt idx="7">
                  <c:v>PCCC</c:v>
                </c:pt>
                <c:pt idx="8">
                  <c:v>CIP</c:v>
                </c:pt>
                <c:pt idx="9">
                  <c:v>ICMP</c:v>
                </c:pt>
                <c:pt idx="10">
                  <c:v>BACnet</c:v>
                </c:pt>
                <c:pt idx="11">
                  <c:v>Enip</c:v>
                </c:pt>
                <c:pt idx="12">
                  <c:v>FOX</c:v>
                </c:pt>
                <c:pt idx="13">
                  <c:v>OMRON</c:v>
                </c:pt>
              </c:strCache>
            </c:strRef>
          </c:cat>
          <c:val>
            <c:numRef>
              <c:f>'(D) - Resultados I'!$CX$12:$CX$25</c:f>
              <c:numCache>
                <c:formatCode>0.00%</c:formatCode>
                <c:ptCount val="14"/>
                <c:pt idx="0">
                  <c:v>1</c:v>
                </c:pt>
                <c:pt idx="1">
                  <c:v>1</c:v>
                </c:pt>
                <c:pt idx="2">
                  <c:v>1</c:v>
                </c:pt>
                <c:pt idx="3">
                  <c:v>0</c:v>
                </c:pt>
                <c:pt idx="4">
                  <c:v>0</c:v>
                </c:pt>
                <c:pt idx="5">
                  <c:v>0</c:v>
                </c:pt>
                <c:pt idx="6">
                  <c:v>1</c:v>
                </c:pt>
                <c:pt idx="7">
                  <c:v>1</c:v>
                </c:pt>
                <c:pt idx="8">
                  <c:v>1</c:v>
                </c:pt>
                <c:pt idx="9">
                  <c:v>0.25</c:v>
                </c:pt>
                <c:pt idx="10">
                  <c:v>1</c:v>
                </c:pt>
                <c:pt idx="11">
                  <c:v>1</c:v>
                </c:pt>
                <c:pt idx="12">
                  <c:v>1</c:v>
                </c:pt>
                <c:pt idx="1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31C-434B-8528-AD17170AAFEE}"/>
            </c:ext>
          </c:extLst>
        </c:ser>
        <c:dLbls>
          <c:showLegendKey val="0"/>
          <c:showVal val="0"/>
          <c:showCatName val="0"/>
          <c:showSerName val="0"/>
          <c:showPercent val="0"/>
          <c:showBubbleSize val="0"/>
        </c:dLbls>
        <c:gapWidth val="150"/>
        <c:axId val="2021418944"/>
        <c:axId val="651734020"/>
      </c:barChart>
      <c:catAx>
        <c:axId val="2021418944"/>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651734020"/>
        <c:crosses val="autoZero"/>
        <c:auto val="1"/>
        <c:lblAlgn val="ctr"/>
        <c:lblOffset val="100"/>
        <c:noMultiLvlLbl val="1"/>
      </c:catAx>
      <c:valAx>
        <c:axId val="651734020"/>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s-ES" b="0">
                    <a:solidFill>
                      <a:srgbClr val="000000"/>
                    </a:solidFill>
                    <a:latin typeface="+mn-lt"/>
                  </a:rPr>
                  <a:t>Nº DE INSTANCIAS DE ATAQUE PRINCIPAL</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ES"/>
          </a:p>
        </c:txPr>
        <c:crossAx val="2021418944"/>
        <c:crosses val="autoZero"/>
        <c:crossBetween val="between"/>
        <c:majorUnit val="0.2"/>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kern="1200" spc="0" baseline="0">
                <a:solidFill>
                  <a:srgbClr val="000000">
                    <a:lumMod val="65000"/>
                    <a:lumOff val="35000"/>
                  </a:srgbClr>
                </a:solidFill>
              </a:rPr>
              <a:t>PORCENTAJE DE ATAQUES DETECTADOS (TODOS)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'(D) - Resultados I'!$AA$63:$AG$63</c:f>
              <c:strCache>
                <c:ptCount val="7"/>
                <c:pt idx="0">
                  <c:v>RS1</c:v>
                </c:pt>
                <c:pt idx="1">
                  <c:v>RS2</c:v>
                </c:pt>
                <c:pt idx="2">
                  <c:v>RS3</c:v>
                </c:pt>
                <c:pt idx="3">
                  <c:v>RS4</c:v>
                </c:pt>
                <c:pt idx="4">
                  <c:v>QuickDraw</c:v>
                </c:pt>
                <c:pt idx="5">
                  <c:v>RS4+QuickDraw</c:v>
                </c:pt>
                <c:pt idx="6">
                  <c:v>Fortigate</c:v>
                </c:pt>
              </c:strCache>
            </c:strRef>
          </c:cat>
          <c:val>
            <c:numRef>
              <c:f>'(D) - Resultados I'!$AA$66:$AG$66</c:f>
              <c:numCache>
                <c:formatCode>0%</c:formatCode>
                <c:ptCount val="7"/>
                <c:pt idx="0">
                  <c:v>5.1724137931034482E-2</c:v>
                </c:pt>
                <c:pt idx="1">
                  <c:v>0.13793103448275862</c:v>
                </c:pt>
                <c:pt idx="2">
                  <c:v>0.43103448275862066</c:v>
                </c:pt>
                <c:pt idx="3">
                  <c:v>0.46551724137931033</c:v>
                </c:pt>
                <c:pt idx="4">
                  <c:v>0.22413793103448276</c:v>
                </c:pt>
                <c:pt idx="5">
                  <c:v>0.55172413793103448</c:v>
                </c:pt>
                <c:pt idx="6">
                  <c:v>0.46551724137931033</c:v>
                </c:pt>
              </c:numCache>
            </c:numRef>
          </c:val>
          <c:extLst>
            <c:ext xmlns:c16="http://schemas.microsoft.com/office/drawing/2014/chart" uri="{C3380CC4-5D6E-409C-BE32-E72D297353CC}">
              <c16:uniqueId val="{00000000-B660-43B7-9DA5-64F478821B2C}"/>
            </c:ext>
          </c:extLst>
        </c:ser>
        <c:dLbls>
          <c:showLegendKey val="0"/>
          <c:showVal val="0"/>
          <c:showCatName val="0"/>
          <c:showSerName val="0"/>
          <c:showPercent val="0"/>
          <c:showBubbleSize val="0"/>
        </c:dLbls>
        <c:gapWidth val="219"/>
        <c:overlap val="-27"/>
        <c:axId val="2026228768"/>
        <c:axId val="2026233568"/>
      </c:barChart>
      <c:catAx>
        <c:axId val="202622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26233568"/>
        <c:crosses val="autoZero"/>
        <c:auto val="1"/>
        <c:lblAlgn val="ctr"/>
        <c:lblOffset val="100"/>
        <c:noMultiLvlLbl val="0"/>
      </c:catAx>
      <c:valAx>
        <c:axId val="2026233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26228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a:t>
            </a:r>
            <a:r>
              <a:rPr lang="es-ES" baseline="0"/>
              <a:t> DE ATAQUES DETECTADOS (FLUJOS COMPLETOS)</a:t>
            </a:r>
            <a:endParaRPr lang="es-ES"/>
          </a:p>
        </c:rich>
      </c:tx>
      <c:layout>
        <c:manualLayout>
          <c:xMode val="edge"/>
          <c:yMode val="edge"/>
          <c:x val="0.14898869749874227"/>
          <c:y val="3.07245463204504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2133805069514521"/>
          <c:y val="0.25645778017369963"/>
          <c:w val="0.87866194930485475"/>
          <c:h val="0.4689257997360014"/>
        </c:manualLayout>
      </c:layout>
      <c:barChart>
        <c:barDir val="col"/>
        <c:grouping val="clustered"/>
        <c:varyColors val="0"/>
        <c:ser>
          <c:idx val="0"/>
          <c:order val="0"/>
          <c:spPr>
            <a:solidFill>
              <a:schemeClr val="accent1"/>
            </a:solidFill>
            <a:ln>
              <a:noFill/>
            </a:ln>
            <a:effectLst/>
          </c:spPr>
          <c:invertIfNegative val="0"/>
          <c:cat>
            <c:strRef>
              <c:f>'(D) - Resultados I'!$AA$63:$AG$63</c:f>
              <c:strCache>
                <c:ptCount val="7"/>
                <c:pt idx="0">
                  <c:v>RS1</c:v>
                </c:pt>
                <c:pt idx="1">
                  <c:v>RS2</c:v>
                </c:pt>
                <c:pt idx="2">
                  <c:v>RS3</c:v>
                </c:pt>
                <c:pt idx="3">
                  <c:v>RS4</c:v>
                </c:pt>
                <c:pt idx="4">
                  <c:v>QuickDraw</c:v>
                </c:pt>
                <c:pt idx="5">
                  <c:v>RS4+QuickDraw</c:v>
                </c:pt>
                <c:pt idx="6">
                  <c:v>Fortigate</c:v>
                </c:pt>
              </c:strCache>
            </c:strRef>
          </c:cat>
          <c:val>
            <c:numRef>
              <c:f>'(D) - Resultados I'!$AA$67:$AG$67</c:f>
              <c:numCache>
                <c:formatCode>0%</c:formatCode>
                <c:ptCount val="7"/>
                <c:pt idx="0">
                  <c:v>0.06</c:v>
                </c:pt>
                <c:pt idx="1">
                  <c:v>0.16</c:v>
                </c:pt>
                <c:pt idx="2">
                  <c:v>0.46</c:v>
                </c:pt>
                <c:pt idx="3">
                  <c:v>0.5</c:v>
                </c:pt>
                <c:pt idx="4">
                  <c:v>0.2</c:v>
                </c:pt>
                <c:pt idx="5">
                  <c:v>0.57999999999999996</c:v>
                </c:pt>
                <c:pt idx="6">
                  <c:v>0.54</c:v>
                </c:pt>
              </c:numCache>
            </c:numRef>
          </c:val>
          <c:extLst>
            <c:ext xmlns:c16="http://schemas.microsoft.com/office/drawing/2014/chart" uri="{C3380CC4-5D6E-409C-BE32-E72D297353CC}">
              <c16:uniqueId val="{00000000-6893-4030-85CC-DB82977B2009}"/>
            </c:ext>
          </c:extLst>
        </c:ser>
        <c:dLbls>
          <c:showLegendKey val="0"/>
          <c:showVal val="0"/>
          <c:showCatName val="0"/>
          <c:showSerName val="0"/>
          <c:showPercent val="0"/>
          <c:showBubbleSize val="0"/>
        </c:dLbls>
        <c:gapWidth val="219"/>
        <c:overlap val="-27"/>
        <c:axId val="2026228768"/>
        <c:axId val="2026233568"/>
      </c:barChart>
      <c:catAx>
        <c:axId val="202622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26233568"/>
        <c:crosses val="autoZero"/>
        <c:auto val="1"/>
        <c:lblAlgn val="ctr"/>
        <c:lblOffset val="100"/>
        <c:noMultiLvlLbl val="0"/>
      </c:catAx>
      <c:valAx>
        <c:axId val="2026233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26228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0">
              <a:defRPr sz="1000" b="1" i="0" u="none" strike="noStrike" kern="1200" baseline="0">
                <a:solidFill>
                  <a:srgbClr val="000000"/>
                </a:solidFill>
                <a:latin typeface="Arial black"/>
                <a:ea typeface="+mn-ea"/>
                <a:cs typeface="+mn-cs"/>
              </a:defRPr>
            </a:pPr>
            <a:r>
              <a:rPr lang="es-ES" b="1">
                <a:solidFill>
                  <a:srgbClr val="000000"/>
                </a:solidFill>
                <a:latin typeface="Arial black"/>
              </a:rPr>
              <a:t>% DETECCIÓN - TÁCTICAS (ATAQUES, SOLO CALCULO Y FLUJOS</a:t>
            </a:r>
            <a:r>
              <a:rPr lang="es-ES" b="1" baseline="0">
                <a:solidFill>
                  <a:srgbClr val="000000"/>
                </a:solidFill>
                <a:latin typeface="Arial black"/>
              </a:rPr>
              <a:t> COMPLETOS</a:t>
            </a:r>
            <a:r>
              <a:rPr lang="es-ES" b="1">
                <a:solidFill>
                  <a:srgbClr val="000000"/>
                </a:solidFill>
                <a:latin typeface="Arial black"/>
              </a:rPr>
              <a:t>)</a:t>
            </a:r>
          </a:p>
        </c:rich>
      </c:tx>
      <c:overlay val="0"/>
      <c:spPr>
        <a:noFill/>
        <a:ln>
          <a:noFill/>
        </a:ln>
        <a:effectLst/>
      </c:spPr>
    </c:title>
    <c:autoTitleDeleted val="0"/>
    <c:plotArea>
      <c:layout/>
      <c:barChart>
        <c:barDir val="col"/>
        <c:grouping val="clustered"/>
        <c:varyColors val="1"/>
        <c:ser>
          <c:idx val="0"/>
          <c:order val="0"/>
          <c:tx>
            <c:strRef>
              <c:f>'(D) - Resultados I'!$AT$34</c:f>
              <c:strCache>
                <c:ptCount val="1"/>
                <c:pt idx="0">
                  <c:v>% DETECCIÓN SNORT</c:v>
                </c:pt>
              </c:strCache>
            </c:strRef>
          </c:tx>
          <c:spPr>
            <a:solidFill>
              <a:schemeClr val="accent1"/>
            </a:solidFill>
            <a:ln>
              <a:noFill/>
            </a:ln>
            <a:effectLst/>
          </c:spPr>
          <c:invertIfNegative val="0"/>
          <c:cat>
            <c:strRef>
              <c:extLst>
                <c:ext xmlns:c15="http://schemas.microsoft.com/office/drawing/2012/chart" uri="{02D57815-91ED-43cb-92C2-25804820EDAC}">
                  <c15:fullRef>
                    <c15:sqref>'(D) - Resultados I'!$AQ$35:$AQ$43</c15:sqref>
                  </c15:fullRef>
                </c:ext>
              </c:extLst>
              <c:f>'(D) - Resultados I'!$AQ$35:$AQ$42</c:f>
              <c:strCache>
                <c:ptCount val="8"/>
                <c:pt idx="0">
                  <c:v>Initial Access</c:v>
                </c:pt>
                <c:pt idx="1">
                  <c:v>Discovery</c:v>
                </c:pt>
                <c:pt idx="2">
                  <c:v>Lateral Movement</c:v>
                </c:pt>
                <c:pt idx="3">
                  <c:v>Collection</c:v>
                </c:pt>
                <c:pt idx="4">
                  <c:v>Command and Control</c:v>
                </c:pt>
                <c:pt idx="5">
                  <c:v>Inhibit Response Function</c:v>
                </c:pt>
                <c:pt idx="6">
                  <c:v>Impair Process Control</c:v>
                </c:pt>
                <c:pt idx="7">
                  <c:v>Impact</c:v>
                </c:pt>
              </c:strCache>
            </c:strRef>
          </c:cat>
          <c:val>
            <c:numRef>
              <c:extLst>
                <c:ext xmlns:c15="http://schemas.microsoft.com/office/drawing/2012/chart" uri="{02D57815-91ED-43cb-92C2-25804820EDAC}">
                  <c15:fullRef>
                    <c15:sqref>'(D) - Resultados I'!$AT$35:$AT$43</c15:sqref>
                  </c15:fullRef>
                </c:ext>
              </c:extLst>
              <c:f>'(D) - Resultados I'!$AT$35:$AT$42</c:f>
              <c:numCache>
                <c:formatCode>0.00%</c:formatCode>
                <c:ptCount val="8"/>
                <c:pt idx="0">
                  <c:v>0</c:v>
                </c:pt>
                <c:pt idx="1">
                  <c:v>0.41666666666666669</c:v>
                </c:pt>
                <c:pt idx="2">
                  <c:v>1</c:v>
                </c:pt>
                <c:pt idx="3">
                  <c:v>0.1111111111111111</c:v>
                </c:pt>
                <c:pt idx="4">
                  <c:v>1</c:v>
                </c:pt>
                <c:pt idx="5">
                  <c:v>0.7142857142857143</c:v>
                </c:pt>
                <c:pt idx="6">
                  <c:v>1</c:v>
                </c:pt>
                <c:pt idx="7">
                  <c:v>0.66666666666666663</c:v>
                </c:pt>
              </c:numCache>
            </c:numRef>
          </c:val>
          <c:extLst>
            <c:ext xmlns:c16="http://schemas.microsoft.com/office/drawing/2014/chart" uri="{C3380CC4-5D6E-409C-BE32-E72D297353CC}">
              <c16:uniqueId val="{00000000-B930-4732-B807-628A976BF55A}"/>
            </c:ext>
          </c:extLst>
        </c:ser>
        <c:ser>
          <c:idx val="2"/>
          <c:order val="1"/>
          <c:tx>
            <c:strRef>
              <c:f>'(D) - Resultados I'!$AW$34</c:f>
              <c:strCache>
                <c:ptCount val="1"/>
                <c:pt idx="0">
                  <c:v>% DETECCIÓN FG</c:v>
                </c:pt>
              </c:strCache>
            </c:strRef>
          </c:tx>
          <c:spPr>
            <a:solidFill>
              <a:schemeClr val="accent5"/>
            </a:solidFill>
            <a:ln>
              <a:noFill/>
            </a:ln>
            <a:effectLst/>
          </c:spPr>
          <c:invertIfNegative val="0"/>
          <c:cat>
            <c:strRef>
              <c:extLst>
                <c:ext xmlns:c15="http://schemas.microsoft.com/office/drawing/2012/chart" uri="{02D57815-91ED-43cb-92C2-25804820EDAC}">
                  <c15:fullRef>
                    <c15:sqref>'(D) - Resultados I'!$AQ$35:$AQ$43</c15:sqref>
                  </c15:fullRef>
                </c:ext>
              </c:extLst>
              <c:f>'(D) - Resultados I'!$AQ$35:$AQ$42</c:f>
              <c:strCache>
                <c:ptCount val="8"/>
                <c:pt idx="0">
                  <c:v>Initial Access</c:v>
                </c:pt>
                <c:pt idx="1">
                  <c:v>Discovery</c:v>
                </c:pt>
                <c:pt idx="2">
                  <c:v>Lateral Movement</c:v>
                </c:pt>
                <c:pt idx="3">
                  <c:v>Collection</c:v>
                </c:pt>
                <c:pt idx="4">
                  <c:v>Command and Control</c:v>
                </c:pt>
                <c:pt idx="5">
                  <c:v>Inhibit Response Function</c:v>
                </c:pt>
                <c:pt idx="6">
                  <c:v>Impair Process Control</c:v>
                </c:pt>
                <c:pt idx="7">
                  <c:v>Impact</c:v>
                </c:pt>
              </c:strCache>
            </c:strRef>
          </c:cat>
          <c:val>
            <c:numRef>
              <c:extLst>
                <c:ext xmlns:c15="http://schemas.microsoft.com/office/drawing/2012/chart" uri="{02D57815-91ED-43cb-92C2-25804820EDAC}">
                  <c15:fullRef>
                    <c15:sqref>'(D) - Resultados I'!$AW$35:$AW$43</c15:sqref>
                  </c15:fullRef>
                </c:ext>
              </c:extLst>
              <c:f>'(D) - Resultados I'!$AW$35:$AW$42</c:f>
              <c:numCache>
                <c:formatCode>0.00%</c:formatCode>
                <c:ptCount val="8"/>
                <c:pt idx="0">
                  <c:v>0</c:v>
                </c:pt>
                <c:pt idx="1">
                  <c:v>0.41666666666666669</c:v>
                </c:pt>
                <c:pt idx="2">
                  <c:v>1</c:v>
                </c:pt>
                <c:pt idx="3">
                  <c:v>0.1111111111111111</c:v>
                </c:pt>
                <c:pt idx="4">
                  <c:v>0</c:v>
                </c:pt>
                <c:pt idx="5">
                  <c:v>0.42857142857142855</c:v>
                </c:pt>
                <c:pt idx="6">
                  <c:v>1</c:v>
                </c:pt>
                <c:pt idx="7">
                  <c:v>1</c:v>
                </c:pt>
              </c:numCache>
            </c:numRef>
          </c:val>
          <c:extLst>
            <c:ext xmlns:c16="http://schemas.microsoft.com/office/drawing/2014/chart" uri="{C3380CC4-5D6E-409C-BE32-E72D297353CC}">
              <c16:uniqueId val="{00000001-B930-4732-B807-628A976BF55A}"/>
            </c:ext>
          </c:extLst>
        </c:ser>
        <c:dLbls>
          <c:showLegendKey val="0"/>
          <c:showVal val="0"/>
          <c:showCatName val="0"/>
          <c:showSerName val="0"/>
          <c:showPercent val="0"/>
          <c:showBubbleSize val="0"/>
        </c:dLbls>
        <c:gapWidth val="150"/>
        <c:axId val="191902779"/>
        <c:axId val="1028078734"/>
      </c:barChart>
      <c:catAx>
        <c:axId val="191902779"/>
        <c:scaling>
          <c:orientation val="minMax"/>
        </c:scaling>
        <c:delete val="0"/>
        <c:axPos val="b"/>
        <c:title>
          <c:tx>
            <c:rich>
              <a:bodyPr rot="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rich>
          </c:tx>
          <c:overlay val="0"/>
          <c:spPr>
            <a:noFill/>
            <a:ln>
              <a:noFill/>
            </a:ln>
            <a:effectLst/>
          </c:spPr>
        </c:title>
        <c:numFmt formatCode="General"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txPr>
        <c:crossAx val="1028078734"/>
        <c:crosses val="autoZero"/>
        <c:auto val="1"/>
        <c:lblAlgn val="ctr"/>
        <c:lblOffset val="100"/>
        <c:noMultiLvlLbl val="1"/>
      </c:catAx>
      <c:valAx>
        <c:axId val="1028078734"/>
        <c:scaling>
          <c:orientation val="minMax"/>
          <c:max val="1"/>
        </c:scaling>
        <c:delete val="0"/>
        <c:axPos val="l"/>
        <c:majorGridlines>
          <c:spPr>
            <a:ln w="6350" cap="flat" cmpd="sng" algn="ctr">
              <a:solidFill>
                <a:srgbClr val="B7B7B7"/>
              </a:solidFill>
              <a:prstDash val="solid"/>
              <a:round/>
            </a:ln>
            <a:effectLst/>
          </c:spPr>
        </c:majorGridlines>
        <c:minorGridlines>
          <c:spPr>
            <a:ln w="6350" cap="flat" cmpd="sng" algn="ctr">
              <a:solidFill>
                <a:srgbClr val="CCCCCC">
                  <a:alpha val="0"/>
                </a:srgbClr>
              </a:solidFill>
              <a:prstDash val="solid"/>
              <a:round/>
            </a:ln>
            <a:effectLst/>
          </c:spPr>
        </c:minorGridlines>
        <c:title>
          <c:tx>
            <c:rich>
              <a:bodyPr rot="-5400000" spcFirstLastPara="1" vertOverflow="ellipsis" vert="horz" wrap="square" anchor="ctr" anchorCtr="1"/>
              <a:lstStyle/>
              <a:p>
                <a:pPr lvl="0">
                  <a:defRPr sz="1000" b="0" i="0" u="none" strike="noStrike" kern="1200" baseline="0">
                    <a:solidFill>
                      <a:srgbClr val="000000"/>
                    </a:solidFill>
                    <a:latin typeface="+mn-lt"/>
                    <a:ea typeface="+mn-ea"/>
                    <a:cs typeface="+mn-cs"/>
                  </a:defRPr>
                </a:pPr>
                <a:r>
                  <a:rPr lang="es-ES" b="0">
                    <a:solidFill>
                      <a:srgbClr val="000000"/>
                    </a:solidFill>
                    <a:latin typeface="+mn-lt"/>
                  </a:rPr>
                  <a:t>Nº DE INSTANCIAS DE ATAQUE PRINCIPAL</a:t>
                </a:r>
              </a:p>
            </c:rich>
          </c:tx>
          <c:overlay val="0"/>
          <c:spPr>
            <a:noFill/>
            <a:ln>
              <a:noFill/>
            </a:ln>
            <a:effectLst/>
          </c:spPr>
        </c:title>
        <c:numFmt formatCode="0.00%"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txPr>
        <c:crossAx val="191902779"/>
        <c:crosses val="autoZero"/>
        <c:crossBetween val="between"/>
        <c:majorUnit val="0.2"/>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lvl="0">
            <a:defRPr sz="1000" b="0" i="0" u="none" strike="noStrike" kern="1200" baseline="0">
              <a:solidFill>
                <a:srgbClr val="1A1A1A"/>
              </a:solidFill>
              <a:latin typeface="+mn-lt"/>
              <a:ea typeface="+mn-ea"/>
              <a:cs typeface="+mn-cs"/>
            </a:defRPr>
          </a:pPr>
          <a:endParaRPr lang="es-ES"/>
        </a:p>
      </c:txPr>
    </c:legend>
    <c:plotVisOnly val="1"/>
    <c:dispBlanksAs val="zero"/>
    <c:showDLblsOverMax val="1"/>
  </c:chart>
  <c:spPr>
    <a:solidFill>
      <a:schemeClr val="bg1"/>
    </a:solidFill>
    <a:ln w="6350" cap="flat" cmpd="sng" algn="ctr">
      <a:solidFill>
        <a:schemeClr val="tx1">
          <a:tint val="75000"/>
        </a:schemeClr>
      </a:solidFill>
      <a:prstDash val="solid"/>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0">
              <a:defRPr sz="1000" b="0" i="0" u="none" strike="noStrike" kern="1200" baseline="0">
                <a:solidFill>
                  <a:srgbClr val="000000"/>
                </a:solidFill>
                <a:latin typeface="Arial black"/>
                <a:ea typeface="+mn-ea"/>
                <a:cs typeface="+mn-cs"/>
              </a:defRPr>
            </a:pPr>
            <a:r>
              <a:rPr lang="es-ES" b="0">
                <a:solidFill>
                  <a:srgbClr val="000000"/>
                </a:solidFill>
                <a:latin typeface="Arial black"/>
              </a:rPr>
              <a:t>% DETECCIÓN TÉCNICA (ATAQUE)</a:t>
            </a:r>
          </a:p>
        </c:rich>
      </c:tx>
      <c:overlay val="0"/>
      <c:spPr>
        <a:noFill/>
        <a:ln>
          <a:noFill/>
        </a:ln>
        <a:effectLst/>
      </c:spPr>
    </c:title>
    <c:autoTitleDeleted val="0"/>
    <c:plotArea>
      <c:layout/>
      <c:barChart>
        <c:barDir val="bar"/>
        <c:grouping val="clustered"/>
        <c:varyColors val="1"/>
        <c:ser>
          <c:idx val="0"/>
          <c:order val="0"/>
          <c:tx>
            <c:strRef>
              <c:f>'(D) - Resultados I'!$BY$11</c:f>
              <c:strCache>
                <c:ptCount val="1"/>
                <c:pt idx="0">
                  <c:v>% DETECCIÓN FG</c:v>
                </c:pt>
              </c:strCache>
            </c:strRef>
          </c:tx>
          <c:spPr>
            <a:solidFill>
              <a:schemeClr val="accent6"/>
            </a:solidFill>
            <a:ln>
              <a:noFill/>
            </a:ln>
            <a:effectLst/>
          </c:spPr>
          <c:invertIfNegative val="0"/>
          <c:cat>
            <c:strRef>
              <c:extLst>
                <c:ext xmlns:c15="http://schemas.microsoft.com/office/drawing/2012/chart" uri="{02D57815-91ED-43cb-92C2-25804820EDAC}">
                  <c15:fullRef>
                    <c15:sqref>'(D) - Resultados I'!$BS$12:$BS$26</c15:sqref>
                  </c15:fullRef>
                </c:ext>
              </c:extLst>
              <c:f>'(D) - Resultados I'!$BS$12:$BS$25</c:f>
              <c:strCache>
                <c:ptCount val="14"/>
                <c:pt idx="0">
                  <c:v>Rogue Master</c:v>
                </c:pt>
                <c:pt idx="1">
                  <c:v>Remote System Discovery </c:v>
                </c:pt>
                <c:pt idx="2">
                  <c:v>Remote System Information Discovery</c:v>
                </c:pt>
                <c:pt idx="3">
                  <c:v>Program Download</c:v>
                </c:pt>
                <c:pt idx="4">
                  <c:v>Automated Collection</c:v>
                </c:pt>
                <c:pt idx="5">
                  <c:v>Adversary-in-the-Middle </c:v>
                </c:pt>
                <c:pt idx="6">
                  <c:v>Commonly Used Port</c:v>
                </c:pt>
                <c:pt idx="7">
                  <c:v>Denial of Service</c:v>
                </c:pt>
                <c:pt idx="8">
                  <c:v>Device Restart/Shutdown</c:v>
                </c:pt>
                <c:pt idx="9">
                  <c:v>Modify Parameter</c:v>
                </c:pt>
                <c:pt idx="10">
                  <c:v>Damage to Property</c:v>
                </c:pt>
                <c:pt idx="11">
                  <c:v>Loss of Productivity and Revenue</c:v>
                </c:pt>
                <c:pt idx="12">
                  <c:v>Manipulation of Control</c:v>
                </c:pt>
                <c:pt idx="13">
                  <c:v>Theft of Operational Information</c:v>
                </c:pt>
              </c:strCache>
            </c:strRef>
          </c:cat>
          <c:val>
            <c:numRef>
              <c:extLst>
                <c:ext xmlns:c15="http://schemas.microsoft.com/office/drawing/2012/chart" uri="{02D57815-91ED-43cb-92C2-25804820EDAC}">
                  <c15:fullRef>
                    <c15:sqref>'(D) - Resultados I'!$BY$12:$BY$26</c15:sqref>
                  </c15:fullRef>
                </c:ext>
              </c:extLst>
              <c:f>'(D) - Resultados I'!$BY$12:$BY$25</c:f>
              <c:numCache>
                <c:formatCode>0.00%</c:formatCode>
                <c:ptCount val="14"/>
                <c:pt idx="0">
                  <c:v>0</c:v>
                </c:pt>
                <c:pt idx="1">
                  <c:v>0.36363636363636365</c:v>
                </c:pt>
                <c:pt idx="2">
                  <c:v>1</c:v>
                </c:pt>
                <c:pt idx="3">
                  <c:v>1</c:v>
                </c:pt>
                <c:pt idx="4">
                  <c:v>1</c:v>
                </c:pt>
                <c:pt idx="5">
                  <c:v>0</c:v>
                </c:pt>
                <c:pt idx="6">
                  <c:v>0</c:v>
                </c:pt>
                <c:pt idx="7">
                  <c:v>0.33333333333333331</c:v>
                </c:pt>
                <c:pt idx="8">
                  <c:v>1</c:v>
                </c:pt>
                <c:pt idx="9">
                  <c:v>1</c:v>
                </c:pt>
                <c:pt idx="10">
                  <c:v>1</c:v>
                </c:pt>
                <c:pt idx="11">
                  <c:v>1</c:v>
                </c:pt>
                <c:pt idx="12">
                  <c:v>0</c:v>
                </c:pt>
                <c:pt idx="13">
                  <c:v>1</c:v>
                </c:pt>
              </c:numCache>
            </c:numRef>
          </c:val>
          <c:extLst>
            <c:ext xmlns:c16="http://schemas.microsoft.com/office/drawing/2014/chart" uri="{C3380CC4-5D6E-409C-BE32-E72D297353CC}">
              <c16:uniqueId val="{00000000-2101-45FB-80F5-2CB63AFCB8C9}"/>
            </c:ext>
          </c:extLst>
        </c:ser>
        <c:ser>
          <c:idx val="1"/>
          <c:order val="1"/>
          <c:tx>
            <c:strRef>
              <c:f>'(D) - Resultados I'!$BV$11</c:f>
              <c:strCache>
                <c:ptCount val="1"/>
                <c:pt idx="0">
                  <c:v>% DETECCIÓN SNORT</c:v>
                </c:pt>
              </c:strCache>
            </c:strRef>
          </c:tx>
          <c:spPr>
            <a:solidFill>
              <a:schemeClr val="accent5"/>
            </a:solidFill>
            <a:ln>
              <a:noFill/>
            </a:ln>
            <a:effectLst/>
          </c:spPr>
          <c:invertIfNegative val="0"/>
          <c:cat>
            <c:strRef>
              <c:extLst>
                <c:ext xmlns:c15="http://schemas.microsoft.com/office/drawing/2012/chart" uri="{02D57815-91ED-43cb-92C2-25804820EDAC}">
                  <c15:fullRef>
                    <c15:sqref>'(D) - Resultados I'!$BS$12:$BS$26</c15:sqref>
                  </c15:fullRef>
                </c:ext>
              </c:extLst>
              <c:f>'(D) - Resultados I'!$BS$12:$BS$25</c:f>
              <c:strCache>
                <c:ptCount val="14"/>
                <c:pt idx="0">
                  <c:v>Rogue Master</c:v>
                </c:pt>
                <c:pt idx="1">
                  <c:v>Remote System Discovery </c:v>
                </c:pt>
                <c:pt idx="2">
                  <c:v>Remote System Information Discovery</c:v>
                </c:pt>
                <c:pt idx="3">
                  <c:v>Program Download</c:v>
                </c:pt>
                <c:pt idx="4">
                  <c:v>Automated Collection</c:v>
                </c:pt>
                <c:pt idx="5">
                  <c:v>Adversary-in-the-Middle </c:v>
                </c:pt>
                <c:pt idx="6">
                  <c:v>Commonly Used Port</c:v>
                </c:pt>
                <c:pt idx="7">
                  <c:v>Denial of Service</c:v>
                </c:pt>
                <c:pt idx="8">
                  <c:v>Device Restart/Shutdown</c:v>
                </c:pt>
                <c:pt idx="9">
                  <c:v>Modify Parameter</c:v>
                </c:pt>
                <c:pt idx="10">
                  <c:v>Damage to Property</c:v>
                </c:pt>
                <c:pt idx="11">
                  <c:v>Loss of Productivity and Revenue</c:v>
                </c:pt>
                <c:pt idx="12">
                  <c:v>Manipulation of Control</c:v>
                </c:pt>
                <c:pt idx="13">
                  <c:v>Theft of Operational Information</c:v>
                </c:pt>
              </c:strCache>
            </c:strRef>
          </c:cat>
          <c:val>
            <c:numRef>
              <c:extLst>
                <c:ext xmlns:c15="http://schemas.microsoft.com/office/drawing/2012/chart" uri="{02D57815-91ED-43cb-92C2-25804820EDAC}">
                  <c15:fullRef>
                    <c15:sqref>'(D) - Resultados I'!$BV$12:$BV$26</c15:sqref>
                  </c15:fullRef>
                </c:ext>
              </c:extLst>
              <c:f>'(D) - Resultados I'!$BV$12:$BV$25</c:f>
              <c:numCache>
                <c:formatCode>0.00%</c:formatCode>
                <c:ptCount val="14"/>
                <c:pt idx="0">
                  <c:v>0</c:v>
                </c:pt>
                <c:pt idx="1">
                  <c:v>0.45454545454545453</c:v>
                </c:pt>
                <c:pt idx="2">
                  <c:v>0</c:v>
                </c:pt>
                <c:pt idx="3">
                  <c:v>1</c:v>
                </c:pt>
                <c:pt idx="4">
                  <c:v>1</c:v>
                </c:pt>
                <c:pt idx="5">
                  <c:v>0</c:v>
                </c:pt>
                <c:pt idx="6">
                  <c:v>1</c:v>
                </c:pt>
                <c:pt idx="7">
                  <c:v>0.66666666666666663</c:v>
                </c:pt>
                <c:pt idx="8">
                  <c:v>1</c:v>
                </c:pt>
                <c:pt idx="9">
                  <c:v>1</c:v>
                </c:pt>
                <c:pt idx="10">
                  <c:v>0</c:v>
                </c:pt>
                <c:pt idx="11">
                  <c:v>1</c:v>
                </c:pt>
                <c:pt idx="12">
                  <c:v>0</c:v>
                </c:pt>
                <c:pt idx="13">
                  <c:v>0.75</c:v>
                </c:pt>
              </c:numCache>
            </c:numRef>
          </c:val>
          <c:extLst>
            <c:ext xmlns:c16="http://schemas.microsoft.com/office/drawing/2014/chart" uri="{C3380CC4-5D6E-409C-BE32-E72D297353CC}">
              <c16:uniqueId val="{00000001-2101-45FB-80F5-2CB63AFCB8C9}"/>
            </c:ext>
          </c:extLst>
        </c:ser>
        <c:dLbls>
          <c:showLegendKey val="0"/>
          <c:showVal val="0"/>
          <c:showCatName val="0"/>
          <c:showSerName val="0"/>
          <c:showPercent val="0"/>
          <c:showBubbleSize val="0"/>
        </c:dLbls>
        <c:gapWidth val="150"/>
        <c:axId val="30288646"/>
        <c:axId val="1880581180"/>
      </c:barChart>
      <c:catAx>
        <c:axId val="30288646"/>
        <c:scaling>
          <c:orientation val="minMax"/>
        </c:scaling>
        <c:delete val="0"/>
        <c:axPos val="l"/>
        <c:majorGridlines>
          <c:spPr>
            <a:ln w="6350" cap="flat" cmpd="sng" algn="ctr">
              <a:solidFill>
                <a:srgbClr val="B7B7B7"/>
              </a:solidFill>
              <a:prstDash val="solid"/>
              <a:round/>
            </a:ln>
            <a:effectLst/>
          </c:spPr>
        </c:majorGridlines>
        <c:minorGridlines>
          <c:spPr>
            <a:ln w="6350" cap="flat" cmpd="sng" algn="ctr">
              <a:solidFill>
                <a:srgbClr val="CCCCCC">
                  <a:alpha val="0"/>
                </a:srgbClr>
              </a:solidFill>
              <a:prstDash val="solid"/>
              <a:round/>
            </a:ln>
            <a:effectLst/>
          </c:spPr>
        </c:minorGridlines>
        <c:title>
          <c:tx>
            <c:rich>
              <a:bodyPr rot="-5400000" spcFirstLastPara="1" vertOverflow="ellipsis" vert="horz" wrap="square" anchor="ctr" anchorCtr="1"/>
              <a:lstStyle/>
              <a:p>
                <a:pPr lvl="0">
                  <a:defRPr sz="1000" b="0" i="0" u="none" strike="noStrike" kern="1200" baseline="0">
                    <a:solidFill>
                      <a:srgbClr val="000000"/>
                    </a:solidFill>
                    <a:latin typeface="+mn-lt"/>
                    <a:ea typeface="+mn-ea"/>
                    <a:cs typeface="+mn-cs"/>
                  </a:defRPr>
                </a:pPr>
                <a:r>
                  <a:rPr lang="es-ES" b="0">
                    <a:solidFill>
                      <a:srgbClr val="000000"/>
                    </a:solidFill>
                    <a:latin typeface="+mn-lt"/>
                  </a:rPr>
                  <a:t>% DETECCIÓN SNORT</a:t>
                </a:r>
              </a:p>
            </c:rich>
          </c:tx>
          <c:overlay val="0"/>
          <c:spPr>
            <a:noFill/>
            <a:ln>
              <a:noFill/>
            </a:ln>
            <a:effectLst/>
          </c:spPr>
        </c:title>
        <c:numFmt formatCode="General"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txPr>
        <c:crossAx val="1880581180"/>
        <c:crosses val="autoZero"/>
        <c:auto val="1"/>
        <c:lblAlgn val="ctr"/>
        <c:lblOffset val="100"/>
        <c:tickMarkSkip val="1"/>
        <c:noMultiLvlLbl val="1"/>
      </c:catAx>
      <c:valAx>
        <c:axId val="1880581180"/>
        <c:scaling>
          <c:orientation val="minMax"/>
          <c:max val="1"/>
          <c:min val="0"/>
        </c:scaling>
        <c:delete val="0"/>
        <c:axPos val="b"/>
        <c:majorGridlines>
          <c:spPr>
            <a:ln w="6350" cap="flat" cmpd="sng" algn="ctr">
              <a:solidFill>
                <a:srgbClr val="B7B7B7"/>
              </a:solidFill>
              <a:prstDash val="solid"/>
              <a:round/>
            </a:ln>
            <a:effectLst/>
          </c:spPr>
        </c:majorGridlines>
        <c:minorGridlines>
          <c:spPr>
            <a:ln w="6350" cap="flat" cmpd="sng" algn="ctr">
              <a:solidFill>
                <a:srgbClr val="CCCCCC">
                  <a:alpha val="0"/>
                </a:srgbClr>
              </a:solidFill>
              <a:prstDash val="solid"/>
              <a:round/>
            </a:ln>
            <a:effectLst/>
          </c:spPr>
        </c:minorGridlines>
        <c:title>
          <c:tx>
            <c:rich>
              <a:bodyPr rot="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rich>
          </c:tx>
          <c:overlay val="0"/>
          <c:spPr>
            <a:noFill/>
            <a:ln>
              <a:noFill/>
            </a:ln>
            <a:effectLst/>
          </c:spPr>
        </c:title>
        <c:numFmt formatCode="0.00%"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txPr>
        <c:crossAx val="30288646"/>
        <c:crosses val="autoZero"/>
        <c:crossBetween val="between"/>
        <c:majorUnit val="0.2"/>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lvl="0">
            <a:defRPr sz="1000" b="0" i="0" u="none" strike="noStrike" kern="1200" baseline="0">
              <a:solidFill>
                <a:srgbClr val="1A1A1A"/>
              </a:solidFill>
              <a:latin typeface="+mn-lt"/>
              <a:ea typeface="+mn-ea"/>
              <a:cs typeface="+mn-cs"/>
            </a:defRPr>
          </a:pPr>
          <a:endParaRPr lang="es-ES"/>
        </a:p>
      </c:txPr>
    </c:legend>
    <c:plotVisOnly val="1"/>
    <c:dispBlanksAs val="zero"/>
    <c:showDLblsOverMax val="1"/>
  </c:chart>
  <c:spPr>
    <a:solidFill>
      <a:sysClr val="window" lastClr="FFFFFF"/>
    </a:solidFill>
    <a:ln w="6350" cap="flat" cmpd="sng" algn="ctr">
      <a:solidFill>
        <a:schemeClr val="tx1">
          <a:tint val="75000"/>
        </a:schemeClr>
      </a:solidFill>
      <a:prstDash val="solid"/>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kern="1200" spc="0" baseline="0">
                <a:solidFill>
                  <a:srgbClr val="000000">
                    <a:lumMod val="65000"/>
                    <a:lumOff val="35000"/>
                  </a:srgbClr>
                </a:solidFill>
              </a:rPr>
              <a:t>PORCENTAJE DE ATAQUES DETECTADOS (TODOS)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'(D) - Resultados I'!$AA$63:$AG$63</c15:sqref>
                  </c15:fullRef>
                </c:ext>
              </c:extLst>
              <c:f>'(D) - Resultados I'!$AA$63:$AF$63</c:f>
              <c:strCache>
                <c:ptCount val="6"/>
                <c:pt idx="0">
                  <c:v>RS1</c:v>
                </c:pt>
                <c:pt idx="1">
                  <c:v>RS2</c:v>
                </c:pt>
                <c:pt idx="2">
                  <c:v>RS3</c:v>
                </c:pt>
                <c:pt idx="3">
                  <c:v>RS4</c:v>
                </c:pt>
                <c:pt idx="4">
                  <c:v>QuickDraw</c:v>
                </c:pt>
                <c:pt idx="5">
                  <c:v>RS4+QuickDraw</c:v>
                </c:pt>
              </c:strCache>
            </c:strRef>
          </c:cat>
          <c:val>
            <c:numRef>
              <c:extLst>
                <c:ext xmlns:c15="http://schemas.microsoft.com/office/drawing/2012/chart" uri="{02D57815-91ED-43cb-92C2-25804820EDAC}">
                  <c15:fullRef>
                    <c15:sqref>'(D) - Resultados I'!$AA$66:$AG$66</c15:sqref>
                  </c15:fullRef>
                </c:ext>
              </c:extLst>
              <c:f>'(D) - Resultados I'!$AA$66:$AF$66</c:f>
              <c:numCache>
                <c:formatCode>0%</c:formatCode>
                <c:ptCount val="6"/>
                <c:pt idx="0">
                  <c:v>5.1724137931034482E-2</c:v>
                </c:pt>
                <c:pt idx="1">
                  <c:v>0.13793103448275862</c:v>
                </c:pt>
                <c:pt idx="2">
                  <c:v>0.43103448275862066</c:v>
                </c:pt>
                <c:pt idx="3">
                  <c:v>0.46551724137931033</c:v>
                </c:pt>
                <c:pt idx="4">
                  <c:v>0.22413793103448276</c:v>
                </c:pt>
                <c:pt idx="5">
                  <c:v>0.55172413793103448</c:v>
                </c:pt>
              </c:numCache>
            </c:numRef>
          </c:val>
          <c:extLst>
            <c:ext xmlns:c16="http://schemas.microsoft.com/office/drawing/2014/chart" uri="{C3380CC4-5D6E-409C-BE32-E72D297353CC}">
              <c16:uniqueId val="{00000000-303F-436C-A982-E3C723600798}"/>
            </c:ext>
          </c:extLst>
        </c:ser>
        <c:dLbls>
          <c:showLegendKey val="0"/>
          <c:showVal val="0"/>
          <c:showCatName val="0"/>
          <c:showSerName val="0"/>
          <c:showPercent val="0"/>
          <c:showBubbleSize val="0"/>
        </c:dLbls>
        <c:gapWidth val="219"/>
        <c:overlap val="-27"/>
        <c:axId val="2026228768"/>
        <c:axId val="2026233568"/>
      </c:barChart>
      <c:catAx>
        <c:axId val="202622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26233568"/>
        <c:crosses val="autoZero"/>
        <c:auto val="1"/>
        <c:lblAlgn val="ctr"/>
        <c:lblOffset val="100"/>
        <c:noMultiLvlLbl val="0"/>
      </c:catAx>
      <c:valAx>
        <c:axId val="2026233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26228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a:solidFill>
                  <a:srgbClr val="000000"/>
                </a:solidFill>
                <a:latin typeface="Arial black"/>
              </a:defRPr>
            </a:pPr>
            <a:r>
              <a:rPr lang="es-ES" b="1">
                <a:solidFill>
                  <a:srgbClr val="000000"/>
                </a:solidFill>
                <a:latin typeface="Arial black"/>
              </a:rPr>
              <a:t>EFECTIVIDAD ALERTAS POR RULESET</a:t>
            </a:r>
          </a:p>
        </c:rich>
      </c:tx>
      <c:overlay val="0"/>
    </c:title>
    <c:autoTitleDeleted val="0"/>
    <c:plotArea>
      <c:layout/>
      <c:lineChart>
        <c:grouping val="standard"/>
        <c:varyColors val="0"/>
        <c:ser>
          <c:idx val="0"/>
          <c:order val="0"/>
          <c:spPr>
            <a:ln w="19050" cmpd="sng">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bubble3D val="0"/>
            <c:extLst>
              <c:ext xmlns:c16="http://schemas.microsoft.com/office/drawing/2014/chart" uri="{C3380CC4-5D6E-409C-BE32-E72D297353CC}">
                <c16:uniqueId val="{00000000-9E8A-4A2C-9ABA-063B46A2EFB0}"/>
              </c:ext>
            </c:extLst>
          </c:dPt>
          <c:dLbls>
            <c:spPr>
              <a:noFill/>
              <a:ln>
                <a:noFill/>
              </a:ln>
              <a:effectLst/>
            </c:spPr>
            <c:txPr>
              <a:bodyPr/>
              <a:lstStyle/>
              <a:p>
                <a:pPr lvl="0">
                  <a:defRPr sz="1600" b="1">
                    <a:solidFill>
                      <a:srgbClr val="000000"/>
                    </a:solidFil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 - Resultados II - Snort'!$AI$33:$AM$33</c:f>
              <c:strCache>
                <c:ptCount val="5"/>
                <c:pt idx="0">
                  <c:v>RS1</c:v>
                </c:pt>
                <c:pt idx="1">
                  <c:v>RS2</c:v>
                </c:pt>
                <c:pt idx="2">
                  <c:v>RS3</c:v>
                </c:pt>
                <c:pt idx="3">
                  <c:v>RS4</c:v>
                </c:pt>
                <c:pt idx="4">
                  <c:v>Quick</c:v>
                </c:pt>
              </c:strCache>
            </c:strRef>
          </c:cat>
          <c:val>
            <c:numRef>
              <c:f>'(D) - Resultados II - Snort'!$AI$44:$AM$44</c:f>
              <c:numCache>
                <c:formatCode>0.00%</c:formatCode>
                <c:ptCount val="5"/>
                <c:pt idx="0">
                  <c:v>0.66666666666666663</c:v>
                </c:pt>
                <c:pt idx="1">
                  <c:v>0.9</c:v>
                </c:pt>
                <c:pt idx="2">
                  <c:v>0.88235294117647056</c:v>
                </c:pt>
                <c:pt idx="3">
                  <c:v>0.47428571428571431</c:v>
                </c:pt>
                <c:pt idx="4">
                  <c:v>0.70175438596491224</c:v>
                </c:pt>
              </c:numCache>
            </c:numRef>
          </c:val>
          <c:smooth val="0"/>
          <c:extLst>
            <c:ext xmlns:c16="http://schemas.microsoft.com/office/drawing/2014/chart" uri="{C3380CC4-5D6E-409C-BE32-E72D297353CC}">
              <c16:uniqueId val="{00000001-9E8A-4A2C-9ABA-063B46A2EFB0}"/>
            </c:ext>
          </c:extLst>
        </c:ser>
        <c:dLbls>
          <c:showLegendKey val="0"/>
          <c:showVal val="0"/>
          <c:showCatName val="0"/>
          <c:showSerName val="0"/>
          <c:showPercent val="0"/>
          <c:showBubbleSize val="0"/>
        </c:dLbls>
        <c:marker val="1"/>
        <c:smooth val="0"/>
        <c:axId val="1319002055"/>
        <c:axId val="1814544211"/>
      </c:lineChart>
      <c:catAx>
        <c:axId val="1319002055"/>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1814544211"/>
        <c:crosses val="autoZero"/>
        <c:auto val="1"/>
        <c:lblAlgn val="ctr"/>
        <c:lblOffset val="100"/>
        <c:noMultiLvlLbl val="1"/>
      </c:catAx>
      <c:valAx>
        <c:axId val="18145442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s-ES" b="0">
                    <a:solidFill>
                      <a:srgbClr val="000000"/>
                    </a:solidFill>
                    <a:latin typeface="+mn-lt"/>
                  </a:rPr>
                  <a:t>PORCENTAJE TP RESPECTO A TOTAL </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ES"/>
          </a:p>
        </c:txPr>
        <c:crossAx val="1319002055"/>
        <c:crosses val="autoZero"/>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s-ES"/>
              <a:t>PORCENTAJES TÁCTICAS ANALIZADAS (TÉCNICAS)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5B34-4CC0-9745-9F1229D6B87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B34-4CC0-9745-9F1229D6B87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B34-4CC0-9745-9F1229D6B87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5B34-4CC0-9745-9F1229D6B87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5B34-4CC0-9745-9F1229D6B876}"/>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5B34-4CC0-9745-9F1229D6B876}"/>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5B34-4CC0-9745-9F1229D6B876}"/>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5B34-4CC0-9745-9F1229D6B87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1-5B34-4CC0-9745-9F1229D6B87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3-5B34-4CC0-9745-9F1229D6B87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5-5B34-4CC0-9745-9F1229D6B87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7-5B34-4CC0-9745-9F1229D6B87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9-5B34-4CC0-9745-9F1229D6B876}"/>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B-5B34-4CC0-9745-9F1229D6B876}"/>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D-5B34-4CC0-9745-9F1229D6B876}"/>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F-5B34-4CC0-9745-9F1229D6B876}"/>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'(D) - Resultados II - Snort'!$X$10:$X$18</c15:sqref>
                  </c15:fullRef>
                </c:ext>
              </c:extLst>
              <c:f>'(D) - Resultados II - Snort'!$X$10:$X$17</c:f>
              <c:strCache>
                <c:ptCount val="8"/>
                <c:pt idx="0">
                  <c:v>Initial Access</c:v>
                </c:pt>
                <c:pt idx="1">
                  <c:v>Discovery</c:v>
                </c:pt>
                <c:pt idx="2">
                  <c:v>Lateral Movement</c:v>
                </c:pt>
                <c:pt idx="3">
                  <c:v>Collection</c:v>
                </c:pt>
                <c:pt idx="4">
                  <c:v>Command and Control</c:v>
                </c:pt>
                <c:pt idx="5">
                  <c:v>Inhibit Response Function</c:v>
                </c:pt>
                <c:pt idx="6">
                  <c:v>Impair Process Control</c:v>
                </c:pt>
                <c:pt idx="7">
                  <c:v>Impact</c:v>
                </c:pt>
              </c:strCache>
            </c:strRef>
          </c:cat>
          <c:val>
            <c:numRef>
              <c:extLst>
                <c:ext xmlns:c15="http://schemas.microsoft.com/office/drawing/2012/chart" uri="{02D57815-91ED-43cb-92C2-25804820EDAC}">
                  <c15:fullRef>
                    <c15:sqref>'(D) - Resultados II - Snort'!$AD$10:$AD$18</c15:sqref>
                  </c15:fullRef>
                </c:ext>
              </c:extLst>
              <c:f>'(D) - Resultados II - Snort'!$AD$10:$AD$17</c:f>
              <c:numCache>
                <c:formatCode>General</c:formatCode>
                <c:ptCount val="8"/>
                <c:pt idx="0">
                  <c:v>1</c:v>
                </c:pt>
                <c:pt idx="1">
                  <c:v>2</c:v>
                </c:pt>
                <c:pt idx="2">
                  <c:v>1</c:v>
                </c:pt>
                <c:pt idx="3">
                  <c:v>2</c:v>
                </c:pt>
                <c:pt idx="4">
                  <c:v>1</c:v>
                </c:pt>
                <c:pt idx="5">
                  <c:v>2</c:v>
                </c:pt>
                <c:pt idx="6">
                  <c:v>1</c:v>
                </c:pt>
                <c:pt idx="7">
                  <c:v>4</c:v>
                </c:pt>
              </c:numCache>
            </c:numRef>
          </c:val>
          <c:extLst>
            <c:ext xmlns:c15="http://schemas.microsoft.com/office/drawing/2012/chart" uri="{02D57815-91ED-43cb-92C2-25804820EDAC}">
              <c15:categoryFilterExceptions>
                <c15:categoryFilterException>
                  <c15:sqref>'(D) - Resultados II - Snort'!$AD$18</c15:sqref>
                  <c15:spPr xmlns:c15="http://schemas.microsoft.com/office/drawing/2012/chart">
                    <a:solidFill>
                      <a:schemeClr val="accent3">
                        <a:lumMod val="60000"/>
                      </a:schemeClr>
                    </a:solidFill>
                    <a:ln>
                      <a:noFill/>
                    </a:ln>
                    <a:effectLst>
                      <a:outerShdw blurRad="63500" sx="102000" sy="102000" algn="ctr" rotWithShape="0">
                        <a:prstClr val="black">
                          <a:alpha val="20000"/>
                        </a:prstClr>
                      </a:outerShdw>
                    </a:effectLst>
                  </c15:spPr>
                  <c15:bubble3D val="0"/>
                  <c15: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1-A981-4039-BD82-F26F1FBA8311}"/>
                      </c:ext>
                    </c:extLst>
                  </c15:dLbl>
                </c15:categoryFilterException>
              </c15:categoryFilterExceptions>
            </c:ext>
            <c:ext xmlns:c16="http://schemas.microsoft.com/office/drawing/2014/chart" uri="{C3380CC4-5D6E-409C-BE32-E72D297353CC}">
              <c16:uniqueId val="{0000001A-5B34-4CC0-9745-9F1229D6B876}"/>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0">
              <a:defRPr sz="1000" b="1" i="0" u="none" strike="noStrike" kern="1200" baseline="0">
                <a:solidFill>
                  <a:srgbClr val="000000"/>
                </a:solidFill>
                <a:latin typeface="Arial black"/>
                <a:ea typeface="+mn-ea"/>
                <a:cs typeface="+mn-cs"/>
              </a:defRPr>
            </a:pPr>
            <a:r>
              <a:rPr lang="es-ES" b="1">
                <a:solidFill>
                  <a:srgbClr val="000000"/>
                </a:solidFill>
                <a:latin typeface="Arial black"/>
              </a:rPr>
              <a:t>% DETECCIÓN - TÁCTICAS (ATAQUES, SOLO</a:t>
            </a:r>
            <a:r>
              <a:rPr lang="es-ES" b="1" baseline="0">
                <a:solidFill>
                  <a:srgbClr val="000000"/>
                </a:solidFill>
                <a:latin typeface="Arial black"/>
              </a:rPr>
              <a:t> CALCULO</a:t>
            </a:r>
            <a:r>
              <a:rPr lang="es-ES" b="1">
                <a:solidFill>
                  <a:srgbClr val="000000"/>
                </a:solidFill>
                <a:latin typeface="Arial black"/>
              </a:rPr>
              <a:t>)</a:t>
            </a:r>
          </a:p>
        </c:rich>
      </c:tx>
      <c:overlay val="0"/>
      <c:spPr>
        <a:noFill/>
        <a:ln>
          <a:noFill/>
        </a:ln>
        <a:effectLst/>
      </c:spPr>
    </c:title>
    <c:autoTitleDeleted val="0"/>
    <c:plotArea>
      <c:layout/>
      <c:barChart>
        <c:barDir val="col"/>
        <c:grouping val="clustered"/>
        <c:varyColors val="1"/>
        <c:ser>
          <c:idx val="0"/>
          <c:order val="0"/>
          <c:tx>
            <c:strRef>
              <c:f>'(D) - Resultados I'!$AL$34</c:f>
              <c:strCache>
                <c:ptCount val="1"/>
                <c:pt idx="0">
                  <c:v>% DETECCIÓN SNORT</c:v>
                </c:pt>
              </c:strCache>
            </c:strRef>
          </c:tx>
          <c:spPr>
            <a:solidFill>
              <a:schemeClr val="accent1"/>
            </a:solidFill>
            <a:ln>
              <a:noFill/>
            </a:ln>
            <a:effectLst/>
          </c:spPr>
          <c:invertIfNegative val="0"/>
          <c:cat>
            <c:strRef>
              <c:f>'(D) - Resultados I'!$AI$35:$AI$43</c:f>
              <c:strCache>
                <c:ptCount val="9"/>
                <c:pt idx="0">
                  <c:v>Initial Access</c:v>
                </c:pt>
                <c:pt idx="1">
                  <c:v>Discovery</c:v>
                </c:pt>
                <c:pt idx="2">
                  <c:v>Lateral Movement</c:v>
                </c:pt>
                <c:pt idx="3">
                  <c:v>Collection</c:v>
                </c:pt>
                <c:pt idx="4">
                  <c:v>Command and Control</c:v>
                </c:pt>
                <c:pt idx="5">
                  <c:v>Inhibit Response Function</c:v>
                </c:pt>
                <c:pt idx="6">
                  <c:v>Impair Process Control</c:v>
                </c:pt>
                <c:pt idx="7">
                  <c:v>Impact</c:v>
                </c:pt>
                <c:pt idx="8">
                  <c:v>Desconocida</c:v>
                </c:pt>
              </c:strCache>
            </c:strRef>
          </c:cat>
          <c:val>
            <c:numRef>
              <c:f>'(D) - Resultados I'!$AL$35:$AL$43</c:f>
              <c:numCache>
                <c:formatCode>0.00%</c:formatCode>
                <c:ptCount val="9"/>
                <c:pt idx="0">
                  <c:v>1</c:v>
                </c:pt>
                <c:pt idx="1">
                  <c:v>0.41666666666666669</c:v>
                </c:pt>
                <c:pt idx="2">
                  <c:v>1</c:v>
                </c:pt>
                <c:pt idx="3">
                  <c:v>0.1111111111111111</c:v>
                </c:pt>
                <c:pt idx="4">
                  <c:v>1</c:v>
                </c:pt>
                <c:pt idx="5">
                  <c:v>0.7142857142857143</c:v>
                </c:pt>
                <c:pt idx="6">
                  <c:v>1</c:v>
                </c:pt>
                <c:pt idx="7">
                  <c:v>0.36363636363636365</c:v>
                </c:pt>
                <c:pt idx="8">
                  <c:v>0.8</c:v>
                </c:pt>
              </c:numCache>
            </c:numRef>
          </c:val>
          <c:extLst>
            <c:ext xmlns:c16="http://schemas.microsoft.com/office/drawing/2014/chart" uri="{C3380CC4-5D6E-409C-BE32-E72D297353CC}">
              <c16:uniqueId val="{00000000-9875-4767-A628-C7281F4C4077}"/>
            </c:ext>
          </c:extLst>
        </c:ser>
        <c:ser>
          <c:idx val="2"/>
          <c:order val="1"/>
          <c:tx>
            <c:strRef>
              <c:f>'(D) - Resultados I'!$AO$34</c:f>
              <c:strCache>
                <c:ptCount val="1"/>
                <c:pt idx="0">
                  <c:v>% DETECCIÓN FG</c:v>
                </c:pt>
              </c:strCache>
            </c:strRef>
          </c:tx>
          <c:spPr>
            <a:solidFill>
              <a:schemeClr val="accent5"/>
            </a:solidFill>
            <a:ln>
              <a:noFill/>
            </a:ln>
            <a:effectLst/>
          </c:spPr>
          <c:invertIfNegative val="0"/>
          <c:cat>
            <c:strRef>
              <c:f>'(D) - Resultados I'!$AI$35:$AI$43</c:f>
              <c:strCache>
                <c:ptCount val="9"/>
                <c:pt idx="0">
                  <c:v>Initial Access</c:v>
                </c:pt>
                <c:pt idx="1">
                  <c:v>Discovery</c:v>
                </c:pt>
                <c:pt idx="2">
                  <c:v>Lateral Movement</c:v>
                </c:pt>
                <c:pt idx="3">
                  <c:v>Collection</c:v>
                </c:pt>
                <c:pt idx="4">
                  <c:v>Command and Control</c:v>
                </c:pt>
                <c:pt idx="5">
                  <c:v>Inhibit Response Function</c:v>
                </c:pt>
                <c:pt idx="6">
                  <c:v>Impair Process Control</c:v>
                </c:pt>
                <c:pt idx="7">
                  <c:v>Impact</c:v>
                </c:pt>
                <c:pt idx="8">
                  <c:v>Desconocida</c:v>
                </c:pt>
              </c:strCache>
            </c:strRef>
          </c:cat>
          <c:val>
            <c:numRef>
              <c:f>'(D) - Resultados I'!$AO$35:$AO$43</c:f>
              <c:numCache>
                <c:formatCode>0.00%</c:formatCode>
                <c:ptCount val="9"/>
                <c:pt idx="0">
                  <c:v>0</c:v>
                </c:pt>
                <c:pt idx="1">
                  <c:v>0.41666666666666669</c:v>
                </c:pt>
                <c:pt idx="2">
                  <c:v>1</c:v>
                </c:pt>
                <c:pt idx="3">
                  <c:v>0.1111111111111111</c:v>
                </c:pt>
                <c:pt idx="4">
                  <c:v>0</c:v>
                </c:pt>
                <c:pt idx="5">
                  <c:v>0.42857142857142855</c:v>
                </c:pt>
                <c:pt idx="6">
                  <c:v>1</c:v>
                </c:pt>
                <c:pt idx="7">
                  <c:v>1</c:v>
                </c:pt>
                <c:pt idx="8">
                  <c:v>1</c:v>
                </c:pt>
              </c:numCache>
            </c:numRef>
          </c:val>
          <c:extLst>
            <c:ext xmlns:c16="http://schemas.microsoft.com/office/drawing/2014/chart" uri="{C3380CC4-5D6E-409C-BE32-E72D297353CC}">
              <c16:uniqueId val="{00000002-9875-4767-A628-C7281F4C4077}"/>
            </c:ext>
          </c:extLst>
        </c:ser>
        <c:dLbls>
          <c:showLegendKey val="0"/>
          <c:showVal val="0"/>
          <c:showCatName val="0"/>
          <c:showSerName val="0"/>
          <c:showPercent val="0"/>
          <c:showBubbleSize val="0"/>
        </c:dLbls>
        <c:gapWidth val="150"/>
        <c:axId val="191902779"/>
        <c:axId val="1028078734"/>
      </c:barChart>
      <c:catAx>
        <c:axId val="191902779"/>
        <c:scaling>
          <c:orientation val="minMax"/>
        </c:scaling>
        <c:delete val="0"/>
        <c:axPos val="b"/>
        <c:title>
          <c:tx>
            <c:rich>
              <a:bodyPr rot="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rich>
          </c:tx>
          <c:overlay val="0"/>
          <c:spPr>
            <a:noFill/>
            <a:ln>
              <a:noFill/>
            </a:ln>
            <a:effectLst/>
          </c:spPr>
        </c:title>
        <c:numFmt formatCode="General"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txPr>
        <c:crossAx val="1028078734"/>
        <c:crosses val="autoZero"/>
        <c:auto val="1"/>
        <c:lblAlgn val="ctr"/>
        <c:lblOffset val="100"/>
        <c:noMultiLvlLbl val="1"/>
      </c:catAx>
      <c:valAx>
        <c:axId val="1028078734"/>
        <c:scaling>
          <c:orientation val="minMax"/>
          <c:max val="1"/>
        </c:scaling>
        <c:delete val="0"/>
        <c:axPos val="l"/>
        <c:majorGridlines>
          <c:spPr>
            <a:ln w="6350" cap="flat" cmpd="sng" algn="ctr">
              <a:solidFill>
                <a:srgbClr val="B7B7B7"/>
              </a:solidFill>
              <a:prstDash val="solid"/>
              <a:round/>
            </a:ln>
            <a:effectLst/>
          </c:spPr>
        </c:majorGridlines>
        <c:minorGridlines>
          <c:spPr>
            <a:ln w="6350" cap="flat" cmpd="sng" algn="ctr">
              <a:solidFill>
                <a:srgbClr val="CCCCCC">
                  <a:alpha val="0"/>
                </a:srgbClr>
              </a:solidFill>
              <a:prstDash val="solid"/>
              <a:round/>
            </a:ln>
            <a:effectLst/>
          </c:spPr>
        </c:minorGridlines>
        <c:title>
          <c:tx>
            <c:rich>
              <a:bodyPr rot="-5400000" spcFirstLastPara="1" vertOverflow="ellipsis" vert="horz" wrap="square" anchor="ctr" anchorCtr="1"/>
              <a:lstStyle/>
              <a:p>
                <a:pPr lvl="0">
                  <a:defRPr sz="1000" b="0" i="0" u="none" strike="noStrike" kern="1200" baseline="0">
                    <a:solidFill>
                      <a:srgbClr val="000000"/>
                    </a:solidFill>
                    <a:latin typeface="+mn-lt"/>
                    <a:ea typeface="+mn-ea"/>
                    <a:cs typeface="+mn-cs"/>
                  </a:defRPr>
                </a:pPr>
                <a:r>
                  <a:rPr lang="es-ES" b="0">
                    <a:solidFill>
                      <a:srgbClr val="000000"/>
                    </a:solidFill>
                    <a:latin typeface="+mn-lt"/>
                  </a:rPr>
                  <a:t>Nº DE INSTANCIAS DE ATAQUE PRINCIPAL</a:t>
                </a:r>
              </a:p>
            </c:rich>
          </c:tx>
          <c:overlay val="0"/>
          <c:spPr>
            <a:noFill/>
            <a:ln>
              <a:noFill/>
            </a:ln>
            <a:effectLst/>
          </c:spPr>
        </c:title>
        <c:numFmt formatCode="0.00%"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txPr>
        <c:crossAx val="191902779"/>
        <c:crosses val="autoZero"/>
        <c:crossBetween val="between"/>
        <c:majorUnit val="0.2"/>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lvl="0">
            <a:defRPr sz="1000" b="0" i="0" u="none" strike="noStrike" kern="1200" baseline="0">
              <a:solidFill>
                <a:srgbClr val="1A1A1A"/>
              </a:solidFill>
              <a:latin typeface="+mn-lt"/>
              <a:ea typeface="+mn-ea"/>
              <a:cs typeface="+mn-cs"/>
            </a:defRPr>
          </a:pPr>
          <a:endParaRPr lang="es-ES"/>
        </a:p>
      </c:txPr>
    </c:legend>
    <c:plotVisOnly val="1"/>
    <c:dispBlanksAs val="zero"/>
    <c:showDLblsOverMax val="1"/>
  </c:chart>
  <c:spPr>
    <a:solidFill>
      <a:schemeClr val="bg1"/>
    </a:solidFill>
    <a:ln w="6350" cap="flat" cmpd="sng" algn="ctr">
      <a:solidFill>
        <a:schemeClr val="tx1">
          <a:tint val="75000"/>
        </a:schemeClr>
      </a:solidFill>
      <a:prstDash val="solid"/>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s-ES"/>
              <a:t>PORCENTAJES TÁCTICAS ANALIZADAS (ATAQUES)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81F9-4BE0-8774-465EE02F3529}"/>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1F9-4BE0-8774-465EE02F3529}"/>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1F9-4BE0-8774-465EE02F3529}"/>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1F9-4BE0-8774-465EE02F3529}"/>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1F9-4BE0-8774-465EE02F3529}"/>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1F9-4BE0-8774-465EE02F3529}"/>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1F9-4BE0-8774-465EE02F3529}"/>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81F9-4BE0-8774-465EE02F3529}"/>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9EA5-4633-B1B7-8EE10ACCDB6D}"/>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9EA5-4633-B1B7-8EE10ACCDB6D}"/>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9EA5-4633-B1B7-8EE10ACCDB6D}"/>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9EA5-4633-B1B7-8EE10ACCDB6D}"/>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9EA5-4633-B1B7-8EE10ACCDB6D}"/>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9EA5-4633-B1B7-8EE10ACCDB6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1-81F9-4BE0-8774-465EE02F352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3-81F9-4BE0-8774-465EE02F352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5-81F9-4BE0-8774-465EE02F3529}"/>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7-81F9-4BE0-8774-465EE02F3529}"/>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9-81F9-4BE0-8774-465EE02F3529}"/>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B-81F9-4BE0-8774-465EE02F3529}"/>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D-81F9-4BE0-8774-465EE02F3529}"/>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F-81F9-4BE0-8774-465EE02F3529}"/>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2-9EA5-4633-B1B7-8EE10ACCDB6D}"/>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3-9EA5-4633-B1B7-8EE10ACCDB6D}"/>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4-9EA5-4633-B1B7-8EE10ACCDB6D}"/>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5-9EA5-4633-B1B7-8EE10ACCDB6D}"/>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6-9EA5-4633-B1B7-8EE10ACCDB6D}"/>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7-9EA5-4633-B1B7-8EE10ACCDB6D}"/>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'(D) - Resultados II - Snort'!$X$10:$X$18</c15:sqref>
                  </c15:fullRef>
                </c:ext>
              </c:extLst>
              <c:f>'(D) - Resultados II - Snort'!$X$10:$X$17</c:f>
              <c:strCache>
                <c:ptCount val="8"/>
                <c:pt idx="0">
                  <c:v>Initial Access</c:v>
                </c:pt>
                <c:pt idx="1">
                  <c:v>Discovery</c:v>
                </c:pt>
                <c:pt idx="2">
                  <c:v>Lateral Movement</c:v>
                </c:pt>
                <c:pt idx="3">
                  <c:v>Collection</c:v>
                </c:pt>
                <c:pt idx="4">
                  <c:v>Command and Control</c:v>
                </c:pt>
                <c:pt idx="5">
                  <c:v>Inhibit Response Function</c:v>
                </c:pt>
                <c:pt idx="6">
                  <c:v>Impair Process Control</c:v>
                </c:pt>
                <c:pt idx="7">
                  <c:v>Impact</c:v>
                </c:pt>
              </c:strCache>
            </c:strRef>
          </c:cat>
          <c:val>
            <c:numRef>
              <c:extLst>
                <c:ext xmlns:c15="http://schemas.microsoft.com/office/drawing/2012/chart" uri="{02D57815-91ED-43cb-92C2-25804820EDAC}">
                  <c15:fullRef>
                    <c15:sqref>'(D) - Resultados II - Snort'!$AE$10:$AE$18</c15:sqref>
                  </c15:fullRef>
                </c:ext>
              </c:extLst>
              <c:f>'(D) - Resultados II - Snort'!$AE$10:$AE$17</c:f>
              <c:numCache>
                <c:formatCode>General</c:formatCode>
                <c:ptCount val="8"/>
                <c:pt idx="0">
                  <c:v>1</c:v>
                </c:pt>
                <c:pt idx="1">
                  <c:v>12</c:v>
                </c:pt>
                <c:pt idx="2">
                  <c:v>2</c:v>
                </c:pt>
                <c:pt idx="3">
                  <c:v>9</c:v>
                </c:pt>
                <c:pt idx="4">
                  <c:v>4</c:v>
                </c:pt>
                <c:pt idx="5">
                  <c:v>7</c:v>
                </c:pt>
                <c:pt idx="6">
                  <c:v>2</c:v>
                </c:pt>
                <c:pt idx="7">
                  <c:v>11</c:v>
                </c:pt>
              </c:numCache>
            </c:numRef>
          </c:val>
          <c:extLst>
            <c:ext xmlns:c15="http://schemas.microsoft.com/office/drawing/2012/chart" uri="{02D57815-91ED-43cb-92C2-25804820EDAC}">
              <c15:categoryFilterExceptions>
                <c15:categoryFilterException>
                  <c15:sqref>'(D) - Resultados II - Snort'!$AE$18</c15:sqref>
                  <c15:spPr xmlns:c15="http://schemas.microsoft.com/office/drawing/2012/chart">
                    <a:solidFill>
                      <a:schemeClr val="accent3">
                        <a:lumMod val="60000"/>
                      </a:schemeClr>
                    </a:solidFill>
                    <a:ln>
                      <a:noFill/>
                    </a:ln>
                    <a:effectLst>
                      <a:outerShdw blurRad="63500" sx="102000" sy="102000" algn="ctr" rotWithShape="0">
                        <a:prstClr val="black">
                          <a:alpha val="20000"/>
                        </a:prstClr>
                      </a:outerShdw>
                    </a:effectLst>
                  </c15:spPr>
                  <c15:bubble3D val="0"/>
                  <c15: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D-E56C-4D63-8F35-855312905699}"/>
                      </c:ext>
                    </c:extLst>
                  </c15:dLbl>
                </c15:categoryFilterException>
              </c15:categoryFilterExceptions>
            </c:ext>
            <c:ext xmlns:c16="http://schemas.microsoft.com/office/drawing/2014/chart" uri="{C3380CC4-5D6E-409C-BE32-E72D297353CC}">
              <c16:uniqueId val="{0000001A-81F9-4BE0-8774-465EE02F3529}"/>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a:solidFill>
                  <a:srgbClr val="000000"/>
                </a:solidFill>
                <a:latin typeface="Arial black"/>
              </a:defRPr>
            </a:pPr>
            <a:r>
              <a:rPr lang="es-ES" b="1">
                <a:solidFill>
                  <a:srgbClr val="000000"/>
                </a:solidFill>
                <a:latin typeface="Arial black"/>
              </a:rPr>
              <a:t>% DE FP POR RULESET</a:t>
            </a:r>
          </a:p>
        </c:rich>
      </c:tx>
      <c:overlay val="0"/>
    </c:title>
    <c:autoTitleDeleted val="0"/>
    <c:plotArea>
      <c:layout/>
      <c:lineChart>
        <c:grouping val="standard"/>
        <c:varyColors val="0"/>
        <c:ser>
          <c:idx val="0"/>
          <c:order val="0"/>
          <c:spPr>
            <a:ln w="19050" cmpd="sng">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bubble3D val="0"/>
            <c:extLst>
              <c:ext xmlns:c16="http://schemas.microsoft.com/office/drawing/2014/chart" uri="{C3380CC4-5D6E-409C-BE32-E72D297353CC}">
                <c16:uniqueId val="{00000000-057C-419D-8103-91AB56234115}"/>
              </c:ext>
            </c:extLst>
          </c:dPt>
          <c:dLbls>
            <c:spPr>
              <a:noFill/>
              <a:ln>
                <a:noFill/>
              </a:ln>
              <a:effectLst/>
            </c:spPr>
            <c:txPr>
              <a:bodyPr/>
              <a:lstStyle/>
              <a:p>
                <a:pPr lvl="0">
                  <a:defRPr sz="1600" b="1">
                    <a:solidFill>
                      <a:srgbClr val="000000"/>
                    </a:solidFil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 - Resultados II - Snort'!$AI$33:$AM$33</c:f>
              <c:strCache>
                <c:ptCount val="5"/>
                <c:pt idx="0">
                  <c:v>RS1</c:v>
                </c:pt>
                <c:pt idx="1">
                  <c:v>RS2</c:v>
                </c:pt>
                <c:pt idx="2">
                  <c:v>RS3</c:v>
                </c:pt>
                <c:pt idx="3">
                  <c:v>RS4</c:v>
                </c:pt>
                <c:pt idx="4">
                  <c:v>Quick</c:v>
                </c:pt>
              </c:strCache>
            </c:strRef>
          </c:cat>
          <c:val>
            <c:numRef>
              <c:f>'(D) - Resultados II - Snort'!$AI$45:$AM$45</c:f>
              <c:numCache>
                <c:formatCode>0.00%</c:formatCode>
                <c:ptCount val="5"/>
                <c:pt idx="0">
                  <c:v>0.33333333333333337</c:v>
                </c:pt>
                <c:pt idx="1">
                  <c:v>9.9999999999999978E-2</c:v>
                </c:pt>
                <c:pt idx="2">
                  <c:v>0.11764705882352944</c:v>
                </c:pt>
                <c:pt idx="3">
                  <c:v>0.52571428571428569</c:v>
                </c:pt>
                <c:pt idx="4">
                  <c:v>0.29824561403508776</c:v>
                </c:pt>
              </c:numCache>
            </c:numRef>
          </c:val>
          <c:smooth val="0"/>
          <c:extLst>
            <c:ext xmlns:c16="http://schemas.microsoft.com/office/drawing/2014/chart" uri="{C3380CC4-5D6E-409C-BE32-E72D297353CC}">
              <c16:uniqueId val="{00000001-057C-419D-8103-91AB56234115}"/>
            </c:ext>
          </c:extLst>
        </c:ser>
        <c:dLbls>
          <c:showLegendKey val="0"/>
          <c:showVal val="0"/>
          <c:showCatName val="0"/>
          <c:showSerName val="0"/>
          <c:showPercent val="0"/>
          <c:showBubbleSize val="0"/>
        </c:dLbls>
        <c:marker val="1"/>
        <c:smooth val="0"/>
        <c:axId val="1288460220"/>
        <c:axId val="1465338482"/>
      </c:lineChart>
      <c:catAx>
        <c:axId val="1288460220"/>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1465338482"/>
        <c:crosses val="autoZero"/>
        <c:auto val="1"/>
        <c:lblAlgn val="ctr"/>
        <c:lblOffset val="100"/>
        <c:noMultiLvlLbl val="1"/>
      </c:catAx>
      <c:valAx>
        <c:axId val="1465338482"/>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s-ES" b="0">
                    <a:solidFill>
                      <a:srgbClr val="000000"/>
                    </a:solidFill>
                    <a:latin typeface="+mn-lt"/>
                  </a:rPr>
                  <a:t>PORCENTAJE TP RESPECTO A TOTAL </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ES"/>
          </a:p>
        </c:txPr>
        <c:crossAx val="1288460220"/>
        <c:crosses val="autoZero"/>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a:solidFill>
                  <a:srgbClr val="000000"/>
                </a:solidFill>
                <a:latin typeface="Arial black"/>
              </a:defRPr>
            </a:pPr>
            <a:r>
              <a:rPr lang="es-ES" b="1">
                <a:solidFill>
                  <a:srgbClr val="000000"/>
                </a:solidFill>
                <a:latin typeface="Arial black"/>
              </a:rPr>
              <a:t>EFECTIVIDAD ALERTAS POR TÁCTICA</a:t>
            </a:r>
          </a:p>
        </c:rich>
      </c:tx>
      <c:overlay val="0"/>
    </c:title>
    <c:autoTitleDeleted val="0"/>
    <c:plotArea>
      <c:layout/>
      <c:barChart>
        <c:barDir val="bar"/>
        <c:grouping val="clustered"/>
        <c:varyColors val="1"/>
        <c:ser>
          <c:idx val="0"/>
          <c:order val="0"/>
          <c:spPr>
            <a:solidFill>
              <a:srgbClr val="34A853"/>
            </a:solidFill>
            <a:ln cmpd="sng">
              <a:solidFill>
                <a:srgbClr val="000000">
                  <a:alpha val="100000"/>
                </a:srgbClr>
              </a:solidFill>
              <a:prstDash val="solid"/>
            </a:ln>
          </c:spPr>
          <c:invertIfNegative val="1"/>
          <c:dPt>
            <c:idx val="0"/>
            <c:invertIfNegative val="1"/>
            <c:bubble3D val="0"/>
            <c:extLst>
              <c:ext xmlns:c16="http://schemas.microsoft.com/office/drawing/2014/chart" uri="{C3380CC4-5D6E-409C-BE32-E72D297353CC}">
                <c16:uniqueId val="{00000000-847F-469A-ADB8-F2B42DA2B809}"/>
              </c:ext>
            </c:extLst>
          </c:dPt>
          <c:dPt>
            <c:idx val="1"/>
            <c:invertIfNegative val="1"/>
            <c:bubble3D val="0"/>
            <c:extLst>
              <c:ext xmlns:c16="http://schemas.microsoft.com/office/drawing/2014/chart" uri="{C3380CC4-5D6E-409C-BE32-E72D297353CC}">
                <c16:uniqueId val="{00000001-847F-469A-ADB8-F2B42DA2B809}"/>
              </c:ext>
            </c:extLst>
          </c:dPt>
          <c:dPt>
            <c:idx val="2"/>
            <c:invertIfNegative val="1"/>
            <c:bubble3D val="0"/>
            <c:extLst>
              <c:ext xmlns:c16="http://schemas.microsoft.com/office/drawing/2014/chart" uri="{C3380CC4-5D6E-409C-BE32-E72D297353CC}">
                <c16:uniqueId val="{00000002-847F-469A-ADB8-F2B42DA2B809}"/>
              </c:ext>
            </c:extLst>
          </c:dPt>
          <c:dPt>
            <c:idx val="3"/>
            <c:invertIfNegative val="1"/>
            <c:bubble3D val="0"/>
            <c:extLst>
              <c:ext xmlns:c16="http://schemas.microsoft.com/office/drawing/2014/chart" uri="{C3380CC4-5D6E-409C-BE32-E72D297353CC}">
                <c16:uniqueId val="{00000003-847F-469A-ADB8-F2B42DA2B809}"/>
              </c:ext>
            </c:extLst>
          </c:dPt>
          <c:dPt>
            <c:idx val="4"/>
            <c:invertIfNegative val="1"/>
            <c:bubble3D val="0"/>
            <c:extLst>
              <c:ext xmlns:c16="http://schemas.microsoft.com/office/drawing/2014/chart" uri="{C3380CC4-5D6E-409C-BE32-E72D297353CC}">
                <c16:uniqueId val="{00000004-847F-469A-ADB8-F2B42DA2B809}"/>
              </c:ext>
            </c:extLst>
          </c:dPt>
          <c:dPt>
            <c:idx val="5"/>
            <c:invertIfNegative val="1"/>
            <c:bubble3D val="0"/>
            <c:extLst>
              <c:ext xmlns:c16="http://schemas.microsoft.com/office/drawing/2014/chart" uri="{C3380CC4-5D6E-409C-BE32-E72D297353CC}">
                <c16:uniqueId val="{00000005-847F-469A-ADB8-F2B42DA2B809}"/>
              </c:ext>
            </c:extLst>
          </c:dPt>
          <c:dPt>
            <c:idx val="6"/>
            <c:invertIfNegative val="1"/>
            <c:bubble3D val="0"/>
            <c:extLst>
              <c:ext xmlns:c16="http://schemas.microsoft.com/office/drawing/2014/chart" uri="{C3380CC4-5D6E-409C-BE32-E72D297353CC}">
                <c16:uniqueId val="{00000006-847F-469A-ADB8-F2B42DA2B809}"/>
              </c:ext>
            </c:extLst>
          </c:dPt>
          <c:dPt>
            <c:idx val="7"/>
            <c:invertIfNegative val="1"/>
            <c:bubble3D val="0"/>
            <c:extLst>
              <c:ext xmlns:c16="http://schemas.microsoft.com/office/drawing/2014/chart" uri="{C3380CC4-5D6E-409C-BE32-E72D297353CC}">
                <c16:uniqueId val="{00000007-847F-469A-ADB8-F2B42DA2B809}"/>
              </c:ext>
            </c:extLst>
          </c:dPt>
          <c:dPt>
            <c:idx val="8"/>
            <c:invertIfNegative val="1"/>
            <c:bubble3D val="0"/>
            <c:extLst>
              <c:ext xmlns:c16="http://schemas.microsoft.com/office/drawing/2014/chart" uri="{C3380CC4-5D6E-409C-BE32-E72D297353CC}">
                <c16:uniqueId val="{00000008-847F-469A-ADB8-F2B42DA2B809}"/>
              </c:ext>
            </c:extLst>
          </c:dPt>
          <c:dLbls>
            <c:dLbl>
              <c:idx val="0"/>
              <c:layout>
                <c:manualLayout>
                  <c:x val="8.4769987943947144E-3"/>
                  <c:y val="3.8043107065148683E-3"/>
                </c:manualLayout>
              </c:layout>
              <c:spPr/>
              <c:txPr>
                <a:bodyPr/>
                <a:lstStyle/>
                <a:p>
                  <a:pPr lvl="0">
                    <a:defRPr>
                      <a:solidFill>
                        <a:srgbClr val="000000"/>
                      </a:solidFill>
                    </a:defRPr>
                  </a:pPr>
                  <a:endParaRPr lang="es-E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47F-469A-ADB8-F2B42DA2B809}"/>
                </c:ext>
              </c:extLst>
            </c:dLbl>
            <c:dLbl>
              <c:idx val="5"/>
              <c:layout>
                <c:manualLayout>
                  <c:x val="7.0510773782142093E-3"/>
                  <c:y val="-6.290821454009699E-3"/>
                </c:manualLayout>
              </c:layout>
              <c:spPr/>
              <c:txPr>
                <a:bodyPr/>
                <a:lstStyle/>
                <a:p>
                  <a:pPr lvl="0">
                    <a:defRPr>
                      <a:solidFill>
                        <a:srgbClr val="000000"/>
                      </a:solidFill>
                    </a:defRPr>
                  </a:pPr>
                  <a:endParaRPr lang="es-E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47F-469A-ADB8-F2B42DA2B809}"/>
                </c:ext>
              </c:extLst>
            </c:dLbl>
            <c:spPr>
              <a:noFill/>
              <a:ln>
                <a:noFill/>
              </a:ln>
              <a:effectLst/>
            </c:spPr>
            <c:txPr>
              <a:bodyPr/>
              <a:lstStyle/>
              <a:p>
                <a:pPr lvl="0">
                  <a:defRPr>
                    <a:solidFill>
                      <a:srgbClr val="000000"/>
                    </a:solidFil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 - Resultados II - Snort'!$AH$34:$AH$42</c:f>
              <c:strCache>
                <c:ptCount val="9"/>
                <c:pt idx="0">
                  <c:v>Initial Access</c:v>
                </c:pt>
                <c:pt idx="1">
                  <c:v>Discovery</c:v>
                </c:pt>
                <c:pt idx="2">
                  <c:v>Lateral Movement</c:v>
                </c:pt>
                <c:pt idx="3">
                  <c:v>Collection</c:v>
                </c:pt>
                <c:pt idx="4">
                  <c:v>Command and Control</c:v>
                </c:pt>
                <c:pt idx="5">
                  <c:v>Inhibit Response Function</c:v>
                </c:pt>
                <c:pt idx="6">
                  <c:v>Impair Process Control</c:v>
                </c:pt>
                <c:pt idx="7">
                  <c:v>Impact</c:v>
                </c:pt>
                <c:pt idx="8">
                  <c:v>Desconocida</c:v>
                </c:pt>
              </c:strCache>
            </c:strRef>
          </c:cat>
          <c:val>
            <c:numRef>
              <c:f>'(D) - Resultados II - Snort'!$AO$34:$AO$42</c:f>
              <c:numCache>
                <c:formatCode>0.00%</c:formatCode>
                <c:ptCount val="9"/>
                <c:pt idx="0">
                  <c:v>0.4</c:v>
                </c:pt>
                <c:pt idx="1">
                  <c:v>0.46153846153846156</c:v>
                </c:pt>
                <c:pt idx="2">
                  <c:v>0.42857142857142855</c:v>
                </c:pt>
                <c:pt idx="3">
                  <c:v>0.66666666666666663</c:v>
                </c:pt>
                <c:pt idx="4">
                  <c:v>0.70731707317073167</c:v>
                </c:pt>
                <c:pt idx="5">
                  <c:v>0.41666666666666669</c:v>
                </c:pt>
                <c:pt idx="6">
                  <c:v>0.33333333333333331</c:v>
                </c:pt>
                <c:pt idx="7">
                  <c:v>0.10256410256410256</c:v>
                </c:pt>
                <c:pt idx="8">
                  <c:v>0.68888888888888888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alpha val="100000"/>
                      </a:srgbClr>
                    </a:solidFill>
                    <a:prstDash val="solid"/>
                  </a:ln>
                </c14:spPr>
              </c14:invertSolidFillFmt>
            </c:ext>
            <c:ext xmlns:c16="http://schemas.microsoft.com/office/drawing/2014/chart" uri="{C3380CC4-5D6E-409C-BE32-E72D297353CC}">
              <c16:uniqueId val="{0000000D-847F-469A-ADB8-F2B42DA2B809}"/>
            </c:ext>
          </c:extLst>
        </c:ser>
        <c:dLbls>
          <c:showLegendKey val="0"/>
          <c:showVal val="0"/>
          <c:showCatName val="0"/>
          <c:showSerName val="0"/>
          <c:showPercent val="0"/>
          <c:showBubbleSize val="0"/>
        </c:dLbls>
        <c:gapWidth val="150"/>
        <c:axId val="2097666997"/>
        <c:axId val="172426689"/>
      </c:barChart>
      <c:catAx>
        <c:axId val="2097666997"/>
        <c:scaling>
          <c:orientation val="maxMin"/>
        </c:scaling>
        <c:delete val="0"/>
        <c:axPos val="l"/>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172426689"/>
        <c:crosses val="autoZero"/>
        <c:auto val="1"/>
        <c:lblAlgn val="ctr"/>
        <c:lblOffset val="100"/>
        <c:noMultiLvlLbl val="1"/>
      </c:catAx>
      <c:valAx>
        <c:axId val="17242668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ES"/>
          </a:p>
        </c:txPr>
        <c:crossAx val="2097666997"/>
        <c:crosses val="max"/>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000000"/>
                </a:solidFill>
                <a:latin typeface="Arial black"/>
              </a:defRPr>
            </a:pPr>
            <a:r>
              <a:rPr lang="es-ES" b="0">
                <a:solidFill>
                  <a:srgbClr val="000000"/>
                </a:solidFill>
                <a:latin typeface="Arial black"/>
              </a:rPr>
              <a:t>Nº TÉCNICAS QUE GENERAN ALERTAS TÁCTICA/RS</a:t>
            </a:r>
          </a:p>
        </c:rich>
      </c:tx>
      <c:overlay val="0"/>
    </c:title>
    <c:autoTitleDeleted val="0"/>
    <c:plotArea>
      <c:layout/>
      <c:areaChart>
        <c:grouping val="stacked"/>
        <c:varyColors val="1"/>
        <c:ser>
          <c:idx val="0"/>
          <c:order val="0"/>
          <c:tx>
            <c:strRef>
              <c:f>'(D) - Resultados II - Snort'!$Y$9</c:f>
              <c:strCache>
                <c:ptCount val="1"/>
                <c:pt idx="0">
                  <c:v>RS1</c:v>
                </c:pt>
              </c:strCache>
            </c:strRef>
          </c:tx>
          <c:spPr>
            <a:solidFill>
              <a:srgbClr val="4285F4">
                <a:alpha val="30000"/>
              </a:srgbClr>
            </a:solidFill>
            <a:ln cmpd="sng">
              <a:solidFill>
                <a:srgbClr val="4285F4"/>
              </a:solidFill>
            </a:ln>
          </c:spPr>
          <c:cat>
            <c:strRef>
              <c:f>'(D) - Resultados II - Snort'!$X$10:$X$18</c:f>
              <c:strCache>
                <c:ptCount val="9"/>
                <c:pt idx="0">
                  <c:v>Initial Access</c:v>
                </c:pt>
                <c:pt idx="1">
                  <c:v>Discovery</c:v>
                </c:pt>
                <c:pt idx="2">
                  <c:v>Lateral Movement</c:v>
                </c:pt>
                <c:pt idx="3">
                  <c:v>Collection</c:v>
                </c:pt>
                <c:pt idx="4">
                  <c:v>Command and Control</c:v>
                </c:pt>
                <c:pt idx="5">
                  <c:v>Inhibit Response Function</c:v>
                </c:pt>
                <c:pt idx="6">
                  <c:v>Impair Process Control</c:v>
                </c:pt>
                <c:pt idx="7">
                  <c:v>Impact</c:v>
                </c:pt>
                <c:pt idx="8">
                  <c:v>Desconocida</c:v>
                </c:pt>
              </c:strCache>
            </c:strRef>
          </c:cat>
          <c:val>
            <c:numRef>
              <c:f>'(D) - Resultados II - Snort'!$Y$10:$Y$18</c:f>
              <c:numCache>
                <c:formatCode>General</c:formatCode>
                <c:ptCount val="9"/>
                <c:pt idx="0">
                  <c:v>0</c:v>
                </c:pt>
                <c:pt idx="1">
                  <c:v>0</c:v>
                </c:pt>
                <c:pt idx="2">
                  <c:v>0</c:v>
                </c:pt>
                <c:pt idx="3">
                  <c:v>1</c:v>
                </c:pt>
                <c:pt idx="4">
                  <c:v>0</c:v>
                </c:pt>
                <c:pt idx="5">
                  <c:v>1</c:v>
                </c:pt>
                <c:pt idx="6">
                  <c:v>0</c:v>
                </c:pt>
                <c:pt idx="7">
                  <c:v>0</c:v>
                </c:pt>
                <c:pt idx="8">
                  <c:v>0</c:v>
                </c:pt>
              </c:numCache>
            </c:numRef>
          </c:val>
          <c:extLst>
            <c:ext xmlns:c16="http://schemas.microsoft.com/office/drawing/2014/chart" uri="{C3380CC4-5D6E-409C-BE32-E72D297353CC}">
              <c16:uniqueId val="{00000000-9970-4ECC-B493-ECCE778A4D02}"/>
            </c:ext>
          </c:extLst>
        </c:ser>
        <c:ser>
          <c:idx val="1"/>
          <c:order val="1"/>
          <c:tx>
            <c:strRef>
              <c:f>'(D) - Resultados II - Snort'!$Z$9</c:f>
              <c:strCache>
                <c:ptCount val="1"/>
                <c:pt idx="0">
                  <c:v>RS2</c:v>
                </c:pt>
              </c:strCache>
            </c:strRef>
          </c:tx>
          <c:spPr>
            <a:solidFill>
              <a:srgbClr val="EA4335">
                <a:alpha val="30000"/>
              </a:srgbClr>
            </a:solidFill>
            <a:ln cmpd="sng">
              <a:solidFill>
                <a:srgbClr val="EA4335"/>
              </a:solidFill>
            </a:ln>
          </c:spPr>
          <c:cat>
            <c:strRef>
              <c:f>'(D) - Resultados II - Snort'!$X$10:$X$18</c:f>
              <c:strCache>
                <c:ptCount val="9"/>
                <c:pt idx="0">
                  <c:v>Initial Access</c:v>
                </c:pt>
                <c:pt idx="1">
                  <c:v>Discovery</c:v>
                </c:pt>
                <c:pt idx="2">
                  <c:v>Lateral Movement</c:v>
                </c:pt>
                <c:pt idx="3">
                  <c:v>Collection</c:v>
                </c:pt>
                <c:pt idx="4">
                  <c:v>Command and Control</c:v>
                </c:pt>
                <c:pt idx="5">
                  <c:v>Inhibit Response Function</c:v>
                </c:pt>
                <c:pt idx="6">
                  <c:v>Impair Process Control</c:v>
                </c:pt>
                <c:pt idx="7">
                  <c:v>Impact</c:v>
                </c:pt>
                <c:pt idx="8">
                  <c:v>Desconocida</c:v>
                </c:pt>
              </c:strCache>
            </c:strRef>
          </c:cat>
          <c:val>
            <c:numRef>
              <c:f>'(D) - Resultados II - Snort'!$Z$10:$Z$18</c:f>
              <c:numCache>
                <c:formatCode>General</c:formatCode>
                <c:ptCount val="9"/>
                <c:pt idx="0">
                  <c:v>0</c:v>
                </c:pt>
                <c:pt idx="1">
                  <c:v>0</c:v>
                </c:pt>
                <c:pt idx="2">
                  <c:v>0</c:v>
                </c:pt>
                <c:pt idx="3">
                  <c:v>1</c:v>
                </c:pt>
                <c:pt idx="4">
                  <c:v>1</c:v>
                </c:pt>
                <c:pt idx="5">
                  <c:v>1</c:v>
                </c:pt>
                <c:pt idx="6">
                  <c:v>0</c:v>
                </c:pt>
                <c:pt idx="7">
                  <c:v>0</c:v>
                </c:pt>
                <c:pt idx="8">
                  <c:v>0</c:v>
                </c:pt>
              </c:numCache>
            </c:numRef>
          </c:val>
          <c:extLst>
            <c:ext xmlns:c16="http://schemas.microsoft.com/office/drawing/2014/chart" uri="{C3380CC4-5D6E-409C-BE32-E72D297353CC}">
              <c16:uniqueId val="{00000001-9970-4ECC-B493-ECCE778A4D02}"/>
            </c:ext>
          </c:extLst>
        </c:ser>
        <c:ser>
          <c:idx val="2"/>
          <c:order val="2"/>
          <c:tx>
            <c:strRef>
              <c:f>'(D) - Resultados II - Snort'!$AA$9</c:f>
              <c:strCache>
                <c:ptCount val="1"/>
                <c:pt idx="0">
                  <c:v>RS3</c:v>
                </c:pt>
              </c:strCache>
            </c:strRef>
          </c:tx>
          <c:spPr>
            <a:solidFill>
              <a:srgbClr val="FBBC04">
                <a:alpha val="30000"/>
              </a:srgbClr>
            </a:solidFill>
            <a:ln cmpd="sng">
              <a:solidFill>
                <a:srgbClr val="FBBC04"/>
              </a:solidFill>
            </a:ln>
          </c:spPr>
          <c:cat>
            <c:strRef>
              <c:f>'(D) - Resultados II - Snort'!$X$10:$X$18</c:f>
              <c:strCache>
                <c:ptCount val="9"/>
                <c:pt idx="0">
                  <c:v>Initial Access</c:v>
                </c:pt>
                <c:pt idx="1">
                  <c:v>Discovery</c:v>
                </c:pt>
                <c:pt idx="2">
                  <c:v>Lateral Movement</c:v>
                </c:pt>
                <c:pt idx="3">
                  <c:v>Collection</c:v>
                </c:pt>
                <c:pt idx="4">
                  <c:v>Command and Control</c:v>
                </c:pt>
                <c:pt idx="5">
                  <c:v>Inhibit Response Function</c:v>
                </c:pt>
                <c:pt idx="6">
                  <c:v>Impair Process Control</c:v>
                </c:pt>
                <c:pt idx="7">
                  <c:v>Impact</c:v>
                </c:pt>
                <c:pt idx="8">
                  <c:v>Desconocida</c:v>
                </c:pt>
              </c:strCache>
            </c:strRef>
          </c:cat>
          <c:val>
            <c:numRef>
              <c:f>'(D) - Resultados II - Snort'!$AA$10:$AA$18</c:f>
              <c:numCache>
                <c:formatCode>General</c:formatCode>
                <c:ptCount val="9"/>
                <c:pt idx="0">
                  <c:v>0</c:v>
                </c:pt>
                <c:pt idx="1">
                  <c:v>1</c:v>
                </c:pt>
                <c:pt idx="2">
                  <c:v>1</c:v>
                </c:pt>
                <c:pt idx="3">
                  <c:v>1</c:v>
                </c:pt>
                <c:pt idx="4">
                  <c:v>1</c:v>
                </c:pt>
                <c:pt idx="5">
                  <c:v>1</c:v>
                </c:pt>
                <c:pt idx="6">
                  <c:v>1</c:v>
                </c:pt>
                <c:pt idx="7">
                  <c:v>2</c:v>
                </c:pt>
                <c:pt idx="8">
                  <c:v>1</c:v>
                </c:pt>
              </c:numCache>
            </c:numRef>
          </c:val>
          <c:extLst>
            <c:ext xmlns:c16="http://schemas.microsoft.com/office/drawing/2014/chart" uri="{C3380CC4-5D6E-409C-BE32-E72D297353CC}">
              <c16:uniqueId val="{00000002-9970-4ECC-B493-ECCE778A4D02}"/>
            </c:ext>
          </c:extLst>
        </c:ser>
        <c:ser>
          <c:idx val="3"/>
          <c:order val="3"/>
          <c:tx>
            <c:strRef>
              <c:f>'(D) - Resultados II - Snort'!$AB$9</c:f>
              <c:strCache>
                <c:ptCount val="1"/>
                <c:pt idx="0">
                  <c:v>RS4</c:v>
                </c:pt>
              </c:strCache>
            </c:strRef>
          </c:tx>
          <c:spPr>
            <a:solidFill>
              <a:srgbClr val="34A853">
                <a:alpha val="30000"/>
              </a:srgbClr>
            </a:solidFill>
            <a:ln cmpd="sng">
              <a:solidFill>
                <a:srgbClr val="34A853"/>
              </a:solidFill>
            </a:ln>
          </c:spPr>
          <c:cat>
            <c:strRef>
              <c:f>'(D) - Resultados II - Snort'!$X$10:$X$18</c:f>
              <c:strCache>
                <c:ptCount val="9"/>
                <c:pt idx="0">
                  <c:v>Initial Access</c:v>
                </c:pt>
                <c:pt idx="1">
                  <c:v>Discovery</c:v>
                </c:pt>
                <c:pt idx="2">
                  <c:v>Lateral Movement</c:v>
                </c:pt>
                <c:pt idx="3">
                  <c:v>Collection</c:v>
                </c:pt>
                <c:pt idx="4">
                  <c:v>Command and Control</c:v>
                </c:pt>
                <c:pt idx="5">
                  <c:v>Inhibit Response Function</c:v>
                </c:pt>
                <c:pt idx="6">
                  <c:v>Impair Process Control</c:v>
                </c:pt>
                <c:pt idx="7">
                  <c:v>Impact</c:v>
                </c:pt>
                <c:pt idx="8">
                  <c:v>Desconocida</c:v>
                </c:pt>
              </c:strCache>
            </c:strRef>
          </c:cat>
          <c:val>
            <c:numRef>
              <c:f>'(D) - Resultados II - Snort'!$AB$10:$AB$18</c:f>
              <c:numCache>
                <c:formatCode>General</c:formatCode>
                <c:ptCount val="9"/>
                <c:pt idx="0">
                  <c:v>0</c:v>
                </c:pt>
                <c:pt idx="1">
                  <c:v>1</c:v>
                </c:pt>
                <c:pt idx="2">
                  <c:v>1</c:v>
                </c:pt>
                <c:pt idx="3">
                  <c:v>1</c:v>
                </c:pt>
                <c:pt idx="4">
                  <c:v>1</c:v>
                </c:pt>
                <c:pt idx="5">
                  <c:v>2</c:v>
                </c:pt>
                <c:pt idx="6">
                  <c:v>1</c:v>
                </c:pt>
                <c:pt idx="7">
                  <c:v>2</c:v>
                </c:pt>
                <c:pt idx="8">
                  <c:v>1</c:v>
                </c:pt>
              </c:numCache>
            </c:numRef>
          </c:val>
          <c:extLst>
            <c:ext xmlns:c16="http://schemas.microsoft.com/office/drawing/2014/chart" uri="{C3380CC4-5D6E-409C-BE32-E72D297353CC}">
              <c16:uniqueId val="{00000003-9970-4ECC-B493-ECCE778A4D02}"/>
            </c:ext>
          </c:extLst>
        </c:ser>
        <c:ser>
          <c:idx val="4"/>
          <c:order val="4"/>
          <c:tx>
            <c:strRef>
              <c:f>'(D) - Resultados II - Snort'!$AC$9</c:f>
              <c:strCache>
                <c:ptCount val="1"/>
                <c:pt idx="0">
                  <c:v>QuickDraw</c:v>
                </c:pt>
              </c:strCache>
            </c:strRef>
          </c:tx>
          <c:spPr>
            <a:solidFill>
              <a:schemeClr val="tx1">
                <a:alpha val="31000"/>
              </a:schemeClr>
            </a:solidFill>
          </c:spPr>
          <c:cat>
            <c:strRef>
              <c:f>'(D) - Resultados II - Snort'!$X$10:$X$18</c:f>
              <c:strCache>
                <c:ptCount val="9"/>
                <c:pt idx="0">
                  <c:v>Initial Access</c:v>
                </c:pt>
                <c:pt idx="1">
                  <c:v>Discovery</c:v>
                </c:pt>
                <c:pt idx="2">
                  <c:v>Lateral Movement</c:v>
                </c:pt>
                <c:pt idx="3">
                  <c:v>Collection</c:v>
                </c:pt>
                <c:pt idx="4">
                  <c:v>Command and Control</c:v>
                </c:pt>
                <c:pt idx="5">
                  <c:v>Inhibit Response Function</c:v>
                </c:pt>
                <c:pt idx="6">
                  <c:v>Impair Process Control</c:v>
                </c:pt>
                <c:pt idx="7">
                  <c:v>Impact</c:v>
                </c:pt>
                <c:pt idx="8">
                  <c:v>Desconocida</c:v>
                </c:pt>
              </c:strCache>
            </c:strRef>
          </c:cat>
          <c:val>
            <c:numRef>
              <c:f>'(D) - Resultados II - Snort'!$AC$10:$AC$18</c:f>
              <c:numCache>
                <c:formatCode>General</c:formatCode>
                <c:ptCount val="9"/>
                <c:pt idx="0">
                  <c:v>1</c:v>
                </c:pt>
                <c:pt idx="1">
                  <c:v>1</c:v>
                </c:pt>
                <c:pt idx="2">
                  <c:v>0</c:v>
                </c:pt>
                <c:pt idx="3">
                  <c:v>0</c:v>
                </c:pt>
                <c:pt idx="4">
                  <c:v>1</c:v>
                </c:pt>
                <c:pt idx="5">
                  <c:v>0</c:v>
                </c:pt>
                <c:pt idx="6">
                  <c:v>0</c:v>
                </c:pt>
                <c:pt idx="7">
                  <c:v>0</c:v>
                </c:pt>
                <c:pt idx="8">
                  <c:v>1</c:v>
                </c:pt>
              </c:numCache>
            </c:numRef>
          </c:val>
          <c:extLst>
            <c:ext xmlns:c16="http://schemas.microsoft.com/office/drawing/2014/chart" uri="{C3380CC4-5D6E-409C-BE32-E72D297353CC}">
              <c16:uniqueId val="{00000000-3FC4-4370-B8B9-7DC55D111139}"/>
            </c:ext>
          </c:extLst>
        </c:ser>
        <c:dLbls>
          <c:showLegendKey val="0"/>
          <c:showVal val="0"/>
          <c:showCatName val="0"/>
          <c:showSerName val="0"/>
          <c:showPercent val="0"/>
          <c:showBubbleSize val="0"/>
        </c:dLbls>
        <c:axId val="1971082927"/>
        <c:axId val="949787797"/>
      </c:areaChart>
      <c:catAx>
        <c:axId val="1971082927"/>
        <c:scaling>
          <c:orientation val="minMax"/>
        </c:scaling>
        <c:delete val="0"/>
        <c:axPos val="b"/>
        <c:title>
          <c:tx>
            <c:rich>
              <a:bodyPr/>
              <a:lstStyle/>
              <a:p>
                <a:pPr lvl="0">
                  <a:defRPr b="0">
                    <a:solidFill>
                      <a:srgbClr val="000000"/>
                    </a:solidFill>
                    <a:latin typeface="+mn-lt"/>
                  </a:defRPr>
                </a:pPr>
                <a:r>
                  <a:rPr lang="es-ES" b="0">
                    <a:solidFill>
                      <a:srgbClr val="000000"/>
                    </a:solidFill>
                    <a:latin typeface="+mn-lt"/>
                  </a:rPr>
                  <a:t>Táctica</a:t>
                </a:r>
              </a:p>
            </c:rich>
          </c:tx>
          <c:overlay val="0"/>
        </c:title>
        <c:numFmt formatCode="General" sourceLinked="1"/>
        <c:majorTickMark val="none"/>
        <c:minorTickMark val="none"/>
        <c:tickLblPos val="nextTo"/>
        <c:txPr>
          <a:bodyPr rot="-3600000"/>
          <a:lstStyle/>
          <a:p>
            <a:pPr lvl="0">
              <a:defRPr b="0">
                <a:solidFill>
                  <a:srgbClr val="000000"/>
                </a:solidFill>
                <a:latin typeface="+mn-lt"/>
              </a:defRPr>
            </a:pPr>
            <a:endParaRPr lang="es-ES"/>
          </a:p>
        </c:txPr>
        <c:crossAx val="949787797"/>
        <c:crosses val="autoZero"/>
        <c:auto val="1"/>
        <c:lblAlgn val="ctr"/>
        <c:lblOffset val="100"/>
        <c:noMultiLvlLbl val="1"/>
      </c:catAx>
      <c:valAx>
        <c:axId val="9497877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ES"/>
          </a:p>
        </c:txPr>
        <c:crossAx val="1971082927"/>
        <c:crosses val="autoZero"/>
        <c:crossBetween val="midCat"/>
      </c:valAx>
    </c:plotArea>
    <c:legend>
      <c:legendPos val="r"/>
      <c:overlay val="0"/>
      <c:spPr>
        <a:ln>
          <a:solidFill>
            <a:schemeClr val="tx1"/>
          </a:solidFill>
        </a:ln>
      </c:spPr>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PORCENTAJE ATAQUES</a:t>
            </a:r>
            <a:r>
              <a:rPr lang="en-US" baseline="0"/>
              <a:t> CON ALERTAS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'(D) - Resultados II - Snort'!$I$26</c:f>
              <c:strCache>
                <c:ptCount val="1"/>
                <c:pt idx="0">
                  <c:v>PORCENTAJE ALERTAS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tx1">
                    <a:alpha val="94000"/>
                  </a:schemeClr>
                </a:solidFill>
                <a:prstDash val="solid"/>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val>
            <c:numRef>
              <c:f>'(D) - Resultados II - Snort'!$J$26:$M$26</c:f>
              <c:numCache>
                <c:formatCode>0.00%</c:formatCode>
                <c:ptCount val="4"/>
                <c:pt idx="0">
                  <c:v>5.1724137931034482E-2</c:v>
                </c:pt>
                <c:pt idx="1">
                  <c:v>0.13793103448275862</c:v>
                </c:pt>
                <c:pt idx="2">
                  <c:v>0.43103448275862066</c:v>
                </c:pt>
                <c:pt idx="3">
                  <c:v>0.46551724137931033</c:v>
                </c:pt>
              </c:numCache>
            </c:numRef>
          </c:val>
          <c:smooth val="0"/>
          <c:extLst>
            <c:ext xmlns:c16="http://schemas.microsoft.com/office/drawing/2014/chart" uri="{C3380CC4-5D6E-409C-BE32-E72D297353CC}">
              <c16:uniqueId val="{00000000-E296-4678-A140-CE23AD545E60}"/>
            </c:ext>
          </c:extLst>
        </c:ser>
        <c:dLbls>
          <c:showLegendKey val="0"/>
          <c:showVal val="0"/>
          <c:showCatName val="0"/>
          <c:showSerName val="0"/>
          <c:showPercent val="0"/>
          <c:showBubbleSize val="0"/>
        </c:dLbls>
        <c:smooth val="0"/>
        <c:axId val="164975967"/>
        <c:axId val="164975007"/>
      </c:lineChart>
      <c:catAx>
        <c:axId val="1649759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4975007"/>
        <c:crosses val="autoZero"/>
        <c:auto val="1"/>
        <c:lblAlgn val="ctr"/>
        <c:lblOffset val="100"/>
        <c:noMultiLvlLbl val="0"/>
      </c:catAx>
      <c:valAx>
        <c:axId val="1649750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497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PORCENTAJE TÉCNICAS</a:t>
            </a:r>
            <a:r>
              <a:rPr lang="en-US" baseline="0"/>
              <a:t> CON ALERTA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'(D) - Resultados II - Snort'!$Q$26</c:f>
              <c:strCache>
                <c:ptCount val="1"/>
                <c:pt idx="0">
                  <c:v>PORCENTAJE ALERTAS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tx1">
                    <a:alpha val="94000"/>
                  </a:schemeClr>
                </a:solidFill>
                <a:prstDash val="solid"/>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val>
            <c:numRef>
              <c:f>'(D) - Resultados II - Snort'!$R$26:$U$26</c:f>
              <c:numCache>
                <c:formatCode>0.00%</c:formatCode>
                <c:ptCount val="4"/>
                <c:pt idx="0">
                  <c:v>0.13333333333333333</c:v>
                </c:pt>
                <c:pt idx="1">
                  <c:v>0.2</c:v>
                </c:pt>
                <c:pt idx="2">
                  <c:v>0.6</c:v>
                </c:pt>
                <c:pt idx="3">
                  <c:v>0.66666666666666663</c:v>
                </c:pt>
              </c:numCache>
            </c:numRef>
          </c:val>
          <c:smooth val="0"/>
          <c:extLst>
            <c:ext xmlns:c16="http://schemas.microsoft.com/office/drawing/2014/chart" uri="{C3380CC4-5D6E-409C-BE32-E72D297353CC}">
              <c16:uniqueId val="{00000003-5B76-451D-96E5-6D40832D1D8E}"/>
            </c:ext>
          </c:extLst>
        </c:ser>
        <c:dLbls>
          <c:showLegendKey val="0"/>
          <c:showVal val="0"/>
          <c:showCatName val="0"/>
          <c:showSerName val="0"/>
          <c:showPercent val="0"/>
          <c:showBubbleSize val="0"/>
        </c:dLbls>
        <c:smooth val="0"/>
        <c:axId val="164975967"/>
        <c:axId val="164975007"/>
      </c:lineChart>
      <c:catAx>
        <c:axId val="1649759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4975007"/>
        <c:crosses val="autoZero"/>
        <c:auto val="1"/>
        <c:lblAlgn val="ctr"/>
        <c:lblOffset val="100"/>
        <c:noMultiLvlLbl val="0"/>
      </c:catAx>
      <c:valAx>
        <c:axId val="1649750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497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Alertas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tx>
            <c:strRef>
              <c:f>'(D) - Resultados III - FortiGat'!$N$7:$N$8</c:f>
              <c:strCache>
                <c:ptCount val="2"/>
                <c:pt idx="0">
                  <c:v>L1</c:v>
                </c:pt>
                <c:pt idx="1">
                  <c:v>TOTAL ALERTAS</c:v>
                </c:pt>
              </c:strCache>
            </c:strRef>
          </c:tx>
          <c:spPr>
            <a:solidFill>
              <a:schemeClr val="accent1"/>
            </a:solidFill>
            <a:ln>
              <a:noFill/>
            </a:ln>
            <a:effectLst/>
          </c:spPr>
          <c:invertIfNegative val="0"/>
          <c:cat>
            <c:strRef>
              <c:f>'(D) - Resultados III - FortiGat'!$M$9:$M$17</c:f>
              <c:strCache>
                <c:ptCount val="9"/>
                <c:pt idx="0">
                  <c:v>Initial Access</c:v>
                </c:pt>
                <c:pt idx="1">
                  <c:v>Discovery</c:v>
                </c:pt>
                <c:pt idx="2">
                  <c:v>Lateral Movement</c:v>
                </c:pt>
                <c:pt idx="3">
                  <c:v>Collection</c:v>
                </c:pt>
                <c:pt idx="4">
                  <c:v>Command and Control</c:v>
                </c:pt>
                <c:pt idx="5">
                  <c:v>Inhibit Response Function</c:v>
                </c:pt>
                <c:pt idx="6">
                  <c:v>Impair Process Control</c:v>
                </c:pt>
                <c:pt idx="7">
                  <c:v>Impact</c:v>
                </c:pt>
                <c:pt idx="8">
                  <c:v>Desconocida</c:v>
                </c:pt>
              </c:strCache>
            </c:strRef>
          </c:cat>
          <c:val>
            <c:numRef>
              <c:f>'(D) - Resultados III - FortiGat'!$N$9:$N$17</c:f>
              <c:numCache>
                <c:formatCode>General</c:formatCode>
                <c:ptCount val="9"/>
                <c:pt idx="0">
                  <c:v>0</c:v>
                </c:pt>
                <c:pt idx="1">
                  <c:v>0</c:v>
                </c:pt>
                <c:pt idx="2">
                  <c:v>0</c:v>
                </c:pt>
                <c:pt idx="3">
                  <c:v>0</c:v>
                </c:pt>
                <c:pt idx="4">
                  <c:v>0</c:v>
                </c:pt>
                <c:pt idx="5">
                  <c:v>1</c:v>
                </c:pt>
                <c:pt idx="6">
                  <c:v>0</c:v>
                </c:pt>
                <c:pt idx="7">
                  <c:v>0</c:v>
                </c:pt>
                <c:pt idx="8">
                  <c:v>0</c:v>
                </c:pt>
              </c:numCache>
            </c:numRef>
          </c:val>
          <c:extLst>
            <c:ext xmlns:c16="http://schemas.microsoft.com/office/drawing/2014/chart" uri="{C3380CC4-5D6E-409C-BE32-E72D297353CC}">
              <c16:uniqueId val="{00000000-C8C2-43D6-B68E-515704EF3EE9}"/>
            </c:ext>
          </c:extLst>
        </c:ser>
        <c:ser>
          <c:idx val="1"/>
          <c:order val="1"/>
          <c:tx>
            <c:strRef>
              <c:f>'(D) - Resultados III - FortiGat'!$O$7:$O$8</c:f>
              <c:strCache>
                <c:ptCount val="2"/>
                <c:pt idx="0">
                  <c:v>L1</c:v>
                </c:pt>
                <c:pt idx="1">
                  <c:v>TOTAL TP</c:v>
                </c:pt>
              </c:strCache>
            </c:strRef>
          </c:tx>
          <c:spPr>
            <a:solidFill>
              <a:schemeClr val="accent2"/>
            </a:solidFill>
            <a:ln>
              <a:noFill/>
            </a:ln>
            <a:effectLst/>
          </c:spPr>
          <c:invertIfNegative val="0"/>
          <c:cat>
            <c:strRef>
              <c:f>'(D) - Resultados III - FortiGat'!$M$9:$M$17</c:f>
              <c:strCache>
                <c:ptCount val="9"/>
                <c:pt idx="0">
                  <c:v>Initial Access</c:v>
                </c:pt>
                <c:pt idx="1">
                  <c:v>Discovery</c:v>
                </c:pt>
                <c:pt idx="2">
                  <c:v>Lateral Movement</c:v>
                </c:pt>
                <c:pt idx="3">
                  <c:v>Collection</c:v>
                </c:pt>
                <c:pt idx="4">
                  <c:v>Command and Control</c:v>
                </c:pt>
                <c:pt idx="5">
                  <c:v>Inhibit Response Function</c:v>
                </c:pt>
                <c:pt idx="6">
                  <c:v>Impair Process Control</c:v>
                </c:pt>
                <c:pt idx="7">
                  <c:v>Impact</c:v>
                </c:pt>
                <c:pt idx="8">
                  <c:v>Desconocida</c:v>
                </c:pt>
              </c:strCache>
            </c:strRef>
          </c:cat>
          <c:val>
            <c:numRef>
              <c:f>'(D) - Resultados III - FortiGat'!$O$9:$O$17</c:f>
              <c:numCache>
                <c:formatCode>General</c:formatCode>
                <c:ptCount val="9"/>
                <c:pt idx="0">
                  <c:v>0</c:v>
                </c:pt>
                <c:pt idx="1">
                  <c:v>0</c:v>
                </c:pt>
                <c:pt idx="2">
                  <c:v>0</c:v>
                </c:pt>
                <c:pt idx="3">
                  <c:v>0</c:v>
                </c:pt>
                <c:pt idx="4">
                  <c:v>0</c:v>
                </c:pt>
                <c:pt idx="5">
                  <c:v>1</c:v>
                </c:pt>
                <c:pt idx="6">
                  <c:v>0</c:v>
                </c:pt>
                <c:pt idx="7">
                  <c:v>0</c:v>
                </c:pt>
                <c:pt idx="8">
                  <c:v>0</c:v>
                </c:pt>
              </c:numCache>
            </c:numRef>
          </c:val>
          <c:extLst>
            <c:ext xmlns:c16="http://schemas.microsoft.com/office/drawing/2014/chart" uri="{C3380CC4-5D6E-409C-BE32-E72D297353CC}">
              <c16:uniqueId val="{00000001-C8C2-43D6-B68E-515704EF3EE9}"/>
            </c:ext>
          </c:extLst>
        </c:ser>
        <c:ser>
          <c:idx val="2"/>
          <c:order val="2"/>
          <c:tx>
            <c:strRef>
              <c:f>'(D) - Resultados III - FortiGat'!$P$7:$P$8</c:f>
              <c:strCache>
                <c:ptCount val="2"/>
                <c:pt idx="0">
                  <c:v>L2</c:v>
                </c:pt>
                <c:pt idx="1">
                  <c:v>TOTAL ALERTAS</c:v>
                </c:pt>
              </c:strCache>
            </c:strRef>
          </c:tx>
          <c:spPr>
            <a:solidFill>
              <a:schemeClr val="accent3"/>
            </a:solidFill>
            <a:ln>
              <a:noFill/>
            </a:ln>
            <a:effectLst/>
          </c:spPr>
          <c:invertIfNegative val="0"/>
          <c:cat>
            <c:strRef>
              <c:f>'(D) - Resultados III - FortiGat'!$M$9:$M$17</c:f>
              <c:strCache>
                <c:ptCount val="9"/>
                <c:pt idx="0">
                  <c:v>Initial Access</c:v>
                </c:pt>
                <c:pt idx="1">
                  <c:v>Discovery</c:v>
                </c:pt>
                <c:pt idx="2">
                  <c:v>Lateral Movement</c:v>
                </c:pt>
                <c:pt idx="3">
                  <c:v>Collection</c:v>
                </c:pt>
                <c:pt idx="4">
                  <c:v>Command and Control</c:v>
                </c:pt>
                <c:pt idx="5">
                  <c:v>Inhibit Response Function</c:v>
                </c:pt>
                <c:pt idx="6">
                  <c:v>Impair Process Control</c:v>
                </c:pt>
                <c:pt idx="7">
                  <c:v>Impact</c:v>
                </c:pt>
                <c:pt idx="8">
                  <c:v>Desconocida</c:v>
                </c:pt>
              </c:strCache>
            </c:strRef>
          </c:cat>
          <c:val>
            <c:numRef>
              <c:f>'(D) - Resultados III - FortiGat'!$P$9:$P$17</c:f>
              <c:numCache>
                <c:formatCode>General</c:formatCode>
                <c:ptCount val="9"/>
                <c:pt idx="0">
                  <c:v>0</c:v>
                </c:pt>
                <c:pt idx="1">
                  <c:v>5</c:v>
                </c:pt>
                <c:pt idx="2">
                  <c:v>2</c:v>
                </c:pt>
                <c:pt idx="3">
                  <c:v>9</c:v>
                </c:pt>
                <c:pt idx="4">
                  <c:v>2</c:v>
                </c:pt>
                <c:pt idx="5">
                  <c:v>7</c:v>
                </c:pt>
                <c:pt idx="6">
                  <c:v>2</c:v>
                </c:pt>
                <c:pt idx="7">
                  <c:v>6</c:v>
                </c:pt>
                <c:pt idx="8">
                  <c:v>9</c:v>
                </c:pt>
              </c:numCache>
            </c:numRef>
          </c:val>
          <c:extLst>
            <c:ext xmlns:c16="http://schemas.microsoft.com/office/drawing/2014/chart" uri="{C3380CC4-5D6E-409C-BE32-E72D297353CC}">
              <c16:uniqueId val="{00000004-C8C2-43D6-B68E-515704EF3EE9}"/>
            </c:ext>
          </c:extLst>
        </c:ser>
        <c:ser>
          <c:idx val="3"/>
          <c:order val="3"/>
          <c:tx>
            <c:strRef>
              <c:f>'(D) - Resultados III - FortiGat'!$Q$7:$Q$8</c:f>
              <c:strCache>
                <c:ptCount val="2"/>
                <c:pt idx="0">
                  <c:v>L2</c:v>
                </c:pt>
                <c:pt idx="1">
                  <c:v>TOTAL TP</c:v>
                </c:pt>
              </c:strCache>
            </c:strRef>
          </c:tx>
          <c:spPr>
            <a:solidFill>
              <a:schemeClr val="accent4"/>
            </a:solidFill>
            <a:ln>
              <a:noFill/>
            </a:ln>
            <a:effectLst/>
          </c:spPr>
          <c:invertIfNegative val="0"/>
          <c:cat>
            <c:strRef>
              <c:f>'(D) - Resultados III - FortiGat'!$M$9:$M$17</c:f>
              <c:strCache>
                <c:ptCount val="9"/>
                <c:pt idx="0">
                  <c:v>Initial Access</c:v>
                </c:pt>
                <c:pt idx="1">
                  <c:v>Discovery</c:v>
                </c:pt>
                <c:pt idx="2">
                  <c:v>Lateral Movement</c:v>
                </c:pt>
                <c:pt idx="3">
                  <c:v>Collection</c:v>
                </c:pt>
                <c:pt idx="4">
                  <c:v>Command and Control</c:v>
                </c:pt>
                <c:pt idx="5">
                  <c:v>Inhibit Response Function</c:v>
                </c:pt>
                <c:pt idx="6">
                  <c:v>Impair Process Control</c:v>
                </c:pt>
                <c:pt idx="7">
                  <c:v>Impact</c:v>
                </c:pt>
                <c:pt idx="8">
                  <c:v>Desconocida</c:v>
                </c:pt>
              </c:strCache>
            </c:strRef>
          </c:cat>
          <c:val>
            <c:numRef>
              <c:f>'(D) - Resultados III - FortiGat'!$Q$9:$Q$17</c:f>
              <c:numCache>
                <c:formatCode>General</c:formatCode>
                <c:ptCount val="9"/>
                <c:pt idx="0">
                  <c:v>0</c:v>
                </c:pt>
                <c:pt idx="1">
                  <c:v>5</c:v>
                </c:pt>
                <c:pt idx="2">
                  <c:v>2</c:v>
                </c:pt>
                <c:pt idx="3">
                  <c:v>1</c:v>
                </c:pt>
                <c:pt idx="4">
                  <c:v>0</c:v>
                </c:pt>
                <c:pt idx="5">
                  <c:v>3</c:v>
                </c:pt>
                <c:pt idx="6">
                  <c:v>2</c:v>
                </c:pt>
                <c:pt idx="7">
                  <c:v>6</c:v>
                </c:pt>
                <c:pt idx="8">
                  <c:v>9</c:v>
                </c:pt>
              </c:numCache>
            </c:numRef>
          </c:val>
          <c:extLst>
            <c:ext xmlns:c16="http://schemas.microsoft.com/office/drawing/2014/chart" uri="{C3380CC4-5D6E-409C-BE32-E72D297353CC}">
              <c16:uniqueId val="{00000005-C8C2-43D6-B68E-515704EF3EE9}"/>
            </c:ext>
          </c:extLst>
        </c:ser>
        <c:dLbls>
          <c:showLegendKey val="0"/>
          <c:showVal val="0"/>
          <c:showCatName val="0"/>
          <c:showSerName val="0"/>
          <c:showPercent val="0"/>
          <c:showBubbleSize val="0"/>
        </c:dLbls>
        <c:gapWidth val="182"/>
        <c:axId val="697526512"/>
        <c:axId val="697524592"/>
      </c:barChart>
      <c:catAx>
        <c:axId val="697526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97524592"/>
        <c:crosses val="autoZero"/>
        <c:auto val="1"/>
        <c:lblAlgn val="ctr"/>
        <c:lblOffset val="100"/>
        <c:noMultiLvlLbl val="0"/>
      </c:catAx>
      <c:valAx>
        <c:axId val="697524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9752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a:solidFill>
                  <a:srgbClr val="000000"/>
                </a:solidFill>
                <a:latin typeface="Arial black"/>
              </a:defRPr>
            </a:pPr>
            <a:r>
              <a:rPr lang="es-ES" b="1">
                <a:solidFill>
                  <a:srgbClr val="000000"/>
                </a:solidFill>
                <a:latin typeface="Arial black"/>
              </a:rPr>
              <a:t>EFECTIVIDAD ALERTAS POR TÁCTICA</a:t>
            </a:r>
          </a:p>
        </c:rich>
      </c:tx>
      <c:overlay val="0"/>
    </c:title>
    <c:autoTitleDeleted val="0"/>
    <c:plotArea>
      <c:layout/>
      <c:barChart>
        <c:barDir val="bar"/>
        <c:grouping val="clustered"/>
        <c:varyColors val="1"/>
        <c:ser>
          <c:idx val="0"/>
          <c:order val="0"/>
          <c:tx>
            <c:strRef>
              <c:f>'(D) - Resultados III - FortiGat'!$V$25</c:f>
              <c:strCache>
                <c:ptCount val="1"/>
                <c:pt idx="0">
                  <c:v>L1</c:v>
                </c:pt>
              </c:strCache>
            </c:strRef>
          </c:tx>
          <c:spPr>
            <a:solidFill>
              <a:srgbClr val="34A853"/>
            </a:solidFill>
            <a:ln cmpd="sng">
              <a:solidFill>
                <a:srgbClr val="000000">
                  <a:alpha val="100000"/>
                </a:srgbClr>
              </a:solidFill>
              <a:prstDash val="solid"/>
            </a:ln>
          </c:spPr>
          <c:invertIfNegative val="1"/>
          <c:dPt>
            <c:idx val="0"/>
            <c:invertIfNegative val="1"/>
            <c:bubble3D val="0"/>
            <c:extLst>
              <c:ext xmlns:c16="http://schemas.microsoft.com/office/drawing/2014/chart" uri="{C3380CC4-5D6E-409C-BE32-E72D297353CC}">
                <c16:uniqueId val="{00000000-9FF0-4A02-AE27-A6809BD1A9DB}"/>
              </c:ext>
            </c:extLst>
          </c:dPt>
          <c:dPt>
            <c:idx val="1"/>
            <c:invertIfNegative val="1"/>
            <c:bubble3D val="0"/>
            <c:extLst>
              <c:ext xmlns:c16="http://schemas.microsoft.com/office/drawing/2014/chart" uri="{C3380CC4-5D6E-409C-BE32-E72D297353CC}">
                <c16:uniqueId val="{00000001-9FF0-4A02-AE27-A6809BD1A9DB}"/>
              </c:ext>
            </c:extLst>
          </c:dPt>
          <c:dPt>
            <c:idx val="2"/>
            <c:invertIfNegative val="1"/>
            <c:bubble3D val="0"/>
            <c:extLst>
              <c:ext xmlns:c16="http://schemas.microsoft.com/office/drawing/2014/chart" uri="{C3380CC4-5D6E-409C-BE32-E72D297353CC}">
                <c16:uniqueId val="{00000002-9FF0-4A02-AE27-A6809BD1A9DB}"/>
              </c:ext>
            </c:extLst>
          </c:dPt>
          <c:dPt>
            <c:idx val="3"/>
            <c:invertIfNegative val="1"/>
            <c:bubble3D val="0"/>
            <c:extLst>
              <c:ext xmlns:c16="http://schemas.microsoft.com/office/drawing/2014/chart" uri="{C3380CC4-5D6E-409C-BE32-E72D297353CC}">
                <c16:uniqueId val="{00000003-9FF0-4A02-AE27-A6809BD1A9DB}"/>
              </c:ext>
            </c:extLst>
          </c:dPt>
          <c:dPt>
            <c:idx val="4"/>
            <c:invertIfNegative val="1"/>
            <c:bubble3D val="0"/>
            <c:extLst>
              <c:ext xmlns:c16="http://schemas.microsoft.com/office/drawing/2014/chart" uri="{C3380CC4-5D6E-409C-BE32-E72D297353CC}">
                <c16:uniqueId val="{00000004-9FF0-4A02-AE27-A6809BD1A9DB}"/>
              </c:ext>
            </c:extLst>
          </c:dPt>
          <c:dPt>
            <c:idx val="5"/>
            <c:invertIfNegative val="1"/>
            <c:bubble3D val="0"/>
            <c:extLst>
              <c:ext xmlns:c16="http://schemas.microsoft.com/office/drawing/2014/chart" uri="{C3380CC4-5D6E-409C-BE32-E72D297353CC}">
                <c16:uniqueId val="{00000005-9FF0-4A02-AE27-A6809BD1A9DB}"/>
              </c:ext>
            </c:extLst>
          </c:dPt>
          <c:dPt>
            <c:idx val="6"/>
            <c:invertIfNegative val="1"/>
            <c:bubble3D val="0"/>
            <c:extLst>
              <c:ext xmlns:c16="http://schemas.microsoft.com/office/drawing/2014/chart" uri="{C3380CC4-5D6E-409C-BE32-E72D297353CC}">
                <c16:uniqueId val="{00000006-9FF0-4A02-AE27-A6809BD1A9DB}"/>
              </c:ext>
            </c:extLst>
          </c:dPt>
          <c:dPt>
            <c:idx val="7"/>
            <c:invertIfNegative val="1"/>
            <c:bubble3D val="0"/>
            <c:extLst>
              <c:ext xmlns:c16="http://schemas.microsoft.com/office/drawing/2014/chart" uri="{C3380CC4-5D6E-409C-BE32-E72D297353CC}">
                <c16:uniqueId val="{00000007-9FF0-4A02-AE27-A6809BD1A9DB}"/>
              </c:ext>
            </c:extLst>
          </c:dPt>
          <c:dLbls>
            <c:dLbl>
              <c:idx val="0"/>
              <c:spPr/>
              <c:txPr>
                <a:bodyPr/>
                <a:lstStyle/>
                <a:p>
                  <a:pPr lvl="0">
                    <a:defRPr>
                      <a:solidFill>
                        <a:srgbClr val="000000"/>
                      </a:solidFill>
                    </a:defRPr>
                  </a:pPr>
                  <a:endParaRPr lang="es-ES"/>
                </a:p>
              </c:txPr>
              <c:dLblPos val="outEnd"/>
              <c:showLegendKey val="0"/>
              <c:showVal val="1"/>
              <c:showCatName val="0"/>
              <c:showSerName val="0"/>
              <c:showPercent val="0"/>
              <c:showBubbleSize val="0"/>
              <c:extLst>
                <c:ext xmlns:c16="http://schemas.microsoft.com/office/drawing/2014/chart" uri="{C3380CC4-5D6E-409C-BE32-E72D297353CC}">
                  <c16:uniqueId val="{00000000-9FF0-4A02-AE27-A6809BD1A9DB}"/>
                </c:ext>
              </c:extLst>
            </c:dLbl>
            <c:dLbl>
              <c:idx val="5"/>
              <c:spPr/>
              <c:txPr>
                <a:bodyPr/>
                <a:lstStyle/>
                <a:p>
                  <a:pPr lvl="0">
                    <a:defRPr>
                      <a:solidFill>
                        <a:srgbClr val="000000"/>
                      </a:solidFill>
                    </a:defRPr>
                  </a:pPr>
                  <a:endParaRPr lang="es-ES"/>
                </a:p>
              </c:txPr>
              <c:dLblPos val="outEnd"/>
              <c:showLegendKey val="0"/>
              <c:showVal val="1"/>
              <c:showCatName val="0"/>
              <c:showSerName val="0"/>
              <c:showPercent val="0"/>
              <c:showBubbleSize val="0"/>
              <c:extLst>
                <c:ext xmlns:c16="http://schemas.microsoft.com/office/drawing/2014/chart" uri="{C3380CC4-5D6E-409C-BE32-E72D297353CC}">
                  <c16:uniqueId val="{00000005-9FF0-4A02-AE27-A6809BD1A9DB}"/>
                </c:ext>
              </c:extLst>
            </c:dLbl>
            <c:spPr>
              <a:noFill/>
              <a:ln>
                <a:noFill/>
              </a:ln>
              <a:effectLst/>
            </c:spPr>
            <c:txPr>
              <a:bodyPr/>
              <a:lstStyle/>
              <a:p>
                <a:pPr lvl="0">
                  <a:defRPr>
                    <a:solidFill>
                      <a:srgbClr val="000000"/>
                    </a:solidFill>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'(D) - Resultados III - FortiGat'!$U$26:$U$34</c15:sqref>
                  </c15:fullRef>
                </c:ext>
              </c:extLst>
              <c:f>'(D) - Resultados III - FortiGat'!$U$26:$U$33</c:f>
              <c:strCache>
                <c:ptCount val="8"/>
                <c:pt idx="0">
                  <c:v>Initial Access</c:v>
                </c:pt>
                <c:pt idx="1">
                  <c:v>Discovery</c:v>
                </c:pt>
                <c:pt idx="2">
                  <c:v>Lateral Movement</c:v>
                </c:pt>
                <c:pt idx="3">
                  <c:v>Collection</c:v>
                </c:pt>
                <c:pt idx="4">
                  <c:v>Command and Control</c:v>
                </c:pt>
                <c:pt idx="5">
                  <c:v>Inhibit Response Function</c:v>
                </c:pt>
                <c:pt idx="6">
                  <c:v>Impair Process Control</c:v>
                </c:pt>
                <c:pt idx="7">
                  <c:v>Impact</c:v>
                </c:pt>
              </c:strCache>
            </c:strRef>
          </c:cat>
          <c:val>
            <c:numRef>
              <c:extLst>
                <c:ext xmlns:c15="http://schemas.microsoft.com/office/drawing/2012/chart" uri="{02D57815-91ED-43cb-92C2-25804820EDAC}">
                  <c15:fullRef>
                    <c15:sqref>'(D) - Resultados III - FortiGat'!$V$26:$V$34</c15:sqref>
                  </c15:fullRef>
                </c:ext>
              </c:extLst>
              <c:f>'(D) - Resultados III - FortiGat'!$V$26:$V$33</c:f>
              <c:numCache>
                <c:formatCode>0%</c:formatCode>
                <c:ptCount val="8"/>
                <c:pt idx="0">
                  <c:v>0</c:v>
                </c:pt>
                <c:pt idx="1">
                  <c:v>0</c:v>
                </c:pt>
                <c:pt idx="2">
                  <c:v>0</c:v>
                </c:pt>
                <c:pt idx="3">
                  <c:v>0</c:v>
                </c:pt>
                <c:pt idx="4">
                  <c:v>0</c:v>
                </c:pt>
                <c:pt idx="5">
                  <c:v>1</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alpha val="100000"/>
                      </a:srgbClr>
                    </a:solidFill>
                    <a:prstDash val="solid"/>
                  </a:ln>
                </c14:spPr>
              </c14:invertSolidFillFmt>
            </c:ext>
            <c:ext xmlns:c15="http://schemas.microsoft.com/office/drawing/2012/chart" uri="{02D57815-91ED-43cb-92C2-25804820EDAC}">
              <c15:categoryFilterExceptions>
                <c15:categoryFilterException>
                  <c15:sqref>'(D) - Resultados III - FortiGat'!$V$34</c15:sqref>
                  <c15:invertIfNegative val="1"/>
                  <c15:bubble3D val="0"/>
                </c15:categoryFilterException>
              </c15:categoryFilterExceptions>
            </c:ext>
            <c:ext xmlns:c16="http://schemas.microsoft.com/office/drawing/2014/chart" uri="{C3380CC4-5D6E-409C-BE32-E72D297353CC}">
              <c16:uniqueId val="{00000009-9FF0-4A02-AE27-A6809BD1A9DB}"/>
            </c:ext>
          </c:extLst>
        </c:ser>
        <c:ser>
          <c:idx val="1"/>
          <c:order val="1"/>
          <c:tx>
            <c:strRef>
              <c:f>'(D) - Resultados III - FortiGat'!$W$25</c:f>
              <c:strCache>
                <c:ptCount val="1"/>
                <c:pt idx="0">
                  <c:v>L2</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'(D) - Resultados III - FortiGat'!$U$26:$U$34</c15:sqref>
                  </c15:fullRef>
                </c:ext>
              </c:extLst>
              <c:f>'(D) - Resultados III - FortiGat'!$U$26:$U$33</c:f>
              <c:strCache>
                <c:ptCount val="8"/>
                <c:pt idx="0">
                  <c:v>Initial Access</c:v>
                </c:pt>
                <c:pt idx="1">
                  <c:v>Discovery</c:v>
                </c:pt>
                <c:pt idx="2">
                  <c:v>Lateral Movement</c:v>
                </c:pt>
                <c:pt idx="3">
                  <c:v>Collection</c:v>
                </c:pt>
                <c:pt idx="4">
                  <c:v>Command and Control</c:v>
                </c:pt>
                <c:pt idx="5">
                  <c:v>Inhibit Response Function</c:v>
                </c:pt>
                <c:pt idx="6">
                  <c:v>Impair Process Control</c:v>
                </c:pt>
                <c:pt idx="7">
                  <c:v>Impact</c:v>
                </c:pt>
              </c:strCache>
            </c:strRef>
          </c:cat>
          <c:val>
            <c:numRef>
              <c:extLst>
                <c:ext xmlns:c15="http://schemas.microsoft.com/office/drawing/2012/chart" uri="{02D57815-91ED-43cb-92C2-25804820EDAC}">
                  <c15:fullRef>
                    <c15:sqref>'(D) - Resultados III - FortiGat'!$W$26:$W$34</c15:sqref>
                  </c15:fullRef>
                </c:ext>
              </c:extLst>
              <c:f>'(D) - Resultados III - FortiGat'!$W$26:$W$33</c:f>
              <c:numCache>
                <c:formatCode>0%</c:formatCode>
                <c:ptCount val="8"/>
                <c:pt idx="0">
                  <c:v>0</c:v>
                </c:pt>
                <c:pt idx="1">
                  <c:v>1</c:v>
                </c:pt>
                <c:pt idx="2">
                  <c:v>1</c:v>
                </c:pt>
                <c:pt idx="3">
                  <c:v>0.1111111111111111</c:v>
                </c:pt>
                <c:pt idx="4">
                  <c:v>0</c:v>
                </c:pt>
                <c:pt idx="5">
                  <c:v>0.42857142857142855</c:v>
                </c:pt>
                <c:pt idx="6">
                  <c:v>1</c:v>
                </c:pt>
                <c:pt idx="7">
                  <c:v>1</c:v>
                </c:pt>
              </c:numCache>
            </c:numRef>
          </c:val>
          <c:extLst>
            <c:ext xmlns:c16="http://schemas.microsoft.com/office/drawing/2014/chart" uri="{C3380CC4-5D6E-409C-BE32-E72D297353CC}">
              <c16:uniqueId val="{0000000A-9FF0-4A02-AE27-A6809BD1A9DB}"/>
            </c:ext>
          </c:extLst>
        </c:ser>
        <c:ser>
          <c:idx val="2"/>
          <c:order val="2"/>
          <c:tx>
            <c:strRef>
              <c:f>'(D) - Resultados III - FortiGat'!$X$25</c:f>
              <c:strCache>
                <c:ptCount val="1"/>
                <c:pt idx="0">
                  <c:v>L1+L2</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'(D) - Resultados III - FortiGat'!$U$26:$U$34</c15:sqref>
                  </c15:fullRef>
                </c:ext>
              </c:extLst>
              <c:f>'(D) - Resultados III - FortiGat'!$U$26:$U$33</c:f>
              <c:strCache>
                <c:ptCount val="8"/>
                <c:pt idx="0">
                  <c:v>Initial Access</c:v>
                </c:pt>
                <c:pt idx="1">
                  <c:v>Discovery</c:v>
                </c:pt>
                <c:pt idx="2">
                  <c:v>Lateral Movement</c:v>
                </c:pt>
                <c:pt idx="3">
                  <c:v>Collection</c:v>
                </c:pt>
                <c:pt idx="4">
                  <c:v>Command and Control</c:v>
                </c:pt>
                <c:pt idx="5">
                  <c:v>Inhibit Response Function</c:v>
                </c:pt>
                <c:pt idx="6">
                  <c:v>Impair Process Control</c:v>
                </c:pt>
                <c:pt idx="7">
                  <c:v>Impact</c:v>
                </c:pt>
              </c:strCache>
            </c:strRef>
          </c:cat>
          <c:val>
            <c:numRef>
              <c:extLst>
                <c:ext xmlns:c15="http://schemas.microsoft.com/office/drawing/2012/chart" uri="{02D57815-91ED-43cb-92C2-25804820EDAC}">
                  <c15:fullRef>
                    <c15:sqref>'(D) - Resultados III - FortiGat'!$X$26:$X$34</c15:sqref>
                  </c15:fullRef>
                </c:ext>
              </c:extLst>
              <c:f>'(D) - Resultados III - FortiGat'!$X$26:$X$33</c:f>
              <c:numCache>
                <c:formatCode>0%</c:formatCode>
                <c:ptCount val="8"/>
                <c:pt idx="0">
                  <c:v>0</c:v>
                </c:pt>
                <c:pt idx="1">
                  <c:v>1</c:v>
                </c:pt>
                <c:pt idx="2">
                  <c:v>1</c:v>
                </c:pt>
                <c:pt idx="3">
                  <c:v>0.1111111111111111</c:v>
                </c:pt>
                <c:pt idx="4">
                  <c:v>0</c:v>
                </c:pt>
                <c:pt idx="5">
                  <c:v>0.5</c:v>
                </c:pt>
                <c:pt idx="6">
                  <c:v>1</c:v>
                </c:pt>
                <c:pt idx="7">
                  <c:v>1</c:v>
                </c:pt>
              </c:numCache>
            </c:numRef>
          </c:val>
          <c:extLst>
            <c:ext xmlns:c16="http://schemas.microsoft.com/office/drawing/2014/chart" uri="{C3380CC4-5D6E-409C-BE32-E72D297353CC}">
              <c16:uniqueId val="{0000000D-9FF0-4A02-AE27-A6809BD1A9DB}"/>
            </c:ext>
          </c:extLst>
        </c:ser>
        <c:dLbls>
          <c:dLblPos val="outEnd"/>
          <c:showLegendKey val="0"/>
          <c:showVal val="1"/>
          <c:showCatName val="0"/>
          <c:showSerName val="0"/>
          <c:showPercent val="0"/>
          <c:showBubbleSize val="0"/>
        </c:dLbls>
        <c:gapWidth val="150"/>
        <c:axId val="2097666997"/>
        <c:axId val="172426689"/>
      </c:barChart>
      <c:catAx>
        <c:axId val="2097666997"/>
        <c:scaling>
          <c:orientation val="maxMin"/>
        </c:scaling>
        <c:delete val="0"/>
        <c:axPos val="l"/>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172426689"/>
        <c:crosses val="autoZero"/>
        <c:auto val="1"/>
        <c:lblAlgn val="ctr"/>
        <c:lblOffset val="100"/>
        <c:noMultiLvlLbl val="1"/>
      </c:catAx>
      <c:valAx>
        <c:axId val="17242668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ES"/>
          </a:p>
        </c:txPr>
        <c:crossAx val="2097666997"/>
        <c:crosses val="max"/>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s-ES"/>
              <a:t>PORCENTAJES TÁCTICAS ANALIZADAS (TÉCNICAS)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0CE-42EC-8AED-997D48423A6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0CE-42EC-8AED-997D48423A6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0CE-42EC-8AED-997D48423A6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0CE-42EC-8AED-997D48423A6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20CE-42EC-8AED-997D48423A6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20CE-42EC-8AED-997D48423A6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20CE-42EC-8AED-997D48423A67}"/>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20CE-42EC-8AED-997D48423A67}"/>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20CE-42EC-8AED-997D48423A6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1-20CE-42EC-8AED-997D48423A6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3-20CE-42EC-8AED-997D48423A6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5-20CE-42EC-8AED-997D48423A6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7-20CE-42EC-8AED-997D48423A6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9-20CE-42EC-8AED-997D48423A6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B-20CE-42EC-8AED-997D48423A67}"/>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D-20CE-42EC-8AED-997D48423A67}"/>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F-20CE-42EC-8AED-997D48423A67}"/>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1-20CE-42EC-8AED-997D48423A67}"/>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 - Resultados III - FortiGat'!$G$9:$G$17</c:f>
              <c:strCache>
                <c:ptCount val="9"/>
                <c:pt idx="0">
                  <c:v>Initial Access</c:v>
                </c:pt>
                <c:pt idx="1">
                  <c:v>Discovery</c:v>
                </c:pt>
                <c:pt idx="2">
                  <c:v>Lateral Movement</c:v>
                </c:pt>
                <c:pt idx="3">
                  <c:v>Collection</c:v>
                </c:pt>
                <c:pt idx="4">
                  <c:v>Command and Control</c:v>
                </c:pt>
                <c:pt idx="5">
                  <c:v>Inhibit Response Function</c:v>
                </c:pt>
                <c:pt idx="6">
                  <c:v>Impair Process Control</c:v>
                </c:pt>
                <c:pt idx="7">
                  <c:v>Impact</c:v>
                </c:pt>
                <c:pt idx="8">
                  <c:v>Desconocida</c:v>
                </c:pt>
              </c:strCache>
            </c:strRef>
          </c:cat>
          <c:val>
            <c:numRef>
              <c:f>'(D) - Resultados III - FortiGat'!$I$9:$I$17</c:f>
              <c:numCache>
                <c:formatCode>General</c:formatCode>
                <c:ptCount val="9"/>
                <c:pt idx="0">
                  <c:v>0</c:v>
                </c:pt>
                <c:pt idx="1">
                  <c:v>2</c:v>
                </c:pt>
                <c:pt idx="2">
                  <c:v>1</c:v>
                </c:pt>
                <c:pt idx="3">
                  <c:v>2</c:v>
                </c:pt>
                <c:pt idx="4">
                  <c:v>1</c:v>
                </c:pt>
                <c:pt idx="5">
                  <c:v>2</c:v>
                </c:pt>
                <c:pt idx="6">
                  <c:v>1</c:v>
                </c:pt>
                <c:pt idx="7">
                  <c:v>3</c:v>
                </c:pt>
                <c:pt idx="8">
                  <c:v>1</c:v>
                </c:pt>
              </c:numCache>
            </c:numRef>
          </c:val>
          <c:extLst>
            <c:ext xmlns:c16="http://schemas.microsoft.com/office/drawing/2014/chart" uri="{C3380CC4-5D6E-409C-BE32-E72D297353CC}">
              <c16:uniqueId val="{00000012-20CE-42EC-8AED-997D48423A67}"/>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s-ES"/>
              <a:t>PORCENTAJES TÁCTICAS ANALIZADAS (ATAQUES)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D5A0-4081-A2D9-FF33FA16028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5A0-4081-A2D9-FF33FA16028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D5A0-4081-A2D9-FF33FA16028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D5A0-4081-A2D9-FF33FA16028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D5A0-4081-A2D9-FF33FA160286}"/>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D5A0-4081-A2D9-FF33FA160286}"/>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D5A0-4081-A2D9-FF33FA160286}"/>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D5A0-4081-A2D9-FF33FA160286}"/>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D5A0-4081-A2D9-FF33FA160286}"/>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D5A0-4081-A2D9-FF33FA160286}"/>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D5A0-4081-A2D9-FF33FA160286}"/>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D5A0-4081-A2D9-FF33FA160286}"/>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D5A0-4081-A2D9-FF33FA160286}"/>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D5A0-4081-A2D9-FF33FA160286}"/>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D-D5A0-4081-A2D9-FF33FA16028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1-D5A0-4081-A2D9-FF33FA16028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3-D5A0-4081-A2D9-FF33FA16028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5-D5A0-4081-A2D9-FF33FA16028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7-D5A0-4081-A2D9-FF33FA16028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9-D5A0-4081-A2D9-FF33FA160286}"/>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B-D5A0-4081-A2D9-FF33FA160286}"/>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D-D5A0-4081-A2D9-FF33FA160286}"/>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F-D5A0-4081-A2D9-FF33FA160286}"/>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1-D5A0-4081-A2D9-FF33FA160286}"/>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3-D5A0-4081-A2D9-FF33FA160286}"/>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5-D5A0-4081-A2D9-FF33FA160286}"/>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7-D5A0-4081-A2D9-FF33FA160286}"/>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9-D5A0-4081-A2D9-FF33FA160286}"/>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B-D5A0-4081-A2D9-FF33FA160286}"/>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D-D5A0-4081-A2D9-FF33FA160286}"/>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 - Resultados III - FortiGat'!$G$9:$G$17</c:f>
              <c:strCache>
                <c:ptCount val="9"/>
                <c:pt idx="0">
                  <c:v>Initial Access</c:v>
                </c:pt>
                <c:pt idx="1">
                  <c:v>Discovery</c:v>
                </c:pt>
                <c:pt idx="2">
                  <c:v>Lateral Movement</c:v>
                </c:pt>
                <c:pt idx="3">
                  <c:v>Collection</c:v>
                </c:pt>
                <c:pt idx="4">
                  <c:v>Command and Control</c:v>
                </c:pt>
                <c:pt idx="5">
                  <c:v>Inhibit Response Function</c:v>
                </c:pt>
                <c:pt idx="6">
                  <c:v>Impair Process Control</c:v>
                </c:pt>
                <c:pt idx="7">
                  <c:v>Impact</c:v>
                </c:pt>
                <c:pt idx="8">
                  <c:v>Desconocida</c:v>
                </c:pt>
              </c:strCache>
            </c:strRef>
          </c:cat>
          <c:val>
            <c:numRef>
              <c:f>'(D) - Resultados III - FortiGat'!$J$9:$J$17</c:f>
              <c:numCache>
                <c:formatCode>General</c:formatCode>
                <c:ptCount val="9"/>
                <c:pt idx="0">
                  <c:v>0</c:v>
                </c:pt>
                <c:pt idx="1">
                  <c:v>12</c:v>
                </c:pt>
                <c:pt idx="2">
                  <c:v>2</c:v>
                </c:pt>
                <c:pt idx="3">
                  <c:v>9</c:v>
                </c:pt>
                <c:pt idx="4">
                  <c:v>4</c:v>
                </c:pt>
                <c:pt idx="5">
                  <c:v>7</c:v>
                </c:pt>
                <c:pt idx="6">
                  <c:v>2</c:v>
                </c:pt>
                <c:pt idx="7">
                  <c:v>6</c:v>
                </c:pt>
                <c:pt idx="8">
                  <c:v>8</c:v>
                </c:pt>
              </c:numCache>
            </c:numRef>
          </c:val>
          <c:extLst>
            <c:ext xmlns:c16="http://schemas.microsoft.com/office/drawing/2014/chart" uri="{C3380CC4-5D6E-409C-BE32-E72D297353CC}">
              <c16:uniqueId val="{0000001E-D5A0-4081-A2D9-FF33FA160286}"/>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0">
              <a:defRPr sz="1000" b="0" i="0" u="none" strike="noStrike" kern="1200" baseline="0">
                <a:solidFill>
                  <a:srgbClr val="000000"/>
                </a:solidFill>
                <a:latin typeface="Arial black"/>
                <a:ea typeface="+mn-ea"/>
                <a:cs typeface="+mn-cs"/>
              </a:defRPr>
            </a:pPr>
            <a:r>
              <a:rPr lang="es-ES" b="0">
                <a:solidFill>
                  <a:srgbClr val="000000"/>
                </a:solidFill>
                <a:latin typeface="Arial black"/>
              </a:rPr>
              <a:t>% DETECCIÓN TÉCNICA (ATAQUE)</a:t>
            </a:r>
          </a:p>
        </c:rich>
      </c:tx>
      <c:overlay val="0"/>
      <c:spPr>
        <a:noFill/>
        <a:ln>
          <a:noFill/>
        </a:ln>
        <a:effectLst/>
      </c:spPr>
    </c:title>
    <c:autoTitleDeleted val="0"/>
    <c:plotArea>
      <c:layout/>
      <c:barChart>
        <c:barDir val="bar"/>
        <c:grouping val="clustered"/>
        <c:varyColors val="1"/>
        <c:ser>
          <c:idx val="0"/>
          <c:order val="0"/>
          <c:tx>
            <c:strRef>
              <c:f>'(D) - Resultados I'!$BI$11</c:f>
              <c:strCache>
                <c:ptCount val="1"/>
                <c:pt idx="0">
                  <c:v>% DETECCIÓN FG</c:v>
                </c:pt>
              </c:strCache>
            </c:strRef>
          </c:tx>
          <c:spPr>
            <a:solidFill>
              <a:schemeClr val="accent6"/>
            </a:solidFill>
            <a:ln>
              <a:noFill/>
            </a:ln>
            <a:effectLst/>
          </c:spPr>
          <c:invertIfNegative val="0"/>
          <c:cat>
            <c:strRef>
              <c:f>'(D) - Resultados I'!$BC$12:$BC$26</c:f>
              <c:strCache>
                <c:ptCount val="15"/>
                <c:pt idx="0">
                  <c:v>Rogue Master</c:v>
                </c:pt>
                <c:pt idx="1">
                  <c:v>Remote System Discovery </c:v>
                </c:pt>
                <c:pt idx="2">
                  <c:v>Remote System Information Discovery</c:v>
                </c:pt>
                <c:pt idx="3">
                  <c:v>Program Download</c:v>
                </c:pt>
                <c:pt idx="4">
                  <c:v>Automated Collection</c:v>
                </c:pt>
                <c:pt idx="5">
                  <c:v>Adversary-in-the-Middle </c:v>
                </c:pt>
                <c:pt idx="6">
                  <c:v>Commonly Used Port</c:v>
                </c:pt>
                <c:pt idx="7">
                  <c:v>Denial of Service</c:v>
                </c:pt>
                <c:pt idx="8">
                  <c:v>Device Restart/Shutdown</c:v>
                </c:pt>
                <c:pt idx="9">
                  <c:v>Modify Parameter</c:v>
                </c:pt>
                <c:pt idx="10">
                  <c:v>Damage to Property</c:v>
                </c:pt>
                <c:pt idx="11">
                  <c:v>Loss of Productivity and Revenue</c:v>
                </c:pt>
                <c:pt idx="12">
                  <c:v>Manipulation of Control</c:v>
                </c:pt>
                <c:pt idx="13">
                  <c:v>Theft of Operational Information</c:v>
                </c:pt>
                <c:pt idx="14">
                  <c:v>Desconocida</c:v>
                </c:pt>
              </c:strCache>
            </c:strRef>
          </c:cat>
          <c:val>
            <c:numRef>
              <c:f>'(D) - Resultados I'!$BI$12:$BI$26</c:f>
              <c:numCache>
                <c:formatCode>0.00%</c:formatCode>
                <c:ptCount val="15"/>
                <c:pt idx="0">
                  <c:v>0</c:v>
                </c:pt>
                <c:pt idx="1">
                  <c:v>0.36363636363636365</c:v>
                </c:pt>
                <c:pt idx="2">
                  <c:v>1</c:v>
                </c:pt>
                <c:pt idx="3">
                  <c:v>1</c:v>
                </c:pt>
                <c:pt idx="4">
                  <c:v>1</c:v>
                </c:pt>
                <c:pt idx="5">
                  <c:v>0</c:v>
                </c:pt>
                <c:pt idx="6">
                  <c:v>0</c:v>
                </c:pt>
                <c:pt idx="7">
                  <c:v>0.33333333333333331</c:v>
                </c:pt>
                <c:pt idx="8">
                  <c:v>1</c:v>
                </c:pt>
                <c:pt idx="9">
                  <c:v>1</c:v>
                </c:pt>
                <c:pt idx="10">
                  <c:v>1</c:v>
                </c:pt>
                <c:pt idx="11">
                  <c:v>1</c:v>
                </c:pt>
                <c:pt idx="12">
                  <c:v>0</c:v>
                </c:pt>
                <c:pt idx="13">
                  <c:v>1</c:v>
                </c:pt>
                <c:pt idx="14">
                  <c:v>1</c:v>
                </c:pt>
              </c:numCache>
            </c:numRef>
          </c:val>
          <c:extLst>
            <c:ext xmlns:c16="http://schemas.microsoft.com/office/drawing/2014/chart" uri="{C3380CC4-5D6E-409C-BE32-E72D297353CC}">
              <c16:uniqueId val="{00000000-E71A-4819-9F51-2A701A5377ED}"/>
            </c:ext>
          </c:extLst>
        </c:ser>
        <c:ser>
          <c:idx val="1"/>
          <c:order val="1"/>
          <c:tx>
            <c:strRef>
              <c:f>'(D) - Resultados I'!$BF$11</c:f>
              <c:strCache>
                <c:ptCount val="1"/>
                <c:pt idx="0">
                  <c:v>% DETECCIÓN SNORT</c:v>
                </c:pt>
              </c:strCache>
            </c:strRef>
          </c:tx>
          <c:spPr>
            <a:solidFill>
              <a:schemeClr val="accent5"/>
            </a:solidFill>
            <a:ln>
              <a:noFill/>
            </a:ln>
            <a:effectLst/>
          </c:spPr>
          <c:invertIfNegative val="0"/>
          <c:cat>
            <c:strRef>
              <c:f>'(D) - Resultados I'!$BC$12:$BC$26</c:f>
              <c:strCache>
                <c:ptCount val="15"/>
                <c:pt idx="0">
                  <c:v>Rogue Master</c:v>
                </c:pt>
                <c:pt idx="1">
                  <c:v>Remote System Discovery </c:v>
                </c:pt>
                <c:pt idx="2">
                  <c:v>Remote System Information Discovery</c:v>
                </c:pt>
                <c:pt idx="3">
                  <c:v>Program Download</c:v>
                </c:pt>
                <c:pt idx="4">
                  <c:v>Automated Collection</c:v>
                </c:pt>
                <c:pt idx="5">
                  <c:v>Adversary-in-the-Middle </c:v>
                </c:pt>
                <c:pt idx="6">
                  <c:v>Commonly Used Port</c:v>
                </c:pt>
                <c:pt idx="7">
                  <c:v>Denial of Service</c:v>
                </c:pt>
                <c:pt idx="8">
                  <c:v>Device Restart/Shutdown</c:v>
                </c:pt>
                <c:pt idx="9">
                  <c:v>Modify Parameter</c:v>
                </c:pt>
                <c:pt idx="10">
                  <c:v>Damage to Property</c:v>
                </c:pt>
                <c:pt idx="11">
                  <c:v>Loss of Productivity and Revenue</c:v>
                </c:pt>
                <c:pt idx="12">
                  <c:v>Manipulation of Control</c:v>
                </c:pt>
                <c:pt idx="13">
                  <c:v>Theft of Operational Information</c:v>
                </c:pt>
                <c:pt idx="14">
                  <c:v>Desconocida</c:v>
                </c:pt>
              </c:strCache>
            </c:strRef>
          </c:cat>
          <c:val>
            <c:numRef>
              <c:f>'(D) - Resultados I'!$BF$12:$BF$26</c:f>
              <c:numCache>
                <c:formatCode>0.00%</c:formatCode>
                <c:ptCount val="15"/>
                <c:pt idx="0">
                  <c:v>1</c:v>
                </c:pt>
                <c:pt idx="1">
                  <c:v>0.45454545454545453</c:v>
                </c:pt>
                <c:pt idx="2">
                  <c:v>0</c:v>
                </c:pt>
                <c:pt idx="3">
                  <c:v>1</c:v>
                </c:pt>
                <c:pt idx="4">
                  <c:v>1</c:v>
                </c:pt>
                <c:pt idx="5">
                  <c:v>0</c:v>
                </c:pt>
                <c:pt idx="6">
                  <c:v>1</c:v>
                </c:pt>
                <c:pt idx="7">
                  <c:v>0.66666666666666663</c:v>
                </c:pt>
                <c:pt idx="8">
                  <c:v>1</c:v>
                </c:pt>
                <c:pt idx="9">
                  <c:v>1</c:v>
                </c:pt>
                <c:pt idx="10">
                  <c:v>0</c:v>
                </c:pt>
                <c:pt idx="11">
                  <c:v>1</c:v>
                </c:pt>
                <c:pt idx="12">
                  <c:v>0</c:v>
                </c:pt>
                <c:pt idx="13">
                  <c:v>0.375</c:v>
                </c:pt>
                <c:pt idx="14">
                  <c:v>0.8</c:v>
                </c:pt>
              </c:numCache>
            </c:numRef>
          </c:val>
          <c:extLst>
            <c:ext xmlns:c16="http://schemas.microsoft.com/office/drawing/2014/chart" uri="{C3380CC4-5D6E-409C-BE32-E72D297353CC}">
              <c16:uniqueId val="{00000001-E71A-4819-9F51-2A701A5377ED}"/>
            </c:ext>
          </c:extLst>
        </c:ser>
        <c:dLbls>
          <c:showLegendKey val="0"/>
          <c:showVal val="0"/>
          <c:showCatName val="0"/>
          <c:showSerName val="0"/>
          <c:showPercent val="0"/>
          <c:showBubbleSize val="0"/>
        </c:dLbls>
        <c:gapWidth val="150"/>
        <c:axId val="30288646"/>
        <c:axId val="1880581180"/>
      </c:barChart>
      <c:catAx>
        <c:axId val="30288646"/>
        <c:scaling>
          <c:orientation val="minMax"/>
        </c:scaling>
        <c:delete val="0"/>
        <c:axPos val="l"/>
        <c:majorGridlines>
          <c:spPr>
            <a:ln w="6350" cap="flat" cmpd="sng" algn="ctr">
              <a:solidFill>
                <a:srgbClr val="B7B7B7"/>
              </a:solidFill>
              <a:prstDash val="solid"/>
              <a:round/>
            </a:ln>
            <a:effectLst/>
          </c:spPr>
        </c:majorGridlines>
        <c:minorGridlines>
          <c:spPr>
            <a:ln w="6350" cap="flat" cmpd="sng" algn="ctr">
              <a:solidFill>
                <a:srgbClr val="CCCCCC">
                  <a:alpha val="0"/>
                </a:srgbClr>
              </a:solidFill>
              <a:prstDash val="solid"/>
              <a:round/>
            </a:ln>
            <a:effectLst/>
          </c:spPr>
        </c:minorGridlines>
        <c:title>
          <c:tx>
            <c:rich>
              <a:bodyPr rot="-5400000" spcFirstLastPara="1" vertOverflow="ellipsis" vert="horz" wrap="square" anchor="ctr" anchorCtr="1"/>
              <a:lstStyle/>
              <a:p>
                <a:pPr lvl="0">
                  <a:defRPr sz="1000" b="0" i="0" u="none" strike="noStrike" kern="1200" baseline="0">
                    <a:solidFill>
                      <a:srgbClr val="000000"/>
                    </a:solidFill>
                    <a:latin typeface="+mn-lt"/>
                    <a:ea typeface="+mn-ea"/>
                    <a:cs typeface="+mn-cs"/>
                  </a:defRPr>
                </a:pPr>
                <a:r>
                  <a:rPr lang="es-ES" b="0">
                    <a:solidFill>
                      <a:srgbClr val="000000"/>
                    </a:solidFill>
                    <a:latin typeface="+mn-lt"/>
                  </a:rPr>
                  <a:t>% DETECCIÓN SNORT</a:t>
                </a:r>
              </a:p>
            </c:rich>
          </c:tx>
          <c:overlay val="0"/>
          <c:spPr>
            <a:noFill/>
            <a:ln>
              <a:noFill/>
            </a:ln>
            <a:effectLst/>
          </c:spPr>
        </c:title>
        <c:numFmt formatCode="General"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txPr>
        <c:crossAx val="1880581180"/>
        <c:crosses val="autoZero"/>
        <c:auto val="1"/>
        <c:lblAlgn val="ctr"/>
        <c:lblOffset val="100"/>
        <c:tickMarkSkip val="1"/>
        <c:noMultiLvlLbl val="1"/>
      </c:catAx>
      <c:valAx>
        <c:axId val="1880581180"/>
        <c:scaling>
          <c:orientation val="minMax"/>
          <c:max val="1"/>
          <c:min val="0"/>
        </c:scaling>
        <c:delete val="0"/>
        <c:axPos val="b"/>
        <c:majorGridlines>
          <c:spPr>
            <a:ln w="6350" cap="flat" cmpd="sng" algn="ctr">
              <a:solidFill>
                <a:srgbClr val="B7B7B7"/>
              </a:solidFill>
              <a:prstDash val="solid"/>
              <a:round/>
            </a:ln>
            <a:effectLst/>
          </c:spPr>
        </c:majorGridlines>
        <c:minorGridlines>
          <c:spPr>
            <a:ln w="6350" cap="flat" cmpd="sng" algn="ctr">
              <a:solidFill>
                <a:srgbClr val="CCCCCC">
                  <a:alpha val="0"/>
                </a:srgbClr>
              </a:solidFill>
              <a:prstDash val="solid"/>
              <a:round/>
            </a:ln>
            <a:effectLst/>
          </c:spPr>
        </c:minorGridlines>
        <c:title>
          <c:tx>
            <c:rich>
              <a:bodyPr rot="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rich>
          </c:tx>
          <c:overlay val="0"/>
          <c:spPr>
            <a:noFill/>
            <a:ln>
              <a:noFill/>
            </a:ln>
            <a:effectLst/>
          </c:spPr>
        </c:title>
        <c:numFmt formatCode="0.00%"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txPr>
        <c:crossAx val="30288646"/>
        <c:crosses val="autoZero"/>
        <c:crossBetween val="between"/>
        <c:majorUnit val="0.2"/>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lvl="0">
            <a:defRPr sz="1000" b="0" i="0" u="none" strike="noStrike" kern="1200" baseline="0">
              <a:solidFill>
                <a:srgbClr val="1A1A1A"/>
              </a:solidFill>
              <a:latin typeface="+mn-lt"/>
              <a:ea typeface="+mn-ea"/>
              <a:cs typeface="+mn-cs"/>
            </a:defRPr>
          </a:pPr>
          <a:endParaRPr lang="es-ES"/>
        </a:p>
      </c:txPr>
    </c:legend>
    <c:plotVisOnly val="1"/>
    <c:dispBlanksAs val="zero"/>
    <c:showDLblsOverMax val="1"/>
  </c:chart>
  <c:spPr>
    <a:solidFill>
      <a:sysClr val="window" lastClr="FFFFFF"/>
    </a:solidFill>
    <a:ln w="6350" cap="flat" cmpd="sng" algn="ctr">
      <a:solidFill>
        <a:schemeClr val="tx1">
          <a:tint val="75000"/>
        </a:schemeClr>
      </a:solidFill>
      <a:prstDash val="solid"/>
      <a:round/>
    </a:ln>
    <a:effectLst/>
  </c:spPr>
  <c:txPr>
    <a:bodyPr/>
    <a:lstStyle/>
    <a:p>
      <a:pPr>
        <a:defRPr/>
      </a:pPr>
      <a:endParaRPr lang="es-E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s-ES"/>
              <a:t>PORCENTAJES TÁCTICAS ANALIZADAS (TÉCNICAS)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C9F-4A60-9A83-1441C184123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C9F-4A60-9A83-1441C184123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CC9F-4A60-9A83-1441C184123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CC9F-4A60-9A83-1441C184123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CC9F-4A60-9A83-1441C1841234}"/>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CC9F-4A60-9A83-1441C1841234}"/>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CC9F-4A60-9A83-1441C1841234}"/>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CC9F-4A60-9A83-1441C184123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1-CC9F-4A60-9A83-1441C184123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3-CC9F-4A60-9A83-1441C184123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5-CC9F-4A60-9A83-1441C184123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7-CC9F-4A60-9A83-1441C184123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9-CC9F-4A60-9A83-1441C1841234}"/>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B-CC9F-4A60-9A83-1441C1841234}"/>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D-CC9F-4A60-9A83-1441C1841234}"/>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F-CC9F-4A60-9A83-1441C1841234}"/>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'(D) - Resultados III - FortiGat'!$G$9:$G$17</c15:sqref>
                  </c15:fullRef>
                </c:ext>
              </c:extLst>
              <c:f>'(D) - Resultados III - FortiGat'!$G$9:$G$16</c:f>
              <c:strCache>
                <c:ptCount val="8"/>
                <c:pt idx="0">
                  <c:v>Initial Access</c:v>
                </c:pt>
                <c:pt idx="1">
                  <c:v>Discovery</c:v>
                </c:pt>
                <c:pt idx="2">
                  <c:v>Lateral Movement</c:v>
                </c:pt>
                <c:pt idx="3">
                  <c:v>Collection</c:v>
                </c:pt>
                <c:pt idx="4">
                  <c:v>Command and Control</c:v>
                </c:pt>
                <c:pt idx="5">
                  <c:v>Inhibit Response Function</c:v>
                </c:pt>
                <c:pt idx="6">
                  <c:v>Impair Process Control</c:v>
                </c:pt>
                <c:pt idx="7">
                  <c:v>Impact</c:v>
                </c:pt>
              </c:strCache>
            </c:strRef>
          </c:cat>
          <c:val>
            <c:numRef>
              <c:extLst>
                <c:ext xmlns:c15="http://schemas.microsoft.com/office/drawing/2012/chart" uri="{02D57815-91ED-43cb-92C2-25804820EDAC}">
                  <c15:fullRef>
                    <c15:sqref>'(D) - Resultados III - FortiGat'!$I$9:$I$17</c15:sqref>
                  </c15:fullRef>
                </c:ext>
              </c:extLst>
              <c:f>'(D) - Resultados III - FortiGat'!$I$9:$I$16</c:f>
              <c:numCache>
                <c:formatCode>General</c:formatCode>
                <c:ptCount val="8"/>
                <c:pt idx="0">
                  <c:v>0</c:v>
                </c:pt>
                <c:pt idx="1">
                  <c:v>2</c:v>
                </c:pt>
                <c:pt idx="2">
                  <c:v>1</c:v>
                </c:pt>
                <c:pt idx="3">
                  <c:v>2</c:v>
                </c:pt>
                <c:pt idx="4">
                  <c:v>1</c:v>
                </c:pt>
                <c:pt idx="5">
                  <c:v>2</c:v>
                </c:pt>
                <c:pt idx="6">
                  <c:v>1</c:v>
                </c:pt>
                <c:pt idx="7">
                  <c:v>3</c:v>
                </c:pt>
              </c:numCache>
            </c:numRef>
          </c:val>
          <c:extLst>
            <c:ext xmlns:c15="http://schemas.microsoft.com/office/drawing/2012/chart" uri="{02D57815-91ED-43cb-92C2-25804820EDAC}">
              <c15:categoryFilterExceptions>
                <c15:categoryFilterException>
                  <c15:sqref>'(D) - Resultados III - FortiGat'!$I$17</c15:sqref>
                  <c15:spPr xmlns:c15="http://schemas.microsoft.com/office/drawing/2012/chart">
                    <a:solidFill>
                      <a:schemeClr val="accent3">
                        <a:lumMod val="60000"/>
                      </a:schemeClr>
                    </a:solidFill>
                    <a:ln>
                      <a:noFill/>
                    </a:ln>
                    <a:effectLst>
                      <a:outerShdw blurRad="63500" sx="102000" sy="102000" algn="ctr" rotWithShape="0">
                        <a:prstClr val="black">
                          <a:alpha val="20000"/>
                        </a:prstClr>
                      </a:outerShdw>
                    </a:effectLst>
                  </c15:spPr>
                  <c15:bubble3D val="0"/>
                  <c15: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1-5FF4-4766-8779-CB3F724F7140}"/>
                      </c:ext>
                    </c:extLst>
                  </c15:dLbl>
                </c15:categoryFilterException>
              </c15:categoryFilterExceptions>
            </c:ext>
            <c:ext xmlns:c16="http://schemas.microsoft.com/office/drawing/2014/chart" uri="{C3380CC4-5D6E-409C-BE32-E72D297353CC}">
              <c16:uniqueId val="{00000012-CC9F-4A60-9A83-1441C1841234}"/>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s-ES"/>
              <a:t>PORCENTAJES TÁCTICAS ANALIZADAS (ATAQUES)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1AF-434A-92D7-3B06983E6F3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1AF-434A-92D7-3B06983E6F3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1AF-434A-92D7-3B06983E6F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A1AF-434A-92D7-3B06983E6F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A1AF-434A-92D7-3B06983E6F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A1AF-434A-92D7-3B06983E6F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A1AF-434A-92D7-3B06983E6F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A1AF-434A-92D7-3B06983E6F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A1AF-434A-92D7-3B06983E6F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A1AF-434A-92D7-3B06983E6F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A1AF-434A-92D7-3B06983E6F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A1AF-434A-92D7-3B06983E6F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A1AF-434A-92D7-3B06983E6F3E}"/>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D-A1AF-434A-92D7-3B06983E6F3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1-A1AF-434A-92D7-3B06983E6F3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3-A1AF-434A-92D7-3B06983E6F3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5-A1AF-434A-92D7-3B06983E6F3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7-A1AF-434A-92D7-3B06983E6F3E}"/>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9-A1AF-434A-92D7-3B06983E6F3E}"/>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B-A1AF-434A-92D7-3B06983E6F3E}"/>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D-A1AF-434A-92D7-3B06983E6F3E}"/>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0F-A1AF-434A-92D7-3B06983E6F3E}"/>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3-A1AF-434A-92D7-3B06983E6F3E}"/>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5-A1AF-434A-92D7-3B06983E6F3E}"/>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7-A1AF-434A-92D7-3B06983E6F3E}"/>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9-A1AF-434A-92D7-3B06983E6F3E}"/>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B-A1AF-434A-92D7-3B06983E6F3E}"/>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D-A1AF-434A-92D7-3B06983E6F3E}"/>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'(D) - Resultados III - FortiGat'!$G$9:$G$17</c15:sqref>
                  </c15:fullRef>
                </c:ext>
              </c:extLst>
              <c:f>'(D) - Resultados III - FortiGat'!$G$9:$G$16</c:f>
              <c:strCache>
                <c:ptCount val="8"/>
                <c:pt idx="0">
                  <c:v>Initial Access</c:v>
                </c:pt>
                <c:pt idx="1">
                  <c:v>Discovery</c:v>
                </c:pt>
                <c:pt idx="2">
                  <c:v>Lateral Movement</c:v>
                </c:pt>
                <c:pt idx="3">
                  <c:v>Collection</c:v>
                </c:pt>
                <c:pt idx="4">
                  <c:v>Command and Control</c:v>
                </c:pt>
                <c:pt idx="5">
                  <c:v>Inhibit Response Function</c:v>
                </c:pt>
                <c:pt idx="6">
                  <c:v>Impair Process Control</c:v>
                </c:pt>
                <c:pt idx="7">
                  <c:v>Impact</c:v>
                </c:pt>
              </c:strCache>
            </c:strRef>
          </c:cat>
          <c:val>
            <c:numRef>
              <c:extLst>
                <c:ext xmlns:c15="http://schemas.microsoft.com/office/drawing/2012/chart" uri="{02D57815-91ED-43cb-92C2-25804820EDAC}">
                  <c15:fullRef>
                    <c15:sqref>'(D) - Resultados III - FortiGat'!$J$9:$J$17</c15:sqref>
                  </c15:fullRef>
                </c:ext>
              </c:extLst>
              <c:f>'(D) - Resultados III - FortiGat'!$J$9:$J$16</c:f>
              <c:numCache>
                <c:formatCode>General</c:formatCode>
                <c:ptCount val="8"/>
                <c:pt idx="0">
                  <c:v>0</c:v>
                </c:pt>
                <c:pt idx="1">
                  <c:v>12</c:v>
                </c:pt>
                <c:pt idx="2">
                  <c:v>2</c:v>
                </c:pt>
                <c:pt idx="3">
                  <c:v>9</c:v>
                </c:pt>
                <c:pt idx="4">
                  <c:v>4</c:v>
                </c:pt>
                <c:pt idx="5">
                  <c:v>7</c:v>
                </c:pt>
                <c:pt idx="6">
                  <c:v>2</c:v>
                </c:pt>
                <c:pt idx="7">
                  <c:v>6</c:v>
                </c:pt>
              </c:numCache>
            </c:numRef>
          </c:val>
          <c:extLst>
            <c:ext xmlns:c15="http://schemas.microsoft.com/office/drawing/2012/chart" uri="{02D57815-91ED-43cb-92C2-25804820EDAC}">
              <c15:categoryFilterExceptions>
                <c15:categoryFilterException>
                  <c15:sqref>'(D) - Resultados III - FortiGat'!$J$17</c15:sqref>
                  <c15:spPr xmlns:c15="http://schemas.microsoft.com/office/drawing/2012/chart">
                    <a:solidFill>
                      <a:schemeClr val="accent3">
                        <a:lumMod val="60000"/>
                      </a:schemeClr>
                    </a:solidFill>
                    <a:ln>
                      <a:noFill/>
                    </a:ln>
                    <a:effectLst>
                      <a:outerShdw blurRad="63500" sx="102000" sy="102000" algn="ctr" rotWithShape="0">
                        <a:prstClr val="black">
                          <a:alpha val="20000"/>
                        </a:prstClr>
                      </a:outerShdw>
                    </a:effectLst>
                  </c15:spPr>
                  <c15:bubble3D val="0"/>
                  <c15: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s-ES"/>
                      </a:p>
                    </c:txPr>
                    <c:dLblPos val="outEnd"/>
                    <c:showLegendKey val="0"/>
                    <c:showVal val="0"/>
                    <c:showCatName val="1"/>
                    <c:showSerName val="0"/>
                    <c:showPercent val="0"/>
                    <c:showBubbleSize val="0"/>
                    <c:extLst>
                      <c:ext xmlns:c16="http://schemas.microsoft.com/office/drawing/2014/chart" uri="{C3380CC4-5D6E-409C-BE32-E72D297353CC}">
                        <c16:uniqueId val="{0000001D-8558-4830-B111-E75B75F381B0}"/>
                      </c:ext>
                    </c:extLst>
                  </c15:dLbl>
                </c15:categoryFilterException>
              </c15:categoryFilterExceptions>
            </c:ext>
            <c:ext xmlns:c16="http://schemas.microsoft.com/office/drawing/2014/chart" uri="{C3380CC4-5D6E-409C-BE32-E72D297353CC}">
              <c16:uniqueId val="{0000001E-A1AF-434A-92D7-3B06983E6F3E}"/>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Alertas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tx>
            <c:strRef>
              <c:f>'(D) - Resultados III - FortiGat'!$P$7:$P$8</c:f>
              <c:strCache>
                <c:ptCount val="2"/>
                <c:pt idx="0">
                  <c:v>L2</c:v>
                </c:pt>
                <c:pt idx="1">
                  <c:v>TOTAL ALERTAS</c:v>
                </c:pt>
              </c:strCache>
            </c:strRef>
          </c:tx>
          <c:spPr>
            <a:solidFill>
              <a:schemeClr val="accent1"/>
            </a:solidFill>
            <a:ln>
              <a:noFill/>
            </a:ln>
            <a:effectLst/>
          </c:spPr>
          <c:invertIfNegative val="0"/>
          <c:cat>
            <c:strRef>
              <c:extLst>
                <c:ext xmlns:c15="http://schemas.microsoft.com/office/drawing/2012/chart" uri="{02D57815-91ED-43cb-92C2-25804820EDAC}">
                  <c15:fullRef>
                    <c15:sqref>'(D) - Resultados III - FortiGat'!$M$9:$M$17</c15:sqref>
                  </c15:fullRef>
                </c:ext>
              </c:extLst>
              <c:f>'(D) - Resultados III - FortiGat'!$M$9:$M$16</c:f>
              <c:strCache>
                <c:ptCount val="8"/>
                <c:pt idx="0">
                  <c:v>Initial Access</c:v>
                </c:pt>
                <c:pt idx="1">
                  <c:v>Discovery</c:v>
                </c:pt>
                <c:pt idx="2">
                  <c:v>Lateral Movement</c:v>
                </c:pt>
                <c:pt idx="3">
                  <c:v>Collection</c:v>
                </c:pt>
                <c:pt idx="4">
                  <c:v>Command and Control</c:v>
                </c:pt>
                <c:pt idx="5">
                  <c:v>Inhibit Response Function</c:v>
                </c:pt>
                <c:pt idx="6">
                  <c:v>Impair Process Control</c:v>
                </c:pt>
                <c:pt idx="7">
                  <c:v>Impact</c:v>
                </c:pt>
              </c:strCache>
            </c:strRef>
          </c:cat>
          <c:val>
            <c:numRef>
              <c:extLst>
                <c:ext xmlns:c15="http://schemas.microsoft.com/office/drawing/2012/chart" uri="{02D57815-91ED-43cb-92C2-25804820EDAC}">
                  <c15:fullRef>
                    <c15:sqref>'(D) - Resultados III - FortiGat'!$P$9:$P$17</c15:sqref>
                  </c15:fullRef>
                </c:ext>
              </c:extLst>
              <c:f>'(D) - Resultados III - FortiGat'!$P$9:$P$16</c:f>
              <c:numCache>
                <c:formatCode>General</c:formatCode>
                <c:ptCount val="8"/>
                <c:pt idx="0">
                  <c:v>0</c:v>
                </c:pt>
                <c:pt idx="1">
                  <c:v>5</c:v>
                </c:pt>
                <c:pt idx="2">
                  <c:v>2</c:v>
                </c:pt>
                <c:pt idx="3">
                  <c:v>9</c:v>
                </c:pt>
                <c:pt idx="4">
                  <c:v>2</c:v>
                </c:pt>
                <c:pt idx="5">
                  <c:v>7</c:v>
                </c:pt>
                <c:pt idx="6">
                  <c:v>2</c:v>
                </c:pt>
                <c:pt idx="7">
                  <c:v>6</c:v>
                </c:pt>
              </c:numCache>
            </c:numRef>
          </c:val>
          <c:extLst>
            <c:ext xmlns:c16="http://schemas.microsoft.com/office/drawing/2014/chart" uri="{C3380CC4-5D6E-409C-BE32-E72D297353CC}">
              <c16:uniqueId val="{00000000-D5B4-4FC4-83E0-963908226F54}"/>
            </c:ext>
          </c:extLst>
        </c:ser>
        <c:ser>
          <c:idx val="1"/>
          <c:order val="1"/>
          <c:tx>
            <c:strRef>
              <c:f>'(D) - Resultados III - FortiGat'!$Q$7:$Q$8</c:f>
              <c:strCache>
                <c:ptCount val="2"/>
                <c:pt idx="0">
                  <c:v>L2</c:v>
                </c:pt>
                <c:pt idx="1">
                  <c:v>TOTAL TP</c:v>
                </c:pt>
              </c:strCache>
            </c:strRef>
          </c:tx>
          <c:spPr>
            <a:solidFill>
              <a:schemeClr val="accent2"/>
            </a:solidFill>
            <a:ln>
              <a:noFill/>
            </a:ln>
            <a:effectLst/>
          </c:spPr>
          <c:invertIfNegative val="0"/>
          <c:cat>
            <c:strRef>
              <c:extLst>
                <c:ext xmlns:c15="http://schemas.microsoft.com/office/drawing/2012/chart" uri="{02D57815-91ED-43cb-92C2-25804820EDAC}">
                  <c15:fullRef>
                    <c15:sqref>'(D) - Resultados III - FortiGat'!$M$9:$M$17</c15:sqref>
                  </c15:fullRef>
                </c:ext>
              </c:extLst>
              <c:f>'(D) - Resultados III - FortiGat'!$M$9:$M$16</c:f>
              <c:strCache>
                <c:ptCount val="8"/>
                <c:pt idx="0">
                  <c:v>Initial Access</c:v>
                </c:pt>
                <c:pt idx="1">
                  <c:v>Discovery</c:v>
                </c:pt>
                <c:pt idx="2">
                  <c:v>Lateral Movement</c:v>
                </c:pt>
                <c:pt idx="3">
                  <c:v>Collection</c:v>
                </c:pt>
                <c:pt idx="4">
                  <c:v>Command and Control</c:v>
                </c:pt>
                <c:pt idx="5">
                  <c:v>Inhibit Response Function</c:v>
                </c:pt>
                <c:pt idx="6">
                  <c:v>Impair Process Control</c:v>
                </c:pt>
                <c:pt idx="7">
                  <c:v>Impact</c:v>
                </c:pt>
              </c:strCache>
            </c:strRef>
          </c:cat>
          <c:val>
            <c:numRef>
              <c:extLst>
                <c:ext xmlns:c15="http://schemas.microsoft.com/office/drawing/2012/chart" uri="{02D57815-91ED-43cb-92C2-25804820EDAC}">
                  <c15:fullRef>
                    <c15:sqref>'(D) - Resultados III - FortiGat'!$Q$9:$Q$17</c15:sqref>
                  </c15:fullRef>
                </c:ext>
              </c:extLst>
              <c:f>'(D) - Resultados III - FortiGat'!$Q$9:$Q$16</c:f>
              <c:numCache>
                <c:formatCode>General</c:formatCode>
                <c:ptCount val="8"/>
                <c:pt idx="0">
                  <c:v>0</c:v>
                </c:pt>
                <c:pt idx="1">
                  <c:v>5</c:v>
                </c:pt>
                <c:pt idx="2">
                  <c:v>2</c:v>
                </c:pt>
                <c:pt idx="3">
                  <c:v>1</c:v>
                </c:pt>
                <c:pt idx="4">
                  <c:v>0</c:v>
                </c:pt>
                <c:pt idx="5">
                  <c:v>3</c:v>
                </c:pt>
                <c:pt idx="6">
                  <c:v>2</c:v>
                </c:pt>
                <c:pt idx="7">
                  <c:v>6</c:v>
                </c:pt>
              </c:numCache>
            </c:numRef>
          </c:val>
          <c:extLst>
            <c:ext xmlns:c16="http://schemas.microsoft.com/office/drawing/2014/chart" uri="{C3380CC4-5D6E-409C-BE32-E72D297353CC}">
              <c16:uniqueId val="{00000001-D5B4-4FC4-83E0-963908226F54}"/>
            </c:ext>
          </c:extLst>
        </c:ser>
        <c:dLbls>
          <c:showLegendKey val="0"/>
          <c:showVal val="0"/>
          <c:showCatName val="0"/>
          <c:showSerName val="0"/>
          <c:showPercent val="0"/>
          <c:showBubbleSize val="0"/>
        </c:dLbls>
        <c:gapWidth val="182"/>
        <c:axId val="697526512"/>
        <c:axId val="697524592"/>
      </c:barChart>
      <c:catAx>
        <c:axId val="697526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97524592"/>
        <c:crosses val="autoZero"/>
        <c:auto val="1"/>
        <c:lblAlgn val="ctr"/>
        <c:lblOffset val="100"/>
        <c:noMultiLvlLbl val="0"/>
      </c:catAx>
      <c:valAx>
        <c:axId val="697524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9752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a:solidFill>
                  <a:srgbClr val="000000"/>
                </a:solidFill>
                <a:latin typeface="Arial black"/>
              </a:defRPr>
            </a:pPr>
            <a:r>
              <a:rPr lang="es-ES" b="1">
                <a:solidFill>
                  <a:srgbClr val="000000"/>
                </a:solidFill>
                <a:latin typeface="Arial black"/>
              </a:rPr>
              <a:t>% DETECCIÓN - PROTOCOLOS (ATAQUE)</a:t>
            </a:r>
          </a:p>
        </c:rich>
      </c:tx>
      <c:layout>
        <c:manualLayout>
          <c:xMode val="edge"/>
          <c:yMode val="edge"/>
          <c:x val="0.10680514801601543"/>
          <c:y val="2.0994001005539442E-2"/>
        </c:manualLayout>
      </c:layout>
      <c:overlay val="0"/>
    </c:title>
    <c:autoTitleDeleted val="0"/>
    <c:plotArea>
      <c:layout/>
      <c:barChart>
        <c:barDir val="col"/>
        <c:grouping val="clustered"/>
        <c:varyColors val="1"/>
        <c:ser>
          <c:idx val="0"/>
          <c:order val="0"/>
          <c:tx>
            <c:strRef>
              <c:f>'(D) - Resultados I'!$CE$11</c:f>
              <c:strCache>
                <c:ptCount val="1"/>
                <c:pt idx="0">
                  <c:v>% DETECCIÓN SNORT</c:v>
                </c:pt>
              </c:strCache>
            </c:strRef>
          </c:tx>
          <c:spPr>
            <a:solidFill>
              <a:srgbClr val="4285F4"/>
            </a:solidFill>
            <a:ln cmpd="sng">
              <a:solidFill>
                <a:srgbClr val="000000"/>
              </a:solidFill>
            </a:ln>
          </c:spPr>
          <c:invertIfNegative val="1"/>
          <c:cat>
            <c:strRef>
              <c:f>'(D) - Resultados I'!$CB$12:$CB$25</c:f>
              <c:strCache>
                <c:ptCount val="14"/>
                <c:pt idx="0">
                  <c:v>Modbus</c:v>
                </c:pt>
                <c:pt idx="1">
                  <c:v>DNP3</c:v>
                </c:pt>
                <c:pt idx="2">
                  <c:v>S7comm</c:v>
                </c:pt>
                <c:pt idx="3">
                  <c:v>TCP</c:v>
                </c:pt>
                <c:pt idx="4">
                  <c:v>ARP</c:v>
                </c:pt>
                <c:pt idx="5">
                  <c:v>HTTP</c:v>
                </c:pt>
                <c:pt idx="6">
                  <c:v>SNMP</c:v>
                </c:pt>
                <c:pt idx="7">
                  <c:v>PCCC</c:v>
                </c:pt>
                <c:pt idx="8">
                  <c:v>CIP</c:v>
                </c:pt>
                <c:pt idx="9">
                  <c:v>ICMP</c:v>
                </c:pt>
                <c:pt idx="10">
                  <c:v>BACnet</c:v>
                </c:pt>
                <c:pt idx="11">
                  <c:v>Enip</c:v>
                </c:pt>
                <c:pt idx="12">
                  <c:v>FOX</c:v>
                </c:pt>
                <c:pt idx="13">
                  <c:v>OMRON</c:v>
                </c:pt>
              </c:strCache>
            </c:strRef>
          </c:cat>
          <c:val>
            <c:numRef>
              <c:f>'(D) - Resultados I'!$CE$12:$CE$25</c:f>
              <c:numCache>
                <c:formatCode>0.00%</c:formatCode>
                <c:ptCount val="14"/>
                <c:pt idx="0">
                  <c:v>1</c:v>
                </c:pt>
                <c:pt idx="1">
                  <c:v>0.33333333333333331</c:v>
                </c:pt>
                <c:pt idx="2">
                  <c:v>0</c:v>
                </c:pt>
                <c:pt idx="3">
                  <c:v>0.44444444444444442</c:v>
                </c:pt>
                <c:pt idx="4">
                  <c:v>0</c:v>
                </c:pt>
                <c:pt idx="5">
                  <c:v>1</c:v>
                </c:pt>
                <c:pt idx="6">
                  <c:v>1</c:v>
                </c:pt>
                <c:pt idx="7">
                  <c:v>1</c:v>
                </c:pt>
                <c:pt idx="8">
                  <c:v>1</c:v>
                </c:pt>
                <c:pt idx="9">
                  <c:v>0.75</c:v>
                </c:pt>
                <c:pt idx="10">
                  <c:v>1</c:v>
                </c:pt>
                <c:pt idx="11">
                  <c:v>0</c:v>
                </c:pt>
                <c:pt idx="12">
                  <c:v>1</c:v>
                </c:pt>
                <c:pt idx="1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52E-4743-87EF-122D9406392E}"/>
            </c:ext>
          </c:extLst>
        </c:ser>
        <c:ser>
          <c:idx val="1"/>
          <c:order val="1"/>
          <c:tx>
            <c:strRef>
              <c:f>'(D) - Resultados I'!$CH$11</c:f>
              <c:strCache>
                <c:ptCount val="1"/>
                <c:pt idx="0">
                  <c:v>% DETECCIÓN FG</c:v>
                </c:pt>
              </c:strCache>
            </c:strRef>
          </c:tx>
          <c:spPr>
            <a:solidFill>
              <a:srgbClr val="EA4335"/>
            </a:solidFill>
            <a:ln cmpd="sng">
              <a:solidFill>
                <a:srgbClr val="000000"/>
              </a:solidFill>
            </a:ln>
          </c:spPr>
          <c:invertIfNegative val="1"/>
          <c:cat>
            <c:strRef>
              <c:f>'(D) - Resultados I'!$CB$12:$CB$25</c:f>
              <c:strCache>
                <c:ptCount val="14"/>
                <c:pt idx="0">
                  <c:v>Modbus</c:v>
                </c:pt>
                <c:pt idx="1">
                  <c:v>DNP3</c:v>
                </c:pt>
                <c:pt idx="2">
                  <c:v>S7comm</c:v>
                </c:pt>
                <c:pt idx="3">
                  <c:v>TCP</c:v>
                </c:pt>
                <c:pt idx="4">
                  <c:v>ARP</c:v>
                </c:pt>
                <c:pt idx="5">
                  <c:v>HTTP</c:v>
                </c:pt>
                <c:pt idx="6">
                  <c:v>SNMP</c:v>
                </c:pt>
                <c:pt idx="7">
                  <c:v>PCCC</c:v>
                </c:pt>
                <c:pt idx="8">
                  <c:v>CIP</c:v>
                </c:pt>
                <c:pt idx="9">
                  <c:v>ICMP</c:v>
                </c:pt>
                <c:pt idx="10">
                  <c:v>BACnet</c:v>
                </c:pt>
                <c:pt idx="11">
                  <c:v>Enip</c:v>
                </c:pt>
                <c:pt idx="12">
                  <c:v>FOX</c:v>
                </c:pt>
                <c:pt idx="13">
                  <c:v>OMRON</c:v>
                </c:pt>
              </c:strCache>
            </c:strRef>
          </c:cat>
          <c:val>
            <c:numRef>
              <c:f>'(D) - Resultados I'!$CH$12:$CH$25</c:f>
              <c:numCache>
                <c:formatCode>0.00%</c:formatCode>
                <c:ptCount val="14"/>
                <c:pt idx="0">
                  <c:v>1</c:v>
                </c:pt>
                <c:pt idx="1">
                  <c:v>1</c:v>
                </c:pt>
                <c:pt idx="2">
                  <c:v>1</c:v>
                </c:pt>
                <c:pt idx="3">
                  <c:v>0</c:v>
                </c:pt>
                <c:pt idx="4">
                  <c:v>0</c:v>
                </c:pt>
                <c:pt idx="5">
                  <c:v>0</c:v>
                </c:pt>
                <c:pt idx="6">
                  <c:v>1</c:v>
                </c:pt>
                <c:pt idx="7">
                  <c:v>1</c:v>
                </c:pt>
                <c:pt idx="8">
                  <c:v>1</c:v>
                </c:pt>
                <c:pt idx="9">
                  <c:v>0.25</c:v>
                </c:pt>
                <c:pt idx="10">
                  <c:v>1</c:v>
                </c:pt>
                <c:pt idx="11">
                  <c:v>1</c:v>
                </c:pt>
                <c:pt idx="12">
                  <c:v>1</c:v>
                </c:pt>
                <c:pt idx="1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52E-4743-87EF-122D9406392E}"/>
            </c:ext>
          </c:extLst>
        </c:ser>
        <c:dLbls>
          <c:showLegendKey val="0"/>
          <c:showVal val="0"/>
          <c:showCatName val="0"/>
          <c:showSerName val="0"/>
          <c:showPercent val="0"/>
          <c:showBubbleSize val="0"/>
        </c:dLbls>
        <c:gapWidth val="150"/>
        <c:axId val="2021418944"/>
        <c:axId val="651734020"/>
      </c:barChart>
      <c:catAx>
        <c:axId val="2021418944"/>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ES"/>
          </a:p>
        </c:txPr>
        <c:crossAx val="651734020"/>
        <c:crosses val="autoZero"/>
        <c:auto val="1"/>
        <c:lblAlgn val="ctr"/>
        <c:lblOffset val="100"/>
        <c:noMultiLvlLbl val="1"/>
      </c:catAx>
      <c:valAx>
        <c:axId val="651734020"/>
        <c:scaling>
          <c:orientation val="minMax"/>
          <c:max val="1"/>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s-ES" b="0">
                    <a:solidFill>
                      <a:srgbClr val="000000"/>
                    </a:solidFill>
                    <a:latin typeface="+mn-lt"/>
                  </a:rPr>
                  <a:t>Nº DE INSTANCIAS DE ATAQUE PRINCIPAL</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s-ES"/>
          </a:p>
        </c:txPr>
        <c:crossAx val="2021418944"/>
        <c:crosses val="autoZero"/>
        <c:crossBetween val="between"/>
        <c:majorUnit val="0.2"/>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0">
              <a:defRPr sz="1000" b="1" i="0" u="none" strike="noStrike" kern="1200" baseline="0">
                <a:solidFill>
                  <a:srgbClr val="000000"/>
                </a:solidFill>
                <a:latin typeface="Arial black"/>
                <a:ea typeface="+mn-ea"/>
                <a:cs typeface="+mn-cs"/>
              </a:defRPr>
            </a:pPr>
            <a:r>
              <a:rPr lang="es-ES" b="1">
                <a:solidFill>
                  <a:srgbClr val="000000"/>
                </a:solidFill>
                <a:latin typeface="Arial black"/>
              </a:rPr>
              <a:t>% DETECCIÓN - TÁCTICAS (INSTANCIAS)</a:t>
            </a:r>
          </a:p>
        </c:rich>
      </c:tx>
      <c:overlay val="0"/>
      <c:spPr>
        <a:noFill/>
        <a:ln>
          <a:noFill/>
        </a:ln>
        <a:effectLst/>
      </c:spPr>
    </c:title>
    <c:autoTitleDeleted val="0"/>
    <c:plotArea>
      <c:layout/>
      <c:barChart>
        <c:barDir val="col"/>
        <c:grouping val="clustered"/>
        <c:varyColors val="1"/>
        <c:ser>
          <c:idx val="0"/>
          <c:order val="0"/>
          <c:tx>
            <c:strRef>
              <c:f>'(D) - Resultados I'!$AD$11</c:f>
              <c:strCache>
                <c:ptCount val="1"/>
                <c:pt idx="0">
                  <c:v>% DETECCIÓN SNORT</c:v>
                </c:pt>
              </c:strCache>
            </c:strRef>
          </c:tx>
          <c:spPr>
            <a:solidFill>
              <a:srgbClr val="4285F4"/>
            </a:solidFill>
            <a:ln>
              <a:noFill/>
            </a:ln>
            <a:effectLst/>
          </c:spPr>
          <c:invertIfNegative val="1"/>
          <c:cat>
            <c:strRef>
              <c:f>'(D) - Resultados I'!$AA$12:$AA$20</c:f>
              <c:strCache>
                <c:ptCount val="9"/>
                <c:pt idx="0">
                  <c:v>Initial Access</c:v>
                </c:pt>
                <c:pt idx="1">
                  <c:v>Discovery</c:v>
                </c:pt>
                <c:pt idx="2">
                  <c:v>Lateral Movement</c:v>
                </c:pt>
                <c:pt idx="3">
                  <c:v>Collection</c:v>
                </c:pt>
                <c:pt idx="4">
                  <c:v>Command and Control</c:v>
                </c:pt>
                <c:pt idx="5">
                  <c:v>Inhibit Response Function</c:v>
                </c:pt>
                <c:pt idx="6">
                  <c:v>Impair Process Control</c:v>
                </c:pt>
                <c:pt idx="7">
                  <c:v>Impact</c:v>
                </c:pt>
                <c:pt idx="8">
                  <c:v>Desconocida</c:v>
                </c:pt>
              </c:strCache>
            </c:strRef>
          </c:cat>
          <c:val>
            <c:numRef>
              <c:f>'(D) - Resultados I'!$AD$12:$AD$20</c:f>
              <c:numCache>
                <c:formatCode>0.00%</c:formatCode>
                <c:ptCount val="9"/>
                <c:pt idx="0">
                  <c:v>1</c:v>
                </c:pt>
                <c:pt idx="1">
                  <c:v>0.6</c:v>
                </c:pt>
                <c:pt idx="2">
                  <c:v>1</c:v>
                </c:pt>
                <c:pt idx="3">
                  <c:v>0.73770491803278693</c:v>
                </c:pt>
                <c:pt idx="4">
                  <c:v>1</c:v>
                </c:pt>
                <c:pt idx="5">
                  <c:v>0.52477088912107006</c:v>
                </c:pt>
                <c:pt idx="6">
                  <c:v>1</c:v>
                </c:pt>
                <c:pt idx="7">
                  <c:v>5.3333333333333337E-2</c:v>
                </c:pt>
                <c:pt idx="8">
                  <c:v>0.8</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3150-4665-9C4A-1D1220B34E60}"/>
            </c:ext>
          </c:extLst>
        </c:ser>
        <c:ser>
          <c:idx val="1"/>
          <c:order val="1"/>
          <c:tx>
            <c:strRef>
              <c:f>'(D) - Resultados I'!$AG$11</c:f>
              <c:strCache>
                <c:ptCount val="1"/>
                <c:pt idx="0">
                  <c:v>% DETECCIÓN FG</c:v>
                </c:pt>
              </c:strCache>
            </c:strRef>
          </c:tx>
          <c:spPr>
            <a:solidFill>
              <a:srgbClr val="EA4335"/>
            </a:solidFill>
            <a:ln>
              <a:noFill/>
            </a:ln>
            <a:effectLst/>
          </c:spPr>
          <c:invertIfNegative val="1"/>
          <c:cat>
            <c:strRef>
              <c:f>'(D) - Resultados I'!$AA$12:$AA$20</c:f>
              <c:strCache>
                <c:ptCount val="9"/>
                <c:pt idx="0">
                  <c:v>Initial Access</c:v>
                </c:pt>
                <c:pt idx="1">
                  <c:v>Discovery</c:v>
                </c:pt>
                <c:pt idx="2">
                  <c:v>Lateral Movement</c:v>
                </c:pt>
                <c:pt idx="3">
                  <c:v>Collection</c:v>
                </c:pt>
                <c:pt idx="4">
                  <c:v>Command and Control</c:v>
                </c:pt>
                <c:pt idx="5">
                  <c:v>Inhibit Response Function</c:v>
                </c:pt>
                <c:pt idx="6">
                  <c:v>Impair Process Control</c:v>
                </c:pt>
                <c:pt idx="7">
                  <c:v>Impact</c:v>
                </c:pt>
                <c:pt idx="8">
                  <c:v>Desconocida</c:v>
                </c:pt>
              </c:strCache>
            </c:strRef>
          </c:cat>
          <c:val>
            <c:numRef>
              <c:f>'(D) - Resultados I'!$AG$12:$AG$20</c:f>
              <c:numCache>
                <c:formatCode>0.00%</c:formatCode>
                <c:ptCount val="9"/>
                <c:pt idx="0">
                  <c:v>0</c:v>
                </c:pt>
                <c:pt idx="1">
                  <c:v>0.7</c:v>
                </c:pt>
                <c:pt idx="2">
                  <c:v>1</c:v>
                </c:pt>
                <c:pt idx="3">
                  <c:v>1.6393442622950821E-2</c:v>
                </c:pt>
                <c:pt idx="4">
                  <c:v>0</c:v>
                </c:pt>
                <c:pt idx="5">
                  <c:v>0.12403059751028561</c:v>
                </c:pt>
                <c:pt idx="6">
                  <c:v>1</c:v>
                </c:pt>
                <c:pt idx="7">
                  <c:v>1</c:v>
                </c:pt>
                <c:pt idx="8">
                  <c:v>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1-3150-4665-9C4A-1D1220B34E60}"/>
            </c:ext>
          </c:extLst>
        </c:ser>
        <c:dLbls>
          <c:showLegendKey val="0"/>
          <c:showVal val="0"/>
          <c:showCatName val="0"/>
          <c:showSerName val="0"/>
          <c:showPercent val="0"/>
          <c:showBubbleSize val="0"/>
        </c:dLbls>
        <c:gapWidth val="150"/>
        <c:axId val="2021418944"/>
        <c:axId val="651734020"/>
      </c:barChart>
      <c:catAx>
        <c:axId val="2021418944"/>
        <c:scaling>
          <c:orientation val="minMax"/>
        </c:scaling>
        <c:delete val="0"/>
        <c:axPos val="b"/>
        <c:title>
          <c:tx>
            <c:rich>
              <a:bodyPr rot="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rich>
          </c:tx>
          <c:overlay val="0"/>
          <c:spPr>
            <a:noFill/>
            <a:ln>
              <a:noFill/>
            </a:ln>
            <a:effectLst/>
          </c:spPr>
        </c:title>
        <c:numFmt formatCode="General"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txPr>
        <c:crossAx val="651734020"/>
        <c:crosses val="autoZero"/>
        <c:auto val="1"/>
        <c:lblAlgn val="ctr"/>
        <c:lblOffset val="100"/>
        <c:noMultiLvlLbl val="1"/>
      </c:catAx>
      <c:valAx>
        <c:axId val="651734020"/>
        <c:scaling>
          <c:orientation val="minMax"/>
          <c:max val="1"/>
        </c:scaling>
        <c:delete val="0"/>
        <c:axPos val="l"/>
        <c:majorGridlines>
          <c:spPr>
            <a:ln w="6350" cap="flat" cmpd="sng" algn="ctr">
              <a:solidFill>
                <a:srgbClr val="B7B7B7"/>
              </a:solidFill>
              <a:prstDash val="solid"/>
              <a:round/>
            </a:ln>
            <a:effectLst/>
          </c:spPr>
        </c:majorGridlines>
        <c:minorGridlines>
          <c:spPr>
            <a:ln w="6350" cap="flat" cmpd="sng" algn="ctr">
              <a:solidFill>
                <a:srgbClr val="CCCCCC">
                  <a:alpha val="0"/>
                </a:srgbClr>
              </a:solidFill>
              <a:prstDash val="solid"/>
              <a:round/>
            </a:ln>
            <a:effectLst/>
          </c:spPr>
        </c:minorGridlines>
        <c:title>
          <c:tx>
            <c:rich>
              <a:bodyPr rot="-5400000" spcFirstLastPara="1" vertOverflow="ellipsis" vert="horz" wrap="square" anchor="ctr" anchorCtr="1"/>
              <a:lstStyle/>
              <a:p>
                <a:pPr lvl="0">
                  <a:defRPr sz="1000" b="0" i="0" u="none" strike="noStrike" kern="1200" baseline="0">
                    <a:solidFill>
                      <a:srgbClr val="000000"/>
                    </a:solidFill>
                    <a:latin typeface="+mn-lt"/>
                    <a:ea typeface="+mn-ea"/>
                    <a:cs typeface="+mn-cs"/>
                  </a:defRPr>
                </a:pPr>
                <a:r>
                  <a:rPr lang="es-ES" b="0">
                    <a:solidFill>
                      <a:srgbClr val="000000"/>
                    </a:solidFill>
                    <a:latin typeface="+mn-lt"/>
                  </a:rPr>
                  <a:t>Nº DE INSTANCIAS DE ATAQUE PRINCIPAL</a:t>
                </a:r>
              </a:p>
            </c:rich>
          </c:tx>
          <c:overlay val="0"/>
          <c:spPr>
            <a:noFill/>
            <a:ln>
              <a:noFill/>
            </a:ln>
            <a:effectLst/>
          </c:spPr>
        </c:title>
        <c:numFmt formatCode="0.00%"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txPr>
        <c:crossAx val="2021418944"/>
        <c:crosses val="autoZero"/>
        <c:crossBetween val="between"/>
        <c:majorUnit val="0.2"/>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lvl="0">
            <a:defRPr sz="1000" b="0" i="0" u="none" strike="noStrike" kern="1200" baseline="0">
              <a:solidFill>
                <a:srgbClr val="1A1A1A"/>
              </a:solidFill>
              <a:latin typeface="+mn-lt"/>
              <a:ea typeface="+mn-ea"/>
              <a:cs typeface="+mn-cs"/>
            </a:defRPr>
          </a:pPr>
          <a:endParaRPr lang="es-ES"/>
        </a:p>
      </c:txPr>
    </c:legend>
    <c:plotVisOnly val="1"/>
    <c:dispBlanksAs val="zero"/>
    <c:showDLblsOverMax val="1"/>
  </c:chart>
  <c:spPr>
    <a:solidFill>
      <a:schemeClr val="bg1"/>
    </a:solidFill>
    <a:ln w="6350" cap="flat" cmpd="sng" algn="ctr">
      <a:solidFill>
        <a:schemeClr val="tx1">
          <a:tint val="75000"/>
        </a:schemeClr>
      </a:solidFill>
      <a:prstDash val="solid"/>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0">
              <a:defRPr sz="1000" b="1" i="0" u="none" strike="noStrike" kern="1200" baseline="0">
                <a:solidFill>
                  <a:srgbClr val="000000"/>
                </a:solidFill>
                <a:latin typeface="Arial black"/>
                <a:ea typeface="+mn-ea"/>
                <a:cs typeface="+mn-cs"/>
              </a:defRPr>
            </a:pPr>
            <a:r>
              <a:rPr lang="es-ES" sz="900" b="1">
                <a:solidFill>
                  <a:srgbClr val="000000"/>
                </a:solidFill>
                <a:latin typeface="Arial black"/>
              </a:rPr>
              <a:t>% DETECCIÓN - TÁCTICAS (INSTANCIA,</a:t>
            </a:r>
            <a:r>
              <a:rPr lang="es-ES" sz="900" b="1" baseline="0">
                <a:solidFill>
                  <a:srgbClr val="000000"/>
                </a:solidFill>
                <a:latin typeface="Arial black"/>
              </a:rPr>
              <a:t> SOLO CALCULO Y FLUJOS COMPLETOS</a:t>
            </a:r>
            <a:r>
              <a:rPr lang="es-ES" sz="900" b="1">
                <a:solidFill>
                  <a:srgbClr val="000000"/>
                </a:solidFill>
                <a:latin typeface="Arial black"/>
              </a:rPr>
              <a:t>)</a:t>
            </a:r>
          </a:p>
        </c:rich>
      </c:tx>
      <c:layout>
        <c:manualLayout>
          <c:xMode val="edge"/>
          <c:yMode val="edge"/>
          <c:x val="0.14689936802592415"/>
          <c:y val="2.1116138763197588E-2"/>
        </c:manualLayout>
      </c:layout>
      <c:overlay val="0"/>
      <c:spPr>
        <a:noFill/>
        <a:ln>
          <a:noFill/>
        </a:ln>
        <a:effectLst/>
      </c:spPr>
    </c:title>
    <c:autoTitleDeleted val="0"/>
    <c:plotArea>
      <c:layout/>
      <c:barChart>
        <c:barDir val="col"/>
        <c:grouping val="clustered"/>
        <c:varyColors val="1"/>
        <c:ser>
          <c:idx val="0"/>
          <c:order val="0"/>
          <c:tx>
            <c:strRef>
              <c:f>'(D) - Resultados I'!$AT$11</c:f>
              <c:strCache>
                <c:ptCount val="1"/>
                <c:pt idx="0">
                  <c:v>% DETECCIÓN SNORT</c:v>
                </c:pt>
              </c:strCache>
            </c:strRef>
          </c:tx>
          <c:spPr>
            <a:solidFill>
              <a:srgbClr val="4285F4"/>
            </a:solidFill>
            <a:ln>
              <a:noFill/>
            </a:ln>
            <a:effectLst/>
          </c:spPr>
          <c:invertIfNegative val="1"/>
          <c:cat>
            <c:strRef>
              <c:extLst>
                <c:ext xmlns:c15="http://schemas.microsoft.com/office/drawing/2012/chart" uri="{02D57815-91ED-43cb-92C2-25804820EDAC}">
                  <c15:fullRef>
                    <c15:sqref>'(D) - Resultados I'!$AQ$12:$AQ$20</c15:sqref>
                  </c15:fullRef>
                </c:ext>
              </c:extLst>
              <c:f>'(D) - Resultados I'!$AQ$12:$AQ$19</c:f>
              <c:strCache>
                <c:ptCount val="8"/>
                <c:pt idx="0">
                  <c:v>Initial Access</c:v>
                </c:pt>
                <c:pt idx="1">
                  <c:v>Discovery</c:v>
                </c:pt>
                <c:pt idx="2">
                  <c:v>Lateral Movement</c:v>
                </c:pt>
                <c:pt idx="3">
                  <c:v>Collection</c:v>
                </c:pt>
                <c:pt idx="4">
                  <c:v>Command and Control</c:v>
                </c:pt>
                <c:pt idx="5">
                  <c:v>Inhibit Response Function</c:v>
                </c:pt>
                <c:pt idx="6">
                  <c:v>Impair Process Control</c:v>
                </c:pt>
                <c:pt idx="7">
                  <c:v>Impact</c:v>
                </c:pt>
              </c:strCache>
            </c:strRef>
          </c:cat>
          <c:val>
            <c:numRef>
              <c:extLst>
                <c:ext xmlns:c15="http://schemas.microsoft.com/office/drawing/2012/chart" uri="{02D57815-91ED-43cb-92C2-25804820EDAC}">
                  <c15:fullRef>
                    <c15:sqref>'(D) - Resultados I'!$AT$12:$AT$20</c15:sqref>
                  </c15:fullRef>
                </c:ext>
              </c:extLst>
              <c:f>'(D) - Resultados I'!$AT$12:$AT$19</c:f>
              <c:numCache>
                <c:formatCode>0.00%</c:formatCode>
                <c:ptCount val="8"/>
                <c:pt idx="0">
                  <c:v>0</c:v>
                </c:pt>
                <c:pt idx="1">
                  <c:v>0.6</c:v>
                </c:pt>
                <c:pt idx="2">
                  <c:v>1</c:v>
                </c:pt>
                <c:pt idx="3">
                  <c:v>0.73770491803278693</c:v>
                </c:pt>
                <c:pt idx="4">
                  <c:v>1</c:v>
                </c:pt>
                <c:pt idx="5">
                  <c:v>0.52477088912107006</c:v>
                </c:pt>
                <c:pt idx="6">
                  <c:v>1</c:v>
                </c:pt>
                <c:pt idx="7">
                  <c:v>0.21052631578947367</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AF03-407D-A258-6C4D3431A03F}"/>
            </c:ext>
          </c:extLst>
        </c:ser>
        <c:ser>
          <c:idx val="1"/>
          <c:order val="1"/>
          <c:tx>
            <c:strRef>
              <c:f>'(D) - Resultados I'!$AW$11</c:f>
              <c:strCache>
                <c:ptCount val="1"/>
                <c:pt idx="0">
                  <c:v>% DETECCIÓN FG</c:v>
                </c:pt>
              </c:strCache>
            </c:strRef>
          </c:tx>
          <c:spPr>
            <a:solidFill>
              <a:srgbClr val="EA4335"/>
            </a:solidFill>
            <a:ln>
              <a:noFill/>
            </a:ln>
            <a:effectLst/>
          </c:spPr>
          <c:invertIfNegative val="1"/>
          <c:cat>
            <c:strRef>
              <c:extLst>
                <c:ext xmlns:c15="http://schemas.microsoft.com/office/drawing/2012/chart" uri="{02D57815-91ED-43cb-92C2-25804820EDAC}">
                  <c15:fullRef>
                    <c15:sqref>'(D) - Resultados I'!$AQ$12:$AQ$20</c15:sqref>
                  </c15:fullRef>
                </c:ext>
              </c:extLst>
              <c:f>'(D) - Resultados I'!$AQ$12:$AQ$19</c:f>
              <c:strCache>
                <c:ptCount val="8"/>
                <c:pt idx="0">
                  <c:v>Initial Access</c:v>
                </c:pt>
                <c:pt idx="1">
                  <c:v>Discovery</c:v>
                </c:pt>
                <c:pt idx="2">
                  <c:v>Lateral Movement</c:v>
                </c:pt>
                <c:pt idx="3">
                  <c:v>Collection</c:v>
                </c:pt>
                <c:pt idx="4">
                  <c:v>Command and Control</c:v>
                </c:pt>
                <c:pt idx="5">
                  <c:v>Inhibit Response Function</c:v>
                </c:pt>
                <c:pt idx="6">
                  <c:v>Impair Process Control</c:v>
                </c:pt>
                <c:pt idx="7">
                  <c:v>Impact</c:v>
                </c:pt>
              </c:strCache>
            </c:strRef>
          </c:cat>
          <c:val>
            <c:numRef>
              <c:extLst>
                <c:ext xmlns:c15="http://schemas.microsoft.com/office/drawing/2012/chart" uri="{02D57815-91ED-43cb-92C2-25804820EDAC}">
                  <c15:fullRef>
                    <c15:sqref>'(D) - Resultados I'!$AW$12:$AW$20</c15:sqref>
                  </c15:fullRef>
                </c:ext>
              </c:extLst>
              <c:f>'(D) - Resultados I'!$AW$12:$AW$19</c:f>
              <c:numCache>
                <c:formatCode>0.00%</c:formatCode>
                <c:ptCount val="8"/>
                <c:pt idx="0">
                  <c:v>0</c:v>
                </c:pt>
                <c:pt idx="1">
                  <c:v>0.7</c:v>
                </c:pt>
                <c:pt idx="2">
                  <c:v>1</c:v>
                </c:pt>
                <c:pt idx="3">
                  <c:v>1.6393442622950821E-2</c:v>
                </c:pt>
                <c:pt idx="4">
                  <c:v>0</c:v>
                </c:pt>
                <c:pt idx="5">
                  <c:v>0.12403059751028561</c:v>
                </c:pt>
                <c:pt idx="6">
                  <c:v>1</c:v>
                </c:pt>
                <c:pt idx="7">
                  <c:v>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1-AF03-407D-A258-6C4D3431A03F}"/>
            </c:ext>
          </c:extLst>
        </c:ser>
        <c:dLbls>
          <c:showLegendKey val="0"/>
          <c:showVal val="0"/>
          <c:showCatName val="0"/>
          <c:showSerName val="0"/>
          <c:showPercent val="0"/>
          <c:showBubbleSize val="0"/>
        </c:dLbls>
        <c:gapWidth val="150"/>
        <c:axId val="2021418944"/>
        <c:axId val="651734020"/>
      </c:barChart>
      <c:catAx>
        <c:axId val="2021418944"/>
        <c:scaling>
          <c:orientation val="minMax"/>
        </c:scaling>
        <c:delete val="0"/>
        <c:axPos val="b"/>
        <c:title>
          <c:tx>
            <c:rich>
              <a:bodyPr rot="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rich>
          </c:tx>
          <c:overlay val="0"/>
          <c:spPr>
            <a:noFill/>
            <a:ln>
              <a:noFill/>
            </a:ln>
            <a:effectLst/>
          </c:spPr>
        </c:title>
        <c:numFmt formatCode="General"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txPr>
        <c:crossAx val="651734020"/>
        <c:crosses val="autoZero"/>
        <c:auto val="1"/>
        <c:lblAlgn val="ctr"/>
        <c:lblOffset val="100"/>
        <c:noMultiLvlLbl val="1"/>
      </c:catAx>
      <c:valAx>
        <c:axId val="651734020"/>
        <c:scaling>
          <c:orientation val="minMax"/>
          <c:max val="1"/>
        </c:scaling>
        <c:delete val="0"/>
        <c:axPos val="l"/>
        <c:majorGridlines>
          <c:spPr>
            <a:ln w="6350" cap="flat" cmpd="sng" algn="ctr">
              <a:solidFill>
                <a:srgbClr val="B7B7B7"/>
              </a:solidFill>
              <a:prstDash val="solid"/>
              <a:round/>
            </a:ln>
            <a:effectLst/>
          </c:spPr>
        </c:majorGridlines>
        <c:minorGridlines>
          <c:spPr>
            <a:ln w="6350" cap="flat" cmpd="sng" algn="ctr">
              <a:solidFill>
                <a:srgbClr val="CCCCCC">
                  <a:alpha val="0"/>
                </a:srgbClr>
              </a:solidFill>
              <a:prstDash val="solid"/>
              <a:round/>
            </a:ln>
            <a:effectLst/>
          </c:spPr>
        </c:minorGridlines>
        <c:title>
          <c:tx>
            <c:rich>
              <a:bodyPr rot="-5400000" spcFirstLastPara="1" vertOverflow="ellipsis" vert="horz" wrap="square" anchor="ctr" anchorCtr="1"/>
              <a:lstStyle/>
              <a:p>
                <a:pPr lvl="0">
                  <a:defRPr sz="1000" b="0" i="0" u="none" strike="noStrike" kern="1200" baseline="0">
                    <a:solidFill>
                      <a:srgbClr val="000000"/>
                    </a:solidFill>
                    <a:latin typeface="+mn-lt"/>
                    <a:ea typeface="+mn-ea"/>
                    <a:cs typeface="+mn-cs"/>
                  </a:defRPr>
                </a:pPr>
                <a:r>
                  <a:rPr lang="es-ES" b="0">
                    <a:solidFill>
                      <a:srgbClr val="000000"/>
                    </a:solidFill>
                    <a:latin typeface="+mn-lt"/>
                  </a:rPr>
                  <a:t>Nº DE INSTANCIAS DE ATAQUE PRINCIPAL</a:t>
                </a:r>
              </a:p>
            </c:rich>
          </c:tx>
          <c:overlay val="0"/>
          <c:spPr>
            <a:noFill/>
            <a:ln>
              <a:noFill/>
            </a:ln>
            <a:effectLst/>
          </c:spPr>
        </c:title>
        <c:numFmt formatCode="0.00%"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txPr>
        <c:crossAx val="2021418944"/>
        <c:crosses val="autoZero"/>
        <c:crossBetween val="between"/>
        <c:majorUnit val="0.2"/>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lvl="0">
            <a:defRPr sz="1000" b="0" i="0" u="none" strike="noStrike" kern="1200" baseline="0">
              <a:solidFill>
                <a:srgbClr val="1A1A1A"/>
              </a:solidFill>
              <a:latin typeface="+mn-lt"/>
              <a:ea typeface="+mn-ea"/>
              <a:cs typeface="+mn-cs"/>
            </a:defRPr>
          </a:pPr>
          <a:endParaRPr lang="es-ES"/>
        </a:p>
      </c:txPr>
    </c:legend>
    <c:plotVisOnly val="1"/>
    <c:dispBlanksAs val="zero"/>
    <c:showDLblsOverMax val="1"/>
  </c:chart>
  <c:spPr>
    <a:solidFill>
      <a:schemeClr val="bg1"/>
    </a:solidFill>
    <a:ln w="6350" cap="flat" cmpd="sng" algn="ctr">
      <a:solidFill>
        <a:schemeClr val="tx1">
          <a:tint val="75000"/>
        </a:schemeClr>
      </a:solidFill>
      <a:prstDash val="solid"/>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0">
              <a:defRPr sz="1000" b="1" i="0" u="none" strike="noStrike" kern="1200" baseline="0">
                <a:solidFill>
                  <a:srgbClr val="000000"/>
                </a:solidFill>
                <a:latin typeface="Arial black"/>
                <a:ea typeface="+mn-ea"/>
                <a:cs typeface="+mn-cs"/>
              </a:defRPr>
            </a:pPr>
            <a:r>
              <a:rPr lang="es-ES" b="1">
                <a:solidFill>
                  <a:srgbClr val="000000"/>
                </a:solidFill>
                <a:latin typeface="Arial black"/>
              </a:rPr>
              <a:t>% DETECCIÓN - TÁCTICAS (ATAQUES)</a:t>
            </a:r>
          </a:p>
        </c:rich>
      </c:tx>
      <c:overlay val="0"/>
      <c:spPr>
        <a:noFill/>
        <a:ln>
          <a:noFill/>
        </a:ln>
        <a:effectLst/>
      </c:spPr>
    </c:title>
    <c:autoTitleDeleted val="0"/>
    <c:plotArea>
      <c:layout/>
      <c:barChart>
        <c:barDir val="col"/>
        <c:grouping val="clustered"/>
        <c:varyColors val="1"/>
        <c:ser>
          <c:idx val="0"/>
          <c:order val="0"/>
          <c:tx>
            <c:strRef>
              <c:f>'(D) - Resultados I'!$AD$34</c:f>
              <c:strCache>
                <c:ptCount val="1"/>
                <c:pt idx="0">
                  <c:v>% DETECCIÓN SNORT</c:v>
                </c:pt>
              </c:strCache>
            </c:strRef>
          </c:tx>
          <c:spPr>
            <a:solidFill>
              <a:schemeClr val="accent1"/>
            </a:solidFill>
            <a:ln>
              <a:noFill/>
            </a:ln>
            <a:effectLst/>
          </c:spPr>
          <c:invertIfNegative val="0"/>
          <c:cat>
            <c:strRef>
              <c:f>'(D) - Resultados I'!$AA$35:$AA$43</c:f>
              <c:strCache>
                <c:ptCount val="9"/>
                <c:pt idx="0">
                  <c:v>Initial Access</c:v>
                </c:pt>
                <c:pt idx="1">
                  <c:v>Discovery</c:v>
                </c:pt>
                <c:pt idx="2">
                  <c:v>Lateral Movement</c:v>
                </c:pt>
                <c:pt idx="3">
                  <c:v>Collection</c:v>
                </c:pt>
                <c:pt idx="4">
                  <c:v>Command and Control</c:v>
                </c:pt>
                <c:pt idx="5">
                  <c:v>Inhibit Response Function</c:v>
                </c:pt>
                <c:pt idx="6">
                  <c:v>Impair Process Control</c:v>
                </c:pt>
                <c:pt idx="7">
                  <c:v>Impact</c:v>
                </c:pt>
                <c:pt idx="8">
                  <c:v>Desconocida</c:v>
                </c:pt>
              </c:strCache>
            </c:strRef>
          </c:cat>
          <c:val>
            <c:numRef>
              <c:f>'(D) - Resultados I'!$AD$35:$AD$43</c:f>
              <c:numCache>
                <c:formatCode>0.00%</c:formatCode>
                <c:ptCount val="9"/>
                <c:pt idx="0">
                  <c:v>1</c:v>
                </c:pt>
                <c:pt idx="1">
                  <c:v>0.41666666666666669</c:v>
                </c:pt>
                <c:pt idx="2">
                  <c:v>1</c:v>
                </c:pt>
                <c:pt idx="3">
                  <c:v>0.1111111111111111</c:v>
                </c:pt>
                <c:pt idx="4">
                  <c:v>1</c:v>
                </c:pt>
                <c:pt idx="5">
                  <c:v>0.7142857142857143</c:v>
                </c:pt>
                <c:pt idx="6">
                  <c:v>1</c:v>
                </c:pt>
                <c:pt idx="7">
                  <c:v>0.36363636363636365</c:v>
                </c:pt>
                <c:pt idx="8">
                  <c:v>0.8</c:v>
                </c:pt>
              </c:numCache>
            </c:numRef>
          </c:val>
          <c:extLst>
            <c:ext xmlns:c16="http://schemas.microsoft.com/office/drawing/2014/chart" uri="{C3380CC4-5D6E-409C-BE32-E72D297353CC}">
              <c16:uniqueId val="{00000000-B14D-483B-9A7F-B4ADE24CC3BF}"/>
            </c:ext>
          </c:extLst>
        </c:ser>
        <c:ser>
          <c:idx val="2"/>
          <c:order val="1"/>
          <c:tx>
            <c:strRef>
              <c:f>'(D) - Resultados I'!$AG$34</c:f>
              <c:strCache>
                <c:ptCount val="1"/>
                <c:pt idx="0">
                  <c:v>% DETECCIÓN FG</c:v>
                </c:pt>
              </c:strCache>
            </c:strRef>
          </c:tx>
          <c:spPr>
            <a:solidFill>
              <a:schemeClr val="accent5"/>
            </a:solidFill>
            <a:ln>
              <a:noFill/>
            </a:ln>
            <a:effectLst/>
          </c:spPr>
          <c:invertIfNegative val="0"/>
          <c:cat>
            <c:strRef>
              <c:f>'(D) - Resultados I'!$AA$35:$AA$43</c:f>
              <c:strCache>
                <c:ptCount val="9"/>
                <c:pt idx="0">
                  <c:v>Initial Access</c:v>
                </c:pt>
                <c:pt idx="1">
                  <c:v>Discovery</c:v>
                </c:pt>
                <c:pt idx="2">
                  <c:v>Lateral Movement</c:v>
                </c:pt>
                <c:pt idx="3">
                  <c:v>Collection</c:v>
                </c:pt>
                <c:pt idx="4">
                  <c:v>Command and Control</c:v>
                </c:pt>
                <c:pt idx="5">
                  <c:v>Inhibit Response Function</c:v>
                </c:pt>
                <c:pt idx="6">
                  <c:v>Impair Process Control</c:v>
                </c:pt>
                <c:pt idx="7">
                  <c:v>Impact</c:v>
                </c:pt>
                <c:pt idx="8">
                  <c:v>Desconocida</c:v>
                </c:pt>
              </c:strCache>
            </c:strRef>
          </c:cat>
          <c:val>
            <c:numRef>
              <c:f>'(D) - Resultados I'!$AG$35:$AG$43</c:f>
              <c:numCache>
                <c:formatCode>0.00%</c:formatCode>
                <c:ptCount val="9"/>
                <c:pt idx="0">
                  <c:v>0</c:v>
                </c:pt>
                <c:pt idx="1">
                  <c:v>0.41666666666666669</c:v>
                </c:pt>
                <c:pt idx="2">
                  <c:v>1</c:v>
                </c:pt>
                <c:pt idx="3">
                  <c:v>0.1111111111111111</c:v>
                </c:pt>
                <c:pt idx="4">
                  <c:v>0</c:v>
                </c:pt>
                <c:pt idx="5">
                  <c:v>0.42857142857142855</c:v>
                </c:pt>
                <c:pt idx="6">
                  <c:v>1</c:v>
                </c:pt>
                <c:pt idx="7">
                  <c:v>1</c:v>
                </c:pt>
                <c:pt idx="8">
                  <c:v>1</c:v>
                </c:pt>
              </c:numCache>
            </c:numRef>
          </c:val>
          <c:extLst>
            <c:ext xmlns:c16="http://schemas.microsoft.com/office/drawing/2014/chart" uri="{C3380CC4-5D6E-409C-BE32-E72D297353CC}">
              <c16:uniqueId val="{00000001-B14D-483B-9A7F-B4ADE24CC3BF}"/>
            </c:ext>
          </c:extLst>
        </c:ser>
        <c:dLbls>
          <c:showLegendKey val="0"/>
          <c:showVal val="0"/>
          <c:showCatName val="0"/>
          <c:showSerName val="0"/>
          <c:showPercent val="0"/>
          <c:showBubbleSize val="0"/>
        </c:dLbls>
        <c:gapWidth val="150"/>
        <c:axId val="191902779"/>
        <c:axId val="1028078734"/>
      </c:barChart>
      <c:catAx>
        <c:axId val="191902779"/>
        <c:scaling>
          <c:orientation val="minMax"/>
        </c:scaling>
        <c:delete val="0"/>
        <c:axPos val="b"/>
        <c:title>
          <c:tx>
            <c:rich>
              <a:bodyPr rot="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rich>
          </c:tx>
          <c:overlay val="0"/>
          <c:spPr>
            <a:noFill/>
            <a:ln>
              <a:noFill/>
            </a:ln>
            <a:effectLst/>
          </c:spPr>
        </c:title>
        <c:numFmt formatCode="General"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txPr>
        <c:crossAx val="1028078734"/>
        <c:crosses val="autoZero"/>
        <c:auto val="1"/>
        <c:lblAlgn val="ctr"/>
        <c:lblOffset val="100"/>
        <c:noMultiLvlLbl val="1"/>
      </c:catAx>
      <c:valAx>
        <c:axId val="1028078734"/>
        <c:scaling>
          <c:orientation val="minMax"/>
          <c:max val="1"/>
        </c:scaling>
        <c:delete val="0"/>
        <c:axPos val="l"/>
        <c:majorGridlines>
          <c:spPr>
            <a:ln w="6350" cap="flat" cmpd="sng" algn="ctr">
              <a:solidFill>
                <a:srgbClr val="B7B7B7"/>
              </a:solidFill>
              <a:prstDash val="solid"/>
              <a:round/>
            </a:ln>
            <a:effectLst/>
          </c:spPr>
        </c:majorGridlines>
        <c:minorGridlines>
          <c:spPr>
            <a:ln w="6350" cap="flat" cmpd="sng" algn="ctr">
              <a:solidFill>
                <a:srgbClr val="CCCCCC">
                  <a:alpha val="0"/>
                </a:srgbClr>
              </a:solidFill>
              <a:prstDash val="solid"/>
              <a:round/>
            </a:ln>
            <a:effectLst/>
          </c:spPr>
        </c:minorGridlines>
        <c:title>
          <c:tx>
            <c:rich>
              <a:bodyPr rot="-5400000" spcFirstLastPara="1" vertOverflow="ellipsis" vert="horz" wrap="square" anchor="ctr" anchorCtr="1"/>
              <a:lstStyle/>
              <a:p>
                <a:pPr lvl="0">
                  <a:defRPr sz="1000" b="0" i="0" u="none" strike="noStrike" kern="1200" baseline="0">
                    <a:solidFill>
                      <a:srgbClr val="000000"/>
                    </a:solidFill>
                    <a:latin typeface="+mn-lt"/>
                    <a:ea typeface="+mn-ea"/>
                    <a:cs typeface="+mn-cs"/>
                  </a:defRPr>
                </a:pPr>
                <a:r>
                  <a:rPr lang="es-ES" b="0">
                    <a:solidFill>
                      <a:srgbClr val="000000"/>
                    </a:solidFill>
                    <a:latin typeface="+mn-lt"/>
                  </a:rPr>
                  <a:t>Nº DE INSTANCIAS DE ATAQUE PRINCIPAL</a:t>
                </a:r>
              </a:p>
            </c:rich>
          </c:tx>
          <c:overlay val="0"/>
          <c:spPr>
            <a:noFill/>
            <a:ln>
              <a:noFill/>
            </a:ln>
            <a:effectLst/>
          </c:spPr>
        </c:title>
        <c:numFmt formatCode="0.00%"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txPr>
        <c:crossAx val="191902779"/>
        <c:crosses val="autoZero"/>
        <c:crossBetween val="between"/>
        <c:majorUnit val="0.2"/>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lvl="0">
            <a:defRPr sz="1000" b="0" i="0" u="none" strike="noStrike" kern="1200" baseline="0">
              <a:solidFill>
                <a:srgbClr val="1A1A1A"/>
              </a:solidFill>
              <a:latin typeface="+mn-lt"/>
              <a:ea typeface="+mn-ea"/>
              <a:cs typeface="+mn-cs"/>
            </a:defRPr>
          </a:pPr>
          <a:endParaRPr lang="es-ES"/>
        </a:p>
      </c:txPr>
    </c:legend>
    <c:plotVisOnly val="1"/>
    <c:dispBlanksAs val="zero"/>
    <c:showDLblsOverMax val="1"/>
  </c:chart>
  <c:spPr>
    <a:solidFill>
      <a:schemeClr val="bg1"/>
    </a:solidFill>
    <a:ln w="6350" cap="flat" cmpd="sng" algn="ctr">
      <a:solidFill>
        <a:schemeClr val="tx1">
          <a:tint val="75000"/>
        </a:schemeClr>
      </a:solidFill>
      <a:prstDash val="solid"/>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0">
              <a:defRPr sz="1000" b="1" i="0" u="none" strike="noStrike" kern="1200" baseline="0">
                <a:solidFill>
                  <a:srgbClr val="000000"/>
                </a:solidFill>
                <a:latin typeface="Arial black"/>
                <a:ea typeface="+mn-ea"/>
                <a:cs typeface="+mn-cs"/>
              </a:defRPr>
            </a:pPr>
            <a:r>
              <a:rPr lang="es-ES" b="1">
                <a:solidFill>
                  <a:srgbClr val="000000"/>
                </a:solidFill>
                <a:latin typeface="Arial black"/>
              </a:rPr>
              <a:t>% DETECCIÓN - TÁCTICAS (ATAQUES, SOLO CALCULO Y FLUJOS</a:t>
            </a:r>
            <a:r>
              <a:rPr lang="es-ES" b="1" baseline="0">
                <a:solidFill>
                  <a:srgbClr val="000000"/>
                </a:solidFill>
                <a:latin typeface="Arial black"/>
              </a:rPr>
              <a:t> COMPLETOS</a:t>
            </a:r>
            <a:r>
              <a:rPr lang="es-ES" b="1">
                <a:solidFill>
                  <a:srgbClr val="000000"/>
                </a:solidFill>
                <a:latin typeface="Arial black"/>
              </a:rPr>
              <a:t>)</a:t>
            </a:r>
          </a:p>
        </c:rich>
      </c:tx>
      <c:overlay val="0"/>
      <c:spPr>
        <a:noFill/>
        <a:ln>
          <a:noFill/>
        </a:ln>
        <a:effectLst/>
      </c:spPr>
    </c:title>
    <c:autoTitleDeleted val="0"/>
    <c:plotArea>
      <c:layout/>
      <c:barChart>
        <c:barDir val="col"/>
        <c:grouping val="clustered"/>
        <c:varyColors val="1"/>
        <c:ser>
          <c:idx val="0"/>
          <c:order val="0"/>
          <c:tx>
            <c:strRef>
              <c:f>'(D) - Resultados I'!$AT$34</c:f>
              <c:strCache>
                <c:ptCount val="1"/>
                <c:pt idx="0">
                  <c:v>% DETECCIÓN SNORT</c:v>
                </c:pt>
              </c:strCache>
            </c:strRef>
          </c:tx>
          <c:spPr>
            <a:solidFill>
              <a:schemeClr val="accent1"/>
            </a:solidFill>
            <a:ln>
              <a:noFill/>
            </a:ln>
            <a:effectLst/>
          </c:spPr>
          <c:invertIfNegative val="0"/>
          <c:cat>
            <c:strRef>
              <c:f>'(D) - Resultados I'!$AQ$35:$AQ$43</c:f>
              <c:strCache>
                <c:ptCount val="9"/>
                <c:pt idx="0">
                  <c:v>Initial Access</c:v>
                </c:pt>
                <c:pt idx="1">
                  <c:v>Discovery</c:v>
                </c:pt>
                <c:pt idx="2">
                  <c:v>Lateral Movement</c:v>
                </c:pt>
                <c:pt idx="3">
                  <c:v>Collection</c:v>
                </c:pt>
                <c:pt idx="4">
                  <c:v>Command and Control</c:v>
                </c:pt>
                <c:pt idx="5">
                  <c:v>Inhibit Response Function</c:v>
                </c:pt>
                <c:pt idx="6">
                  <c:v>Impair Process Control</c:v>
                </c:pt>
                <c:pt idx="7">
                  <c:v>Impact</c:v>
                </c:pt>
                <c:pt idx="8">
                  <c:v>Desconocida</c:v>
                </c:pt>
              </c:strCache>
            </c:strRef>
          </c:cat>
          <c:val>
            <c:numRef>
              <c:f>'(D) - Resultados I'!$AT$35:$AT$43</c:f>
              <c:numCache>
                <c:formatCode>0.00%</c:formatCode>
                <c:ptCount val="9"/>
                <c:pt idx="0">
                  <c:v>0</c:v>
                </c:pt>
                <c:pt idx="1">
                  <c:v>0.41666666666666669</c:v>
                </c:pt>
                <c:pt idx="2">
                  <c:v>1</c:v>
                </c:pt>
                <c:pt idx="3">
                  <c:v>0.1111111111111111</c:v>
                </c:pt>
                <c:pt idx="4">
                  <c:v>1</c:v>
                </c:pt>
                <c:pt idx="5">
                  <c:v>0.7142857142857143</c:v>
                </c:pt>
                <c:pt idx="6">
                  <c:v>1</c:v>
                </c:pt>
                <c:pt idx="7">
                  <c:v>0.66666666666666663</c:v>
                </c:pt>
                <c:pt idx="8">
                  <c:v>0.75</c:v>
                </c:pt>
              </c:numCache>
            </c:numRef>
          </c:val>
          <c:extLst>
            <c:ext xmlns:c16="http://schemas.microsoft.com/office/drawing/2014/chart" uri="{C3380CC4-5D6E-409C-BE32-E72D297353CC}">
              <c16:uniqueId val="{00000000-C20D-4DD5-966A-CE1DB7184122}"/>
            </c:ext>
          </c:extLst>
        </c:ser>
        <c:ser>
          <c:idx val="2"/>
          <c:order val="1"/>
          <c:tx>
            <c:strRef>
              <c:f>'(D) - Resultados I'!$AW$34</c:f>
              <c:strCache>
                <c:ptCount val="1"/>
                <c:pt idx="0">
                  <c:v>% DETECCIÓN FG</c:v>
                </c:pt>
              </c:strCache>
            </c:strRef>
          </c:tx>
          <c:spPr>
            <a:solidFill>
              <a:schemeClr val="accent5"/>
            </a:solidFill>
            <a:ln>
              <a:noFill/>
            </a:ln>
            <a:effectLst/>
          </c:spPr>
          <c:invertIfNegative val="0"/>
          <c:cat>
            <c:strRef>
              <c:f>'(D) - Resultados I'!$AQ$35:$AQ$43</c:f>
              <c:strCache>
                <c:ptCount val="9"/>
                <c:pt idx="0">
                  <c:v>Initial Access</c:v>
                </c:pt>
                <c:pt idx="1">
                  <c:v>Discovery</c:v>
                </c:pt>
                <c:pt idx="2">
                  <c:v>Lateral Movement</c:v>
                </c:pt>
                <c:pt idx="3">
                  <c:v>Collection</c:v>
                </c:pt>
                <c:pt idx="4">
                  <c:v>Command and Control</c:v>
                </c:pt>
                <c:pt idx="5">
                  <c:v>Inhibit Response Function</c:v>
                </c:pt>
                <c:pt idx="6">
                  <c:v>Impair Process Control</c:v>
                </c:pt>
                <c:pt idx="7">
                  <c:v>Impact</c:v>
                </c:pt>
                <c:pt idx="8">
                  <c:v>Desconocida</c:v>
                </c:pt>
              </c:strCache>
            </c:strRef>
          </c:cat>
          <c:val>
            <c:numRef>
              <c:f>'(D) - Resultados I'!$AW$35:$AW$43</c:f>
              <c:numCache>
                <c:formatCode>0.00%</c:formatCode>
                <c:ptCount val="9"/>
                <c:pt idx="0">
                  <c:v>0</c:v>
                </c:pt>
                <c:pt idx="1">
                  <c:v>0.41666666666666669</c:v>
                </c:pt>
                <c:pt idx="2">
                  <c:v>1</c:v>
                </c:pt>
                <c:pt idx="3">
                  <c:v>0.1111111111111111</c:v>
                </c:pt>
                <c:pt idx="4">
                  <c:v>0</c:v>
                </c:pt>
                <c:pt idx="5">
                  <c:v>0.42857142857142855</c:v>
                </c:pt>
                <c:pt idx="6">
                  <c:v>1</c:v>
                </c:pt>
                <c:pt idx="7">
                  <c:v>1</c:v>
                </c:pt>
                <c:pt idx="8">
                  <c:v>1</c:v>
                </c:pt>
              </c:numCache>
            </c:numRef>
          </c:val>
          <c:extLst>
            <c:ext xmlns:c16="http://schemas.microsoft.com/office/drawing/2014/chart" uri="{C3380CC4-5D6E-409C-BE32-E72D297353CC}">
              <c16:uniqueId val="{00000001-C20D-4DD5-966A-CE1DB7184122}"/>
            </c:ext>
          </c:extLst>
        </c:ser>
        <c:dLbls>
          <c:showLegendKey val="0"/>
          <c:showVal val="0"/>
          <c:showCatName val="0"/>
          <c:showSerName val="0"/>
          <c:showPercent val="0"/>
          <c:showBubbleSize val="0"/>
        </c:dLbls>
        <c:gapWidth val="150"/>
        <c:axId val="191902779"/>
        <c:axId val="1028078734"/>
      </c:barChart>
      <c:catAx>
        <c:axId val="191902779"/>
        <c:scaling>
          <c:orientation val="minMax"/>
        </c:scaling>
        <c:delete val="0"/>
        <c:axPos val="b"/>
        <c:title>
          <c:tx>
            <c:rich>
              <a:bodyPr rot="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rich>
          </c:tx>
          <c:overlay val="0"/>
          <c:spPr>
            <a:noFill/>
            <a:ln>
              <a:noFill/>
            </a:ln>
            <a:effectLst/>
          </c:spPr>
        </c:title>
        <c:numFmt formatCode="General"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txPr>
        <c:crossAx val="1028078734"/>
        <c:crosses val="autoZero"/>
        <c:auto val="1"/>
        <c:lblAlgn val="ctr"/>
        <c:lblOffset val="100"/>
        <c:noMultiLvlLbl val="1"/>
      </c:catAx>
      <c:valAx>
        <c:axId val="1028078734"/>
        <c:scaling>
          <c:orientation val="minMax"/>
          <c:max val="1"/>
        </c:scaling>
        <c:delete val="0"/>
        <c:axPos val="l"/>
        <c:majorGridlines>
          <c:spPr>
            <a:ln w="6350" cap="flat" cmpd="sng" algn="ctr">
              <a:solidFill>
                <a:srgbClr val="B7B7B7"/>
              </a:solidFill>
              <a:prstDash val="solid"/>
              <a:round/>
            </a:ln>
            <a:effectLst/>
          </c:spPr>
        </c:majorGridlines>
        <c:minorGridlines>
          <c:spPr>
            <a:ln w="6350" cap="flat" cmpd="sng" algn="ctr">
              <a:solidFill>
                <a:srgbClr val="CCCCCC">
                  <a:alpha val="0"/>
                </a:srgbClr>
              </a:solidFill>
              <a:prstDash val="solid"/>
              <a:round/>
            </a:ln>
            <a:effectLst/>
          </c:spPr>
        </c:minorGridlines>
        <c:title>
          <c:tx>
            <c:rich>
              <a:bodyPr rot="-5400000" spcFirstLastPara="1" vertOverflow="ellipsis" vert="horz" wrap="square" anchor="ctr" anchorCtr="1"/>
              <a:lstStyle/>
              <a:p>
                <a:pPr lvl="0">
                  <a:defRPr sz="1000" b="0" i="0" u="none" strike="noStrike" kern="1200" baseline="0">
                    <a:solidFill>
                      <a:srgbClr val="000000"/>
                    </a:solidFill>
                    <a:latin typeface="+mn-lt"/>
                    <a:ea typeface="+mn-ea"/>
                    <a:cs typeface="+mn-cs"/>
                  </a:defRPr>
                </a:pPr>
                <a:r>
                  <a:rPr lang="es-ES" b="0">
                    <a:solidFill>
                      <a:srgbClr val="000000"/>
                    </a:solidFill>
                    <a:latin typeface="+mn-lt"/>
                  </a:rPr>
                  <a:t>Nº DE INSTANCIAS DE ATAQUE PRINCIPAL</a:t>
                </a:r>
              </a:p>
            </c:rich>
          </c:tx>
          <c:overlay val="0"/>
          <c:spPr>
            <a:noFill/>
            <a:ln>
              <a:noFill/>
            </a:ln>
            <a:effectLst/>
          </c:spPr>
        </c:title>
        <c:numFmt formatCode="0.00%"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txPr>
        <c:crossAx val="191902779"/>
        <c:crosses val="autoZero"/>
        <c:crossBetween val="between"/>
        <c:majorUnit val="0.2"/>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lvl="0">
            <a:defRPr sz="1000" b="0" i="0" u="none" strike="noStrike" kern="1200" baseline="0">
              <a:solidFill>
                <a:srgbClr val="1A1A1A"/>
              </a:solidFill>
              <a:latin typeface="+mn-lt"/>
              <a:ea typeface="+mn-ea"/>
              <a:cs typeface="+mn-cs"/>
            </a:defRPr>
          </a:pPr>
          <a:endParaRPr lang="es-ES"/>
        </a:p>
      </c:txPr>
    </c:legend>
    <c:plotVisOnly val="1"/>
    <c:dispBlanksAs val="zero"/>
    <c:showDLblsOverMax val="1"/>
  </c:chart>
  <c:spPr>
    <a:solidFill>
      <a:schemeClr val="bg1"/>
    </a:solidFill>
    <a:ln w="6350" cap="flat" cmpd="sng" algn="ctr">
      <a:solidFill>
        <a:schemeClr val="tx1">
          <a:tint val="75000"/>
        </a:schemeClr>
      </a:solidFill>
      <a:prstDash val="solid"/>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0">
              <a:defRPr sz="1000" b="0" i="0" u="none" strike="noStrike" kern="1200" baseline="0">
                <a:solidFill>
                  <a:srgbClr val="000000"/>
                </a:solidFill>
                <a:latin typeface="Arial black"/>
                <a:ea typeface="+mn-ea"/>
                <a:cs typeface="+mn-cs"/>
              </a:defRPr>
            </a:pPr>
            <a:r>
              <a:rPr lang="es-ES" b="0">
                <a:solidFill>
                  <a:srgbClr val="000000"/>
                </a:solidFill>
                <a:latin typeface="Arial black"/>
              </a:rPr>
              <a:t>% DETECCIÓN TÉCNICA (ATAQUE)</a:t>
            </a:r>
          </a:p>
        </c:rich>
      </c:tx>
      <c:overlay val="0"/>
      <c:spPr>
        <a:noFill/>
        <a:ln>
          <a:noFill/>
        </a:ln>
        <a:effectLst/>
      </c:spPr>
    </c:title>
    <c:autoTitleDeleted val="0"/>
    <c:plotArea>
      <c:layout/>
      <c:barChart>
        <c:barDir val="bar"/>
        <c:grouping val="clustered"/>
        <c:varyColors val="1"/>
        <c:ser>
          <c:idx val="0"/>
          <c:order val="0"/>
          <c:tx>
            <c:strRef>
              <c:f>'(D) - Resultados I'!$BQ$11</c:f>
              <c:strCache>
                <c:ptCount val="1"/>
                <c:pt idx="0">
                  <c:v>% DETECCIÓN FG</c:v>
                </c:pt>
              </c:strCache>
            </c:strRef>
          </c:tx>
          <c:spPr>
            <a:solidFill>
              <a:schemeClr val="accent6"/>
            </a:solidFill>
            <a:ln>
              <a:noFill/>
            </a:ln>
            <a:effectLst/>
          </c:spPr>
          <c:invertIfNegative val="0"/>
          <c:cat>
            <c:strRef>
              <c:f>'(D) - Resultados I'!$BK$12:$BK$26</c:f>
              <c:strCache>
                <c:ptCount val="15"/>
                <c:pt idx="0">
                  <c:v>Rogue Master</c:v>
                </c:pt>
                <c:pt idx="1">
                  <c:v>Remote System Discovery </c:v>
                </c:pt>
                <c:pt idx="2">
                  <c:v>Remote System Information Discovery</c:v>
                </c:pt>
                <c:pt idx="3">
                  <c:v>Program Download</c:v>
                </c:pt>
                <c:pt idx="4">
                  <c:v>Automated Collection</c:v>
                </c:pt>
                <c:pt idx="5">
                  <c:v>Adversary-in-the-Middle </c:v>
                </c:pt>
                <c:pt idx="6">
                  <c:v>Commonly Used Port</c:v>
                </c:pt>
                <c:pt idx="7">
                  <c:v>Denial of Service</c:v>
                </c:pt>
                <c:pt idx="8">
                  <c:v>Device Restart/Shutdown</c:v>
                </c:pt>
                <c:pt idx="9">
                  <c:v>Modify Parameter</c:v>
                </c:pt>
                <c:pt idx="10">
                  <c:v>Damage to Property</c:v>
                </c:pt>
                <c:pt idx="11">
                  <c:v>Loss of Productivity and Revenue</c:v>
                </c:pt>
                <c:pt idx="12">
                  <c:v>Manipulation of Control</c:v>
                </c:pt>
                <c:pt idx="13">
                  <c:v>Theft of Operational Information</c:v>
                </c:pt>
                <c:pt idx="14">
                  <c:v>Desconocida</c:v>
                </c:pt>
              </c:strCache>
            </c:strRef>
          </c:cat>
          <c:val>
            <c:numRef>
              <c:f>'(D) - Resultados I'!$BQ$12:$BQ$26</c:f>
              <c:numCache>
                <c:formatCode>0.00%</c:formatCode>
                <c:ptCount val="15"/>
                <c:pt idx="0">
                  <c:v>0</c:v>
                </c:pt>
                <c:pt idx="1">
                  <c:v>0.36363636363636365</c:v>
                </c:pt>
                <c:pt idx="2">
                  <c:v>1</c:v>
                </c:pt>
                <c:pt idx="3">
                  <c:v>1</c:v>
                </c:pt>
                <c:pt idx="4">
                  <c:v>1</c:v>
                </c:pt>
                <c:pt idx="5">
                  <c:v>0</c:v>
                </c:pt>
                <c:pt idx="6">
                  <c:v>0</c:v>
                </c:pt>
                <c:pt idx="7">
                  <c:v>0.33333333333333331</c:v>
                </c:pt>
                <c:pt idx="8">
                  <c:v>1</c:v>
                </c:pt>
                <c:pt idx="9">
                  <c:v>1</c:v>
                </c:pt>
                <c:pt idx="10">
                  <c:v>1</c:v>
                </c:pt>
                <c:pt idx="11">
                  <c:v>1</c:v>
                </c:pt>
                <c:pt idx="12">
                  <c:v>0</c:v>
                </c:pt>
                <c:pt idx="13">
                  <c:v>1</c:v>
                </c:pt>
                <c:pt idx="14">
                  <c:v>1</c:v>
                </c:pt>
              </c:numCache>
            </c:numRef>
          </c:val>
          <c:extLst>
            <c:ext xmlns:c16="http://schemas.microsoft.com/office/drawing/2014/chart" uri="{C3380CC4-5D6E-409C-BE32-E72D297353CC}">
              <c16:uniqueId val="{00000000-CB56-42D9-8643-4F18A33C06E3}"/>
            </c:ext>
          </c:extLst>
        </c:ser>
        <c:ser>
          <c:idx val="1"/>
          <c:order val="1"/>
          <c:tx>
            <c:strRef>
              <c:f>'(D) - Resultados I'!$BN$11</c:f>
              <c:strCache>
                <c:ptCount val="1"/>
                <c:pt idx="0">
                  <c:v>% DETECCIÓN SNORT</c:v>
                </c:pt>
              </c:strCache>
            </c:strRef>
          </c:tx>
          <c:spPr>
            <a:solidFill>
              <a:schemeClr val="accent5"/>
            </a:solidFill>
            <a:ln>
              <a:noFill/>
            </a:ln>
            <a:effectLst/>
          </c:spPr>
          <c:invertIfNegative val="0"/>
          <c:cat>
            <c:strRef>
              <c:f>'(D) - Resultados I'!$BK$12:$BK$26</c:f>
              <c:strCache>
                <c:ptCount val="15"/>
                <c:pt idx="0">
                  <c:v>Rogue Master</c:v>
                </c:pt>
                <c:pt idx="1">
                  <c:v>Remote System Discovery </c:v>
                </c:pt>
                <c:pt idx="2">
                  <c:v>Remote System Information Discovery</c:v>
                </c:pt>
                <c:pt idx="3">
                  <c:v>Program Download</c:v>
                </c:pt>
                <c:pt idx="4">
                  <c:v>Automated Collection</c:v>
                </c:pt>
                <c:pt idx="5">
                  <c:v>Adversary-in-the-Middle </c:v>
                </c:pt>
                <c:pt idx="6">
                  <c:v>Commonly Used Port</c:v>
                </c:pt>
                <c:pt idx="7">
                  <c:v>Denial of Service</c:v>
                </c:pt>
                <c:pt idx="8">
                  <c:v>Device Restart/Shutdown</c:v>
                </c:pt>
                <c:pt idx="9">
                  <c:v>Modify Parameter</c:v>
                </c:pt>
                <c:pt idx="10">
                  <c:v>Damage to Property</c:v>
                </c:pt>
                <c:pt idx="11">
                  <c:v>Loss of Productivity and Revenue</c:v>
                </c:pt>
                <c:pt idx="12">
                  <c:v>Manipulation of Control</c:v>
                </c:pt>
                <c:pt idx="13">
                  <c:v>Theft of Operational Information</c:v>
                </c:pt>
                <c:pt idx="14">
                  <c:v>Desconocida</c:v>
                </c:pt>
              </c:strCache>
            </c:strRef>
          </c:cat>
          <c:val>
            <c:numRef>
              <c:f>'(D) - Resultados I'!$BN$12:$BN$26</c:f>
              <c:numCache>
                <c:formatCode>0.00%</c:formatCode>
                <c:ptCount val="15"/>
                <c:pt idx="0">
                  <c:v>1</c:v>
                </c:pt>
                <c:pt idx="1">
                  <c:v>0.45454545454545453</c:v>
                </c:pt>
                <c:pt idx="2">
                  <c:v>0</c:v>
                </c:pt>
                <c:pt idx="3">
                  <c:v>1</c:v>
                </c:pt>
                <c:pt idx="4">
                  <c:v>1</c:v>
                </c:pt>
                <c:pt idx="5">
                  <c:v>0</c:v>
                </c:pt>
                <c:pt idx="6">
                  <c:v>1</c:v>
                </c:pt>
                <c:pt idx="7">
                  <c:v>0.66666666666666663</c:v>
                </c:pt>
                <c:pt idx="8">
                  <c:v>1</c:v>
                </c:pt>
                <c:pt idx="9">
                  <c:v>1</c:v>
                </c:pt>
                <c:pt idx="10">
                  <c:v>0</c:v>
                </c:pt>
                <c:pt idx="11">
                  <c:v>1</c:v>
                </c:pt>
                <c:pt idx="12">
                  <c:v>0</c:v>
                </c:pt>
                <c:pt idx="13">
                  <c:v>0.375</c:v>
                </c:pt>
                <c:pt idx="14">
                  <c:v>0.8</c:v>
                </c:pt>
              </c:numCache>
            </c:numRef>
          </c:val>
          <c:extLst>
            <c:ext xmlns:c16="http://schemas.microsoft.com/office/drawing/2014/chart" uri="{C3380CC4-5D6E-409C-BE32-E72D297353CC}">
              <c16:uniqueId val="{00000001-CB56-42D9-8643-4F18A33C06E3}"/>
            </c:ext>
          </c:extLst>
        </c:ser>
        <c:dLbls>
          <c:showLegendKey val="0"/>
          <c:showVal val="0"/>
          <c:showCatName val="0"/>
          <c:showSerName val="0"/>
          <c:showPercent val="0"/>
          <c:showBubbleSize val="0"/>
        </c:dLbls>
        <c:gapWidth val="150"/>
        <c:axId val="30288646"/>
        <c:axId val="1880581180"/>
      </c:barChart>
      <c:catAx>
        <c:axId val="30288646"/>
        <c:scaling>
          <c:orientation val="minMax"/>
        </c:scaling>
        <c:delete val="0"/>
        <c:axPos val="l"/>
        <c:majorGridlines>
          <c:spPr>
            <a:ln w="6350" cap="flat" cmpd="sng" algn="ctr">
              <a:solidFill>
                <a:srgbClr val="B7B7B7"/>
              </a:solidFill>
              <a:prstDash val="solid"/>
              <a:round/>
            </a:ln>
            <a:effectLst/>
          </c:spPr>
        </c:majorGridlines>
        <c:minorGridlines>
          <c:spPr>
            <a:ln w="6350" cap="flat" cmpd="sng" algn="ctr">
              <a:solidFill>
                <a:srgbClr val="CCCCCC">
                  <a:alpha val="0"/>
                </a:srgbClr>
              </a:solidFill>
              <a:prstDash val="solid"/>
              <a:round/>
            </a:ln>
            <a:effectLst/>
          </c:spPr>
        </c:minorGridlines>
        <c:title>
          <c:tx>
            <c:rich>
              <a:bodyPr rot="-5400000" spcFirstLastPara="1" vertOverflow="ellipsis" vert="horz" wrap="square" anchor="ctr" anchorCtr="1"/>
              <a:lstStyle/>
              <a:p>
                <a:pPr lvl="0">
                  <a:defRPr sz="1000" b="0" i="0" u="none" strike="noStrike" kern="1200" baseline="0">
                    <a:solidFill>
                      <a:srgbClr val="000000"/>
                    </a:solidFill>
                    <a:latin typeface="+mn-lt"/>
                    <a:ea typeface="+mn-ea"/>
                    <a:cs typeface="+mn-cs"/>
                  </a:defRPr>
                </a:pPr>
                <a:r>
                  <a:rPr lang="es-ES" b="0">
                    <a:solidFill>
                      <a:srgbClr val="000000"/>
                    </a:solidFill>
                    <a:latin typeface="+mn-lt"/>
                  </a:rPr>
                  <a:t>% DETECCIÓN SNORT</a:t>
                </a:r>
              </a:p>
            </c:rich>
          </c:tx>
          <c:overlay val="0"/>
          <c:spPr>
            <a:noFill/>
            <a:ln>
              <a:noFill/>
            </a:ln>
            <a:effectLst/>
          </c:spPr>
        </c:title>
        <c:numFmt formatCode="General"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txPr>
        <c:crossAx val="1880581180"/>
        <c:crosses val="autoZero"/>
        <c:auto val="1"/>
        <c:lblAlgn val="ctr"/>
        <c:lblOffset val="100"/>
        <c:tickMarkSkip val="1"/>
        <c:noMultiLvlLbl val="1"/>
      </c:catAx>
      <c:valAx>
        <c:axId val="1880581180"/>
        <c:scaling>
          <c:orientation val="minMax"/>
          <c:max val="1"/>
          <c:min val="0"/>
        </c:scaling>
        <c:delete val="0"/>
        <c:axPos val="b"/>
        <c:majorGridlines>
          <c:spPr>
            <a:ln w="6350" cap="flat" cmpd="sng" algn="ctr">
              <a:solidFill>
                <a:srgbClr val="B7B7B7"/>
              </a:solidFill>
              <a:prstDash val="solid"/>
              <a:round/>
            </a:ln>
            <a:effectLst/>
          </c:spPr>
        </c:majorGridlines>
        <c:minorGridlines>
          <c:spPr>
            <a:ln w="6350" cap="flat" cmpd="sng" algn="ctr">
              <a:solidFill>
                <a:srgbClr val="CCCCCC">
                  <a:alpha val="0"/>
                </a:srgbClr>
              </a:solidFill>
              <a:prstDash val="solid"/>
              <a:round/>
            </a:ln>
            <a:effectLst/>
          </c:spPr>
        </c:minorGridlines>
        <c:title>
          <c:tx>
            <c:rich>
              <a:bodyPr rot="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rich>
          </c:tx>
          <c:overlay val="0"/>
          <c:spPr>
            <a:noFill/>
            <a:ln>
              <a:noFill/>
            </a:ln>
            <a:effectLst/>
          </c:spPr>
        </c:title>
        <c:numFmt formatCode="0.00%"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s-ES"/>
          </a:p>
        </c:txPr>
        <c:crossAx val="30288646"/>
        <c:crosses val="autoZero"/>
        <c:crossBetween val="between"/>
        <c:majorUnit val="0.2"/>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lvl="0">
            <a:defRPr sz="1000" b="0" i="0" u="none" strike="noStrike" kern="1200" baseline="0">
              <a:solidFill>
                <a:srgbClr val="1A1A1A"/>
              </a:solidFill>
              <a:latin typeface="+mn-lt"/>
              <a:ea typeface="+mn-ea"/>
              <a:cs typeface="+mn-cs"/>
            </a:defRPr>
          </a:pPr>
          <a:endParaRPr lang="es-ES"/>
        </a:p>
      </c:txPr>
    </c:legend>
    <c:plotVisOnly val="1"/>
    <c:dispBlanksAs val="zero"/>
    <c:showDLblsOverMax val="1"/>
  </c:chart>
  <c:spPr>
    <a:solidFill>
      <a:sysClr val="window" lastClr="FFFFFF"/>
    </a:solidFill>
    <a:ln w="6350" cap="flat" cmpd="sng" algn="ctr">
      <a:solidFill>
        <a:schemeClr val="tx1">
          <a:tint val="75000"/>
        </a:schemeClr>
      </a:solidFill>
      <a:prstDash val="solid"/>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8.xml"/><Relationship Id="rId7" Type="http://schemas.openxmlformats.org/officeDocument/2006/relationships/chart" Target="../charts/chart32.xml"/><Relationship Id="rId2" Type="http://schemas.openxmlformats.org/officeDocument/2006/relationships/chart" Target="../charts/chart27.xml"/><Relationship Id="rId1" Type="http://schemas.openxmlformats.org/officeDocument/2006/relationships/chart" Target="../charts/chart26.xml"/><Relationship Id="rId6" Type="http://schemas.openxmlformats.org/officeDocument/2006/relationships/chart" Target="../charts/chart31.xml"/><Relationship Id="rId5" Type="http://schemas.openxmlformats.org/officeDocument/2006/relationships/chart" Target="../charts/chart30.xml"/><Relationship Id="rId4"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oneCellAnchor>
    <xdr:from>
      <xdr:col>36</xdr:col>
      <xdr:colOff>339288</xdr:colOff>
      <xdr:row>20</xdr:row>
      <xdr:rowOff>682917</xdr:rowOff>
    </xdr:from>
    <xdr:ext cx="6819900" cy="4210050"/>
    <xdr:graphicFrame macro="">
      <xdr:nvGraphicFramePr>
        <xdr:cNvPr id="4" name="Chart 3" title="Gráfico">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36</xdr:col>
      <xdr:colOff>56765</xdr:colOff>
      <xdr:row>43</xdr:row>
      <xdr:rowOff>668136</xdr:rowOff>
    </xdr:from>
    <xdr:ext cx="6697931" cy="4178927"/>
    <xdr:graphicFrame macro="">
      <xdr:nvGraphicFramePr>
        <xdr:cNvPr id="7" name="Chart 6" title="Gráfico">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54</xdr:col>
      <xdr:colOff>2361152</xdr:colOff>
      <xdr:row>26</xdr:row>
      <xdr:rowOff>561549</xdr:rowOff>
    </xdr:from>
    <xdr:ext cx="10066172" cy="5792185"/>
    <xdr:graphicFrame macro="">
      <xdr:nvGraphicFramePr>
        <xdr:cNvPr id="20" name="Chart 7" title="Gráfico">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80</xdr:col>
      <xdr:colOff>850447</xdr:colOff>
      <xdr:row>25</xdr:row>
      <xdr:rowOff>616342</xdr:rowOff>
    </xdr:from>
    <xdr:ext cx="7105650" cy="4234543"/>
    <xdr:graphicFrame macro="">
      <xdr:nvGraphicFramePr>
        <xdr:cNvPr id="12" name="Chart 3" title="Gráfico">
          <a:extLst>
            <a:ext uri="{FF2B5EF4-FFF2-40B4-BE49-F238E27FC236}">
              <a16:creationId xmlns:a16="http://schemas.microsoft.com/office/drawing/2014/main" id="{F57AAD11-0C04-41FC-9BDB-EF3236CEB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27</xdr:col>
      <xdr:colOff>738188</xdr:colOff>
      <xdr:row>20</xdr:row>
      <xdr:rowOff>504825</xdr:rowOff>
    </xdr:from>
    <xdr:ext cx="6819900" cy="4210050"/>
    <xdr:graphicFrame macro="">
      <xdr:nvGraphicFramePr>
        <xdr:cNvPr id="16" name="Chart 3" title="Gráfico">
          <a:extLst>
            <a:ext uri="{FF2B5EF4-FFF2-40B4-BE49-F238E27FC236}">
              <a16:creationId xmlns:a16="http://schemas.microsoft.com/office/drawing/2014/main" id="{15D2D1F3-332D-404E-8ABC-158FF6BAA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44</xdr:col>
      <xdr:colOff>1281113</xdr:colOff>
      <xdr:row>20</xdr:row>
      <xdr:rowOff>672465</xdr:rowOff>
    </xdr:from>
    <xdr:ext cx="6819900" cy="4210050"/>
    <xdr:graphicFrame macro="">
      <xdr:nvGraphicFramePr>
        <xdr:cNvPr id="17" name="Chart 3" title="Gráfico">
          <a:extLst>
            <a:ext uri="{FF2B5EF4-FFF2-40B4-BE49-F238E27FC236}">
              <a16:creationId xmlns:a16="http://schemas.microsoft.com/office/drawing/2014/main" id="{E79E9ADE-63EE-447A-A5A8-949B47D52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27</xdr:col>
      <xdr:colOff>2132041</xdr:colOff>
      <xdr:row>43</xdr:row>
      <xdr:rowOff>658869</xdr:rowOff>
    </xdr:from>
    <xdr:ext cx="6697931" cy="4178927"/>
    <xdr:graphicFrame macro="">
      <xdr:nvGraphicFramePr>
        <xdr:cNvPr id="18" name="Chart 6" title="Gráfico">
          <a:extLst>
            <a:ext uri="{FF2B5EF4-FFF2-40B4-BE49-F238E27FC236}">
              <a16:creationId xmlns:a16="http://schemas.microsoft.com/office/drawing/2014/main" id="{D55A45CB-9A1D-4167-89EF-946366601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44</xdr:col>
      <xdr:colOff>1000125</xdr:colOff>
      <xdr:row>43</xdr:row>
      <xdr:rowOff>738187</xdr:rowOff>
    </xdr:from>
    <xdr:ext cx="6697931" cy="4178927"/>
    <xdr:graphicFrame macro="">
      <xdr:nvGraphicFramePr>
        <xdr:cNvPr id="19" name="Chart 6" title="Gráfico">
          <a:extLst>
            <a:ext uri="{FF2B5EF4-FFF2-40B4-BE49-F238E27FC236}">
              <a16:creationId xmlns:a16="http://schemas.microsoft.com/office/drawing/2014/main" id="{9B180CFF-FB79-4287-AC49-38E818AB0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63</xdr:col>
      <xdr:colOff>952500</xdr:colOff>
      <xdr:row>27</xdr:row>
      <xdr:rowOff>381000</xdr:rowOff>
    </xdr:from>
    <xdr:ext cx="10066172" cy="5792185"/>
    <xdr:graphicFrame macro="">
      <xdr:nvGraphicFramePr>
        <xdr:cNvPr id="21" name="Chart 7" title="Gráfico">
          <a:extLst>
            <a:ext uri="{FF2B5EF4-FFF2-40B4-BE49-F238E27FC236}">
              <a16:creationId xmlns:a16="http://schemas.microsoft.com/office/drawing/2014/main" id="{F602F619-FD65-4668-AF08-B84CB3DA5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71</xdr:col>
      <xdr:colOff>76200</xdr:colOff>
      <xdr:row>27</xdr:row>
      <xdr:rowOff>304800</xdr:rowOff>
    </xdr:from>
    <xdr:ext cx="10066172" cy="5792185"/>
    <xdr:graphicFrame macro="">
      <xdr:nvGraphicFramePr>
        <xdr:cNvPr id="22" name="Chart 7" title="Gráfico">
          <a:extLst>
            <a:ext uri="{FF2B5EF4-FFF2-40B4-BE49-F238E27FC236}">
              <a16:creationId xmlns:a16="http://schemas.microsoft.com/office/drawing/2014/main" id="{DD4A08B2-7825-4A73-8959-1BE40F2FA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89</xdr:col>
      <xdr:colOff>597217</xdr:colOff>
      <xdr:row>26</xdr:row>
      <xdr:rowOff>360998</xdr:rowOff>
    </xdr:from>
    <xdr:ext cx="7105650" cy="4234543"/>
    <xdr:graphicFrame macro="">
      <xdr:nvGraphicFramePr>
        <xdr:cNvPr id="8" name="Chart 3" title="Gráfico">
          <a:extLst>
            <a:ext uri="{FF2B5EF4-FFF2-40B4-BE49-F238E27FC236}">
              <a16:creationId xmlns:a16="http://schemas.microsoft.com/office/drawing/2014/main" id="{D5B25B74-0338-49EF-B726-9D9717757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96</xdr:col>
      <xdr:colOff>1738312</xdr:colOff>
      <xdr:row>26</xdr:row>
      <xdr:rowOff>47625</xdr:rowOff>
    </xdr:from>
    <xdr:ext cx="7105650" cy="4234543"/>
    <xdr:graphicFrame macro="">
      <xdr:nvGraphicFramePr>
        <xdr:cNvPr id="15" name="Chart 3" title="Gráfico">
          <a:extLst>
            <a:ext uri="{FF2B5EF4-FFF2-40B4-BE49-F238E27FC236}">
              <a16:creationId xmlns:a16="http://schemas.microsoft.com/office/drawing/2014/main" id="{E892F7BE-CE1A-4F6B-B3E9-301E985B6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twoCellAnchor>
    <xdr:from>
      <xdr:col>26</xdr:col>
      <xdr:colOff>1286940</xdr:colOff>
      <xdr:row>68</xdr:row>
      <xdr:rowOff>27399</xdr:rowOff>
    </xdr:from>
    <xdr:to>
      <xdr:col>28</xdr:col>
      <xdr:colOff>1526623</xdr:colOff>
      <xdr:row>76</xdr:row>
      <xdr:rowOff>162782</xdr:rowOff>
    </xdr:to>
    <xdr:graphicFrame macro="">
      <xdr:nvGraphicFramePr>
        <xdr:cNvPr id="2" name="Gráfico 1">
          <a:extLst>
            <a:ext uri="{FF2B5EF4-FFF2-40B4-BE49-F238E27FC236}">
              <a16:creationId xmlns:a16="http://schemas.microsoft.com/office/drawing/2014/main" id="{706E1CF7-3540-7BE3-FF5C-C38242D7E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31</xdr:col>
      <xdr:colOff>25310</xdr:colOff>
      <xdr:row>68</xdr:row>
      <xdr:rowOff>50818</xdr:rowOff>
    </xdr:from>
    <xdr:to>
      <xdr:col>33</xdr:col>
      <xdr:colOff>825261</xdr:colOff>
      <xdr:row>76</xdr:row>
      <xdr:rowOff>195627</xdr:rowOff>
    </xdr:to>
    <xdr:graphicFrame macro="">
      <xdr:nvGraphicFramePr>
        <xdr:cNvPr id="3" name="Gráfico 2">
          <a:extLst>
            <a:ext uri="{FF2B5EF4-FFF2-40B4-BE49-F238E27FC236}">
              <a16:creationId xmlns:a16="http://schemas.microsoft.com/office/drawing/2014/main" id="{E4ED6CD7-0A30-4DAB-8B55-3A90F3486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44</xdr:col>
      <xdr:colOff>966008</xdr:colOff>
      <xdr:row>49</xdr:row>
      <xdr:rowOff>671599</xdr:rowOff>
    </xdr:from>
    <xdr:ext cx="6697931" cy="4178927"/>
    <xdr:graphicFrame macro="">
      <xdr:nvGraphicFramePr>
        <xdr:cNvPr id="5" name="Chart 6" title="Gráfico">
          <a:extLst>
            <a:ext uri="{FF2B5EF4-FFF2-40B4-BE49-F238E27FC236}">
              <a16:creationId xmlns:a16="http://schemas.microsoft.com/office/drawing/2014/main" id="{54BD1C8E-D513-4309-80D2-820AEE400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71</xdr:col>
      <xdr:colOff>0</xdr:colOff>
      <xdr:row>37</xdr:row>
      <xdr:rowOff>95250</xdr:rowOff>
    </xdr:from>
    <xdr:ext cx="10066172" cy="5792185"/>
    <xdr:graphicFrame macro="">
      <xdr:nvGraphicFramePr>
        <xdr:cNvPr id="6" name="Chart 7" title="Gráfico">
          <a:extLst>
            <a:ext uri="{FF2B5EF4-FFF2-40B4-BE49-F238E27FC236}">
              <a16:creationId xmlns:a16="http://schemas.microsoft.com/office/drawing/2014/main" id="{02B20CC3-FCDF-4223-9E22-18553387A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twoCellAnchor>
    <xdr:from>
      <xdr:col>26</xdr:col>
      <xdr:colOff>1697182</xdr:colOff>
      <xdr:row>78</xdr:row>
      <xdr:rowOff>190500</xdr:rowOff>
    </xdr:from>
    <xdr:to>
      <xdr:col>28</xdr:col>
      <xdr:colOff>1936865</xdr:colOff>
      <xdr:row>92</xdr:row>
      <xdr:rowOff>200672</xdr:rowOff>
    </xdr:to>
    <xdr:graphicFrame macro="">
      <xdr:nvGraphicFramePr>
        <xdr:cNvPr id="9" name="Gráfico 8">
          <a:extLst>
            <a:ext uri="{FF2B5EF4-FFF2-40B4-BE49-F238E27FC236}">
              <a16:creationId xmlns:a16="http://schemas.microsoft.com/office/drawing/2014/main" id="{6CF8F058-BE14-4B20-9024-EDD4FEF45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33</xdr:col>
      <xdr:colOff>123280</xdr:colOff>
      <xdr:row>47</xdr:row>
      <xdr:rowOff>124641</xdr:rowOff>
    </xdr:from>
    <xdr:ext cx="5876925" cy="3752850"/>
    <xdr:graphicFrame macro="">
      <xdr:nvGraphicFramePr>
        <xdr:cNvPr id="19" name="Chart 19" title="Gráfico">
          <a:extLst>
            <a:ext uri="{FF2B5EF4-FFF2-40B4-BE49-F238E27FC236}">
              <a16:creationId xmlns:a16="http://schemas.microsoft.com/office/drawing/2014/main" id="{00000000-0008-0000-04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754652</xdr:colOff>
      <xdr:row>14</xdr:row>
      <xdr:rowOff>18506</xdr:rowOff>
    </xdr:from>
    <xdr:ext cx="5715000" cy="3533775"/>
    <xdr:graphicFrame macro="">
      <xdr:nvGraphicFramePr>
        <xdr:cNvPr id="22" name="Chart 22" title="Gráfico">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648519</xdr:colOff>
      <xdr:row>37</xdr:row>
      <xdr:rowOff>131308</xdr:rowOff>
    </xdr:from>
    <xdr:ext cx="5910123" cy="3674881"/>
    <xdr:graphicFrame macro="">
      <xdr:nvGraphicFramePr>
        <xdr:cNvPr id="23" name="Chart 23" title="Gráfico">
          <a:extLst>
            <a:ext uri="{FF2B5EF4-FFF2-40B4-BE49-F238E27FC236}">
              <a16:creationId xmlns:a16="http://schemas.microsoft.com/office/drawing/2014/main" id="{00000000-0008-0000-04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33</xdr:col>
      <xdr:colOff>134438</xdr:colOff>
      <xdr:row>67</xdr:row>
      <xdr:rowOff>106481</xdr:rowOff>
    </xdr:from>
    <xdr:ext cx="5876925" cy="3752850"/>
    <xdr:graphicFrame macro="">
      <xdr:nvGraphicFramePr>
        <xdr:cNvPr id="24" name="Chart 24" title="Gráfico">
          <a:extLst>
            <a:ext uri="{FF2B5EF4-FFF2-40B4-BE49-F238E27FC236}">
              <a16:creationId xmlns:a16="http://schemas.microsoft.com/office/drawing/2014/main" id="{00000000-0008-0000-04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41</xdr:col>
      <xdr:colOff>1592310</xdr:colOff>
      <xdr:row>45</xdr:row>
      <xdr:rowOff>171995</xdr:rowOff>
    </xdr:from>
    <xdr:ext cx="8315325" cy="5124450"/>
    <xdr:graphicFrame macro="">
      <xdr:nvGraphicFramePr>
        <xdr:cNvPr id="25" name="Chart 25" title="Gráfico">
          <a:extLst>
            <a:ext uri="{FF2B5EF4-FFF2-40B4-BE49-F238E27FC236}">
              <a16:creationId xmlns:a16="http://schemas.microsoft.com/office/drawing/2014/main" id="{00000000-0008-0000-04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23</xdr:col>
      <xdr:colOff>18777</xdr:colOff>
      <xdr:row>41</xdr:row>
      <xdr:rowOff>66131</xdr:rowOff>
    </xdr:from>
    <xdr:ext cx="6619875" cy="4095750"/>
    <xdr:graphicFrame macro="">
      <xdr:nvGraphicFramePr>
        <xdr:cNvPr id="28" name="Chart 28" title="Gráfico">
          <a:extLst>
            <a:ext uri="{FF2B5EF4-FFF2-40B4-BE49-F238E27FC236}">
              <a16:creationId xmlns:a16="http://schemas.microsoft.com/office/drawing/2014/main" id="{00000000-0008-0000-04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twoCellAnchor>
    <xdr:from>
      <xdr:col>8</xdr:col>
      <xdr:colOff>2192655</xdr:colOff>
      <xdr:row>46</xdr:row>
      <xdr:rowOff>48440</xdr:rowOff>
    </xdr:from>
    <xdr:to>
      <xdr:col>13</xdr:col>
      <xdr:colOff>246834</xdr:colOff>
      <xdr:row>59</xdr:row>
      <xdr:rowOff>171176</xdr:rowOff>
    </xdr:to>
    <xdr:graphicFrame macro="">
      <xdr:nvGraphicFramePr>
        <xdr:cNvPr id="3" name="Gráfico 2">
          <a:extLst>
            <a:ext uri="{FF2B5EF4-FFF2-40B4-BE49-F238E27FC236}">
              <a16:creationId xmlns:a16="http://schemas.microsoft.com/office/drawing/2014/main" id="{72A88433-4ED9-B5B6-864C-C842B04AA2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1071154</xdr:colOff>
      <xdr:row>31</xdr:row>
      <xdr:rowOff>145870</xdr:rowOff>
    </xdr:from>
    <xdr:to>
      <xdr:col>19</xdr:col>
      <xdr:colOff>979714</xdr:colOff>
      <xdr:row>46</xdr:row>
      <xdr:rowOff>134440</xdr:rowOff>
    </xdr:to>
    <xdr:graphicFrame macro="">
      <xdr:nvGraphicFramePr>
        <xdr:cNvPr id="4" name="Gráfico 3">
          <a:extLst>
            <a:ext uri="{FF2B5EF4-FFF2-40B4-BE49-F238E27FC236}">
              <a16:creationId xmlns:a16="http://schemas.microsoft.com/office/drawing/2014/main" id="{CD27C3D2-A8C8-4D0A-9B9D-7238766F7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677602</xdr:colOff>
      <xdr:row>19</xdr:row>
      <xdr:rowOff>58782</xdr:rowOff>
    </xdr:from>
    <xdr:to>
      <xdr:col>17</xdr:col>
      <xdr:colOff>690426</xdr:colOff>
      <xdr:row>32</xdr:row>
      <xdr:rowOff>46120</xdr:rowOff>
    </xdr:to>
    <xdr:graphicFrame macro="">
      <xdr:nvGraphicFramePr>
        <xdr:cNvPr id="2" name="Gráfico 1">
          <a:extLst>
            <a:ext uri="{FF2B5EF4-FFF2-40B4-BE49-F238E27FC236}">
              <a16:creationId xmlns:a16="http://schemas.microsoft.com/office/drawing/2014/main" id="{1837EC29-1E6D-E3D2-99E3-D6AACDCE8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675410</xdr:colOff>
      <xdr:row>39</xdr:row>
      <xdr:rowOff>88755</xdr:rowOff>
    </xdr:from>
    <xdr:ext cx="8315325" cy="5124450"/>
    <xdr:graphicFrame macro="">
      <xdr:nvGraphicFramePr>
        <xdr:cNvPr id="3" name="Chart 25" title="Gráfico">
          <a:extLst>
            <a:ext uri="{FF2B5EF4-FFF2-40B4-BE49-F238E27FC236}">
              <a16:creationId xmlns:a16="http://schemas.microsoft.com/office/drawing/2014/main" id="{AC52CEE4-9B3C-4AE3-A96C-236F7F4CD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588818</xdr:colOff>
      <xdr:row>27</xdr:row>
      <xdr:rowOff>34637</xdr:rowOff>
    </xdr:from>
    <xdr:ext cx="5715000" cy="3533775"/>
    <xdr:graphicFrame macro="">
      <xdr:nvGraphicFramePr>
        <xdr:cNvPr id="4" name="Chart 22" title="Gráfico">
          <a:extLst>
            <a:ext uri="{FF2B5EF4-FFF2-40B4-BE49-F238E27FC236}">
              <a16:creationId xmlns:a16="http://schemas.microsoft.com/office/drawing/2014/main" id="{A9F79763-2E87-4F8C-927C-934854DEB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4</xdr:col>
      <xdr:colOff>257868</xdr:colOff>
      <xdr:row>27</xdr:row>
      <xdr:rowOff>48144</xdr:rowOff>
    </xdr:from>
    <xdr:ext cx="5910123" cy="3674881"/>
    <xdr:graphicFrame macro="">
      <xdr:nvGraphicFramePr>
        <xdr:cNvPr id="5" name="Chart 23" title="Gráfico">
          <a:extLst>
            <a:ext uri="{FF2B5EF4-FFF2-40B4-BE49-F238E27FC236}">
              <a16:creationId xmlns:a16="http://schemas.microsoft.com/office/drawing/2014/main" id="{CF049390-7B06-4905-B200-9433566A6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623455</xdr:colOff>
      <xdr:row>47</xdr:row>
      <xdr:rowOff>17318</xdr:rowOff>
    </xdr:from>
    <xdr:ext cx="5715000" cy="3533775"/>
    <xdr:graphicFrame macro="">
      <xdr:nvGraphicFramePr>
        <xdr:cNvPr id="6" name="Chart 22" title="Gráfico">
          <a:extLst>
            <a:ext uri="{FF2B5EF4-FFF2-40B4-BE49-F238E27FC236}">
              <a16:creationId xmlns:a16="http://schemas.microsoft.com/office/drawing/2014/main" id="{583440ED-7E3A-435E-A274-F95D40D76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4</xdr:col>
      <xdr:colOff>259774</xdr:colOff>
      <xdr:row>46</xdr:row>
      <xdr:rowOff>205913</xdr:rowOff>
    </xdr:from>
    <xdr:ext cx="5910123" cy="3674881"/>
    <xdr:graphicFrame macro="">
      <xdr:nvGraphicFramePr>
        <xdr:cNvPr id="7" name="Chart 23" title="Gráfico">
          <a:extLst>
            <a:ext uri="{FF2B5EF4-FFF2-40B4-BE49-F238E27FC236}">
              <a16:creationId xmlns:a16="http://schemas.microsoft.com/office/drawing/2014/main" id="{13E035A8-F958-4FB9-9F3E-4AE9A9B44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twoCellAnchor>
    <xdr:from>
      <xdr:col>11</xdr:col>
      <xdr:colOff>259773</xdr:colOff>
      <xdr:row>35</xdr:row>
      <xdr:rowOff>69273</xdr:rowOff>
    </xdr:from>
    <xdr:to>
      <xdr:col>17</xdr:col>
      <xdr:colOff>282122</xdr:colOff>
      <xdr:row>48</xdr:row>
      <xdr:rowOff>181648</xdr:rowOff>
    </xdr:to>
    <xdr:graphicFrame macro="">
      <xdr:nvGraphicFramePr>
        <xdr:cNvPr id="8" name="Gráfico 7">
          <a:extLst>
            <a:ext uri="{FF2B5EF4-FFF2-40B4-BE49-F238E27FC236}">
              <a16:creationId xmlns:a16="http://schemas.microsoft.com/office/drawing/2014/main" id="{C33E5A27-27AC-4BEB-B7F9-DF1867D26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hyperlink" Target="https://idus.us.es/bitstream/handle/11441/159132/TFG4947_Garc%C3%ADaClavero.pdf?sequence=2&amp;isAllowed=y" TargetMode="External"/><Relationship Id="rId1" Type="http://schemas.openxmlformats.org/officeDocument/2006/relationships/hyperlink" Target="https://www.unb.ca/cic/datasets/ids-201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20"/>
  <sheetViews>
    <sheetView workbookViewId="0"/>
  </sheetViews>
  <sheetFormatPr baseColWidth="10" defaultColWidth="12.5546875" defaultRowHeight="15.75" customHeight="1"/>
  <cols>
    <col min="3" max="3" width="28.44140625" customWidth="1"/>
    <col min="4" max="4" width="69.33203125" customWidth="1"/>
    <col min="5" max="5" width="28.77734375" bestFit="1" customWidth="1"/>
    <col min="6" max="6" width="24.33203125" customWidth="1"/>
  </cols>
  <sheetData>
    <row r="1" spans="1:16" ht="13.2">
      <c r="A1" s="1" t="s">
        <v>0</v>
      </c>
    </row>
    <row r="4" spans="1:16" ht="13.2">
      <c r="C4" s="392" t="s">
        <v>1</v>
      </c>
      <c r="D4" s="393"/>
      <c r="E4" s="393"/>
      <c r="F4" s="393"/>
      <c r="G4" s="393"/>
      <c r="H4" s="393"/>
      <c r="I4" s="393"/>
      <c r="J4" s="394"/>
    </row>
    <row r="5" spans="1:16" ht="13.2">
      <c r="C5" s="395"/>
      <c r="D5" s="396"/>
      <c r="E5" s="396"/>
      <c r="F5" s="396"/>
      <c r="G5" s="396"/>
      <c r="H5" s="396"/>
      <c r="I5" s="396"/>
      <c r="J5" s="397"/>
    </row>
    <row r="7" spans="1:16" ht="19.5" customHeight="1">
      <c r="C7" s="2" t="s">
        <v>2</v>
      </c>
      <c r="D7" s="3" t="s">
        <v>3</v>
      </c>
      <c r="E7" s="3" t="s">
        <v>4</v>
      </c>
      <c r="F7" s="3" t="s">
        <v>5</v>
      </c>
      <c r="G7" s="3" t="s">
        <v>6</v>
      </c>
      <c r="H7" s="3" t="s">
        <v>7</v>
      </c>
      <c r="I7" s="3" t="s">
        <v>8</v>
      </c>
      <c r="J7" s="4" t="s">
        <v>9</v>
      </c>
      <c r="K7" s="5"/>
      <c r="L7" s="5"/>
      <c r="M7" s="5"/>
      <c r="N7" s="5"/>
      <c r="O7" s="5"/>
      <c r="P7" s="5"/>
    </row>
    <row r="8" spans="1:16" ht="51.75" customHeight="1">
      <c r="C8" s="6" t="s">
        <v>10</v>
      </c>
      <c r="D8" s="7" t="s">
        <v>11</v>
      </c>
      <c r="E8" s="8" t="s">
        <v>12</v>
      </c>
      <c r="F8" s="9" t="s">
        <v>147</v>
      </c>
      <c r="G8" s="10" t="s">
        <v>13</v>
      </c>
      <c r="H8" s="11" t="s">
        <v>13</v>
      </c>
      <c r="I8" s="12" t="s">
        <v>13</v>
      </c>
      <c r="J8" s="13" t="s">
        <v>13</v>
      </c>
    </row>
    <row r="9" spans="1:16" ht="51.75" customHeight="1">
      <c r="C9" s="14" t="s">
        <v>14</v>
      </c>
      <c r="D9" s="15" t="s">
        <v>15</v>
      </c>
      <c r="E9" s="16" t="s">
        <v>146</v>
      </c>
      <c r="F9" s="17" t="s">
        <v>147</v>
      </c>
      <c r="G9" s="18"/>
      <c r="H9" s="19"/>
      <c r="I9" s="20" t="s">
        <v>13</v>
      </c>
      <c r="J9" s="21" t="s">
        <v>13</v>
      </c>
    </row>
    <row r="10" spans="1:16" ht="51.75" customHeight="1">
      <c r="C10" s="14" t="s">
        <v>16</v>
      </c>
      <c r="D10" s="15" t="s">
        <v>17</v>
      </c>
      <c r="E10" s="16">
        <v>10674</v>
      </c>
      <c r="F10" s="17">
        <v>45530</v>
      </c>
      <c r="G10" s="18"/>
      <c r="H10" s="22" t="s">
        <v>13</v>
      </c>
      <c r="I10" s="20" t="s">
        <v>13</v>
      </c>
      <c r="J10" s="21" t="s">
        <v>13</v>
      </c>
    </row>
    <row r="11" spans="1:16" ht="51.75" customHeight="1">
      <c r="C11" s="23" t="s">
        <v>18</v>
      </c>
      <c r="D11" s="24" t="s">
        <v>19</v>
      </c>
      <c r="E11" s="24" t="s">
        <v>12</v>
      </c>
      <c r="F11" s="25">
        <v>45530</v>
      </c>
      <c r="G11" s="26"/>
      <c r="H11" s="27"/>
      <c r="I11" s="28"/>
      <c r="J11" s="29" t="s">
        <v>13</v>
      </c>
    </row>
    <row r="12" spans="1:16" ht="21.75" customHeight="1"/>
    <row r="13" spans="1:16" ht="13.2">
      <c r="C13" s="16"/>
      <c r="D13" s="16"/>
      <c r="E13" s="16"/>
      <c r="F13" s="16"/>
      <c r="G13" s="16"/>
      <c r="H13" s="16"/>
    </row>
    <row r="14" spans="1:16" ht="13.2">
      <c r="C14" s="392" t="s">
        <v>20</v>
      </c>
      <c r="D14" s="393"/>
      <c r="E14" s="393"/>
      <c r="F14" s="393"/>
      <c r="G14" s="393"/>
      <c r="H14" s="393"/>
      <c r="I14" s="393"/>
      <c r="J14" s="394"/>
    </row>
    <row r="15" spans="1:16" ht="13.2">
      <c r="C15" s="395"/>
      <c r="D15" s="396"/>
      <c r="E15" s="396"/>
      <c r="F15" s="396"/>
      <c r="G15" s="396"/>
      <c r="H15" s="396"/>
      <c r="I15" s="396"/>
      <c r="J15" s="397"/>
    </row>
    <row r="17" spans="3:10" ht="13.8">
      <c r="C17" s="2" t="s">
        <v>21</v>
      </c>
      <c r="D17" s="3" t="s">
        <v>3</v>
      </c>
      <c r="E17" s="3" t="s">
        <v>22</v>
      </c>
      <c r="F17" s="4" t="s">
        <v>23</v>
      </c>
      <c r="G17" s="4" t="s">
        <v>5</v>
      </c>
    </row>
    <row r="18" spans="3:10" ht="44.25" customHeight="1">
      <c r="C18" s="30" t="s">
        <v>24</v>
      </c>
      <c r="D18" s="31" t="s">
        <v>25</v>
      </c>
      <c r="E18" s="32" t="s">
        <v>26</v>
      </c>
      <c r="F18" s="33" t="s">
        <v>27</v>
      </c>
      <c r="G18" s="34">
        <v>45477</v>
      </c>
      <c r="H18" s="35"/>
      <c r="I18" s="5"/>
      <c r="J18" s="36"/>
    </row>
    <row r="20" spans="3:10" ht="13.2">
      <c r="C20" t="s">
        <v>148</v>
      </c>
      <c r="G20" s="1" t="s">
        <v>0</v>
      </c>
    </row>
  </sheetData>
  <mergeCells count="2">
    <mergeCell ref="C4:J5"/>
    <mergeCell ref="C14:J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H82"/>
  <sheetViews>
    <sheetView tabSelected="1" topLeftCell="BX1" zoomScale="55" zoomScaleNormal="55" workbookViewId="0">
      <selection activeCell="CH9" sqref="CH9"/>
    </sheetView>
  </sheetViews>
  <sheetFormatPr baseColWidth="10" defaultColWidth="12.5546875" defaultRowHeight="15.75" customHeight="1" outlineLevelCol="2"/>
  <cols>
    <col min="1" max="7" width="25.109375" customWidth="1"/>
    <col min="8" max="9" width="32.109375" customWidth="1"/>
    <col min="10" max="10" width="27.5546875" customWidth="1"/>
    <col min="11" max="11" width="39.88671875" customWidth="1"/>
    <col min="12" max="12" width="50.21875" customWidth="1" outlineLevel="1"/>
    <col min="13" max="13" width="51.77734375" customWidth="1" outlineLevel="1"/>
    <col min="14" max="14" width="25.109375" style="130" customWidth="1" outlineLevel="1"/>
    <col min="15" max="17" width="25.109375" customWidth="1" outlineLevel="1"/>
    <col min="18" max="19" width="25.109375" customWidth="1" outlineLevel="2"/>
    <col min="20" max="20" width="33.88671875" customWidth="1" outlineLevel="1"/>
    <col min="21" max="25" width="25.109375" customWidth="1" outlineLevel="1"/>
    <col min="26" max="27" width="25.109375" customWidth="1" outlineLevel="2"/>
    <col min="28" max="28" width="38.6640625" customWidth="1" outlineLevel="1"/>
    <col min="29" max="29" width="25.109375" customWidth="1" outlineLevel="1"/>
    <col min="30" max="30" width="25.109375" style="130" customWidth="1" outlineLevel="1"/>
    <col min="31" max="33" width="25.109375" customWidth="1" outlineLevel="1"/>
    <col min="34" max="35" width="25.109375" customWidth="1" outlineLevel="2"/>
    <col min="36" max="36" width="33.44140625" customWidth="1" outlineLevel="1"/>
    <col min="37" max="37" width="25.109375" customWidth="1" outlineLevel="1"/>
    <col min="38" max="38" width="26.88671875" style="130" customWidth="1" outlineLevel="1"/>
    <col min="39" max="41" width="25.109375" customWidth="1" outlineLevel="1"/>
    <col min="42" max="43" width="25.109375" customWidth="1" outlineLevel="2"/>
    <col min="44" max="44" width="32.88671875" customWidth="1" outlineLevel="1"/>
    <col min="45" max="45" width="25.109375" customWidth="1" outlineLevel="1"/>
    <col min="46" max="46" width="25.109375" style="130" customWidth="1" outlineLevel="1"/>
    <col min="47" max="49" width="25.109375" customWidth="1" outlineLevel="1"/>
    <col min="50" max="51" width="26.21875" customWidth="1" outlineLevel="2"/>
    <col min="52" max="53" width="31" customWidth="1" outlineLevel="1"/>
    <col min="54" max="54" width="25.109375" customWidth="1"/>
    <col min="55" max="55" width="82.5546875" bestFit="1" customWidth="1"/>
    <col min="56" max="58" width="25.109375" customWidth="1"/>
    <col min="59" max="59" width="26.21875" customWidth="1" outlineLevel="1"/>
    <col min="60" max="62" width="35.88671875" customWidth="1" outlineLevel="1"/>
    <col min="63" max="63" width="35.88671875" customWidth="1"/>
    <col min="64" max="65" width="35.88671875" customWidth="1" outlineLevel="1"/>
    <col min="66" max="67" width="25.88671875" customWidth="1"/>
    <col min="68" max="68" width="18" customWidth="1"/>
    <col min="69" max="69" width="25.88671875" customWidth="1"/>
    <col min="70" max="70" width="31.44140625" customWidth="1"/>
    <col min="71" max="72" width="25.88671875" customWidth="1"/>
    <col min="73" max="73" width="67.33203125" customWidth="1"/>
    <col min="74" max="74" width="33.21875" customWidth="1"/>
    <col min="75" max="75" width="40.44140625" customWidth="1"/>
    <col min="76" max="76" width="79.33203125" customWidth="1"/>
    <col min="77" max="77" width="36.33203125" customWidth="1"/>
    <col min="78" max="78" width="35.44140625" customWidth="1"/>
    <col min="79" max="79" width="35.6640625" customWidth="1"/>
    <col min="80" max="85" width="35.44140625" customWidth="1"/>
    <col min="86" max="86" width="36.88671875" bestFit="1" customWidth="1"/>
    <col min="87" max="87" width="35.44140625" customWidth="1"/>
  </cols>
  <sheetData>
    <row r="1" spans="1:86" ht="28.2" thickBot="1">
      <c r="A1" s="1" t="s">
        <v>28</v>
      </c>
      <c r="AT1"/>
      <c r="BB1" s="180"/>
      <c r="BC1" s="180"/>
    </row>
    <row r="2" spans="1:86" ht="31.5" customHeight="1" thickBot="1">
      <c r="B2" s="37"/>
      <c r="C2" s="37"/>
      <c r="D2" s="37"/>
      <c r="E2" s="37"/>
      <c r="F2" s="37"/>
      <c r="G2" s="37"/>
      <c r="H2" s="38"/>
      <c r="I2" s="38"/>
      <c r="J2" s="38"/>
      <c r="K2" s="38"/>
      <c r="L2" s="38"/>
      <c r="M2" s="38"/>
      <c r="N2" s="413" t="s">
        <v>6</v>
      </c>
      <c r="O2" s="407"/>
      <c r="P2" s="407"/>
      <c r="Q2" s="407"/>
      <c r="R2" s="407"/>
      <c r="S2" s="407"/>
      <c r="T2" s="407"/>
      <c r="U2" s="408"/>
      <c r="V2" s="414" t="s">
        <v>7</v>
      </c>
      <c r="W2" s="407"/>
      <c r="X2" s="407"/>
      <c r="Y2" s="407"/>
      <c r="Z2" s="407"/>
      <c r="AA2" s="407"/>
      <c r="AB2" s="407"/>
      <c r="AC2" s="408"/>
      <c r="AD2" s="415" t="s">
        <v>8</v>
      </c>
      <c r="AE2" s="407"/>
      <c r="AF2" s="407"/>
      <c r="AG2" s="407"/>
      <c r="AH2" s="407"/>
      <c r="AI2" s="407"/>
      <c r="AJ2" s="407"/>
      <c r="AK2" s="408"/>
      <c r="AL2" s="406" t="s">
        <v>9</v>
      </c>
      <c r="AM2" s="407"/>
      <c r="AN2" s="407"/>
      <c r="AO2" s="407"/>
      <c r="AP2" s="407"/>
      <c r="AQ2" s="407"/>
      <c r="AR2" s="407"/>
      <c r="AS2" s="408"/>
      <c r="AT2" s="403" t="s">
        <v>213</v>
      </c>
      <c r="AU2" s="404"/>
      <c r="AV2" s="404"/>
      <c r="AW2" s="404"/>
      <c r="AX2" s="404"/>
      <c r="AY2" s="404"/>
      <c r="AZ2" s="404"/>
      <c r="BA2" s="405"/>
      <c r="BB2" s="398" t="s">
        <v>20</v>
      </c>
      <c r="BC2" s="399"/>
      <c r="BD2" s="399"/>
      <c r="BE2" s="399"/>
      <c r="BF2" s="399"/>
      <c r="BG2" s="399"/>
      <c r="BH2" s="399"/>
      <c r="BI2" s="399"/>
      <c r="BJ2" s="399"/>
      <c r="BK2" s="399"/>
      <c r="BL2" s="399"/>
      <c r="BM2" s="399"/>
      <c r="BN2" s="399"/>
      <c r="BO2" s="399"/>
      <c r="BP2" s="399"/>
      <c r="BQ2" s="399"/>
      <c r="BR2" s="399"/>
      <c r="BS2" s="399"/>
      <c r="BT2" s="400"/>
      <c r="BU2" s="180"/>
      <c r="BV2" s="180"/>
      <c r="CA2" s="180"/>
      <c r="CG2" s="180"/>
      <c r="CH2" s="180"/>
    </row>
    <row r="3" spans="1:86" ht="41.4">
      <c r="B3" s="234" t="s">
        <v>29</v>
      </c>
      <c r="C3" s="235" t="s">
        <v>30</v>
      </c>
      <c r="D3" s="236" t="s">
        <v>31</v>
      </c>
      <c r="E3" s="236" t="s">
        <v>32</v>
      </c>
      <c r="F3" s="236" t="s">
        <v>33</v>
      </c>
      <c r="G3" s="236" t="s">
        <v>34</v>
      </c>
      <c r="H3" s="236" t="s">
        <v>35</v>
      </c>
      <c r="I3" s="237" t="s">
        <v>473</v>
      </c>
      <c r="J3" s="236" t="s">
        <v>36</v>
      </c>
      <c r="K3" s="238" t="s">
        <v>37</v>
      </c>
      <c r="L3" s="239" t="s">
        <v>38</v>
      </c>
      <c r="M3" s="239" t="s">
        <v>39</v>
      </c>
      <c r="N3" s="131" t="s">
        <v>40</v>
      </c>
      <c r="O3" s="40" t="s">
        <v>41</v>
      </c>
      <c r="P3" s="40" t="s">
        <v>42</v>
      </c>
      <c r="Q3" s="211" t="s">
        <v>464</v>
      </c>
      <c r="R3" s="261" t="s">
        <v>43</v>
      </c>
      <c r="S3" s="261" t="s">
        <v>145</v>
      </c>
      <c r="T3" s="231" t="s">
        <v>44</v>
      </c>
      <c r="U3" s="231" t="s">
        <v>45</v>
      </c>
      <c r="V3" s="40" t="s">
        <v>40</v>
      </c>
      <c r="W3" s="40" t="s">
        <v>41</v>
      </c>
      <c r="X3" s="40" t="s">
        <v>42</v>
      </c>
      <c r="Y3" s="211" t="s">
        <v>464</v>
      </c>
      <c r="Z3" s="261" t="s">
        <v>43</v>
      </c>
      <c r="AA3" s="261" t="s">
        <v>145</v>
      </c>
      <c r="AB3" s="231" t="s">
        <v>44</v>
      </c>
      <c r="AC3" s="231" t="s">
        <v>45</v>
      </c>
      <c r="AD3" s="131" t="s">
        <v>40</v>
      </c>
      <c r="AE3" s="40" t="s">
        <v>41</v>
      </c>
      <c r="AF3" s="40" t="s">
        <v>42</v>
      </c>
      <c r="AG3" s="211" t="s">
        <v>464</v>
      </c>
      <c r="AH3" s="261" t="s">
        <v>43</v>
      </c>
      <c r="AI3" s="261" t="s">
        <v>145</v>
      </c>
      <c r="AJ3" s="231" t="s">
        <v>44</v>
      </c>
      <c r="AK3" s="231" t="s">
        <v>45</v>
      </c>
      <c r="AL3" s="131" t="s">
        <v>40</v>
      </c>
      <c r="AM3" s="40" t="s">
        <v>41</v>
      </c>
      <c r="AN3" s="40" t="s">
        <v>42</v>
      </c>
      <c r="AO3" s="211" t="s">
        <v>464</v>
      </c>
      <c r="AP3" s="261" t="s">
        <v>43</v>
      </c>
      <c r="AQ3" s="261" t="s">
        <v>145</v>
      </c>
      <c r="AR3" s="231" t="s">
        <v>44</v>
      </c>
      <c r="AS3" s="231" t="s">
        <v>45</v>
      </c>
      <c r="AT3" s="164" t="s">
        <v>40</v>
      </c>
      <c r="AU3" s="123" t="s">
        <v>41</v>
      </c>
      <c r="AV3" s="123" t="s">
        <v>42</v>
      </c>
      <c r="AW3" s="212" t="s">
        <v>464</v>
      </c>
      <c r="AX3" s="267" t="s">
        <v>43</v>
      </c>
      <c r="AY3" s="267" t="s">
        <v>145</v>
      </c>
      <c r="AZ3" s="268" t="s">
        <v>44</v>
      </c>
      <c r="BA3" s="268" t="s">
        <v>45</v>
      </c>
      <c r="BB3" s="231" t="s">
        <v>492</v>
      </c>
      <c r="BC3" s="231" t="s">
        <v>551</v>
      </c>
      <c r="BD3" s="262" t="s">
        <v>46</v>
      </c>
      <c r="BE3" s="263" t="s">
        <v>47</v>
      </c>
      <c r="BF3" s="263" t="s">
        <v>42</v>
      </c>
      <c r="BG3" s="264" t="s">
        <v>48</v>
      </c>
      <c r="BH3" s="264" t="s">
        <v>49</v>
      </c>
      <c r="BI3" s="264" t="s">
        <v>50</v>
      </c>
      <c r="BJ3" s="264" t="s">
        <v>51</v>
      </c>
      <c r="BK3" s="263" t="s">
        <v>464</v>
      </c>
      <c r="BL3" s="265" t="s">
        <v>43</v>
      </c>
      <c r="BM3" s="266" t="s">
        <v>145</v>
      </c>
      <c r="BN3" s="262" t="s">
        <v>521</v>
      </c>
      <c r="BO3" s="271" t="s">
        <v>495</v>
      </c>
      <c r="BP3" s="186" t="s">
        <v>494</v>
      </c>
      <c r="BQ3" s="269" t="s">
        <v>496</v>
      </c>
      <c r="BR3" s="264" t="s">
        <v>53</v>
      </c>
      <c r="BS3" s="264" t="s">
        <v>54</v>
      </c>
      <c r="BT3" s="186" t="s">
        <v>497</v>
      </c>
      <c r="BU3" s="264" t="s">
        <v>52</v>
      </c>
      <c r="BV3" s="186" t="s">
        <v>55</v>
      </c>
      <c r="BW3" s="235" t="s">
        <v>56</v>
      </c>
      <c r="BX3" s="235" t="s">
        <v>57</v>
      </c>
      <c r="BY3" s="235" t="s">
        <v>58</v>
      </c>
      <c r="BZ3" s="240" t="s">
        <v>59</v>
      </c>
      <c r="CA3" s="235" t="s">
        <v>60</v>
      </c>
      <c r="CB3" s="235" t="s">
        <v>61</v>
      </c>
      <c r="CC3" s="235" t="s">
        <v>62</v>
      </c>
      <c r="CD3" s="235" t="s">
        <v>63</v>
      </c>
      <c r="CE3" s="235" t="s">
        <v>64</v>
      </c>
      <c r="CF3" s="235" t="s">
        <v>65</v>
      </c>
      <c r="CG3" s="240" t="s">
        <v>66</v>
      </c>
      <c r="CH3" s="241" t="s">
        <v>67</v>
      </c>
    </row>
    <row r="4" spans="1:86" ht="55.2">
      <c r="B4" s="242" t="s">
        <v>70</v>
      </c>
      <c r="C4" s="41" t="s">
        <v>151</v>
      </c>
      <c r="D4" s="57" t="s">
        <v>149</v>
      </c>
      <c r="E4" s="41" t="s">
        <v>150</v>
      </c>
      <c r="F4" s="41" t="s">
        <v>151</v>
      </c>
      <c r="G4" s="41" t="s">
        <v>151</v>
      </c>
      <c r="H4" s="42" t="s">
        <v>166</v>
      </c>
      <c r="I4" s="119" t="s">
        <v>474</v>
      </c>
      <c r="J4" s="119" t="s">
        <v>152</v>
      </c>
      <c r="K4" s="119" t="s">
        <v>296</v>
      </c>
      <c r="L4" s="43">
        <v>1</v>
      </c>
      <c r="M4" s="43">
        <v>10</v>
      </c>
      <c r="N4" s="132" t="s">
        <v>231</v>
      </c>
      <c r="O4" s="44">
        <v>0</v>
      </c>
      <c r="P4" s="44">
        <v>0</v>
      </c>
      <c r="Q4" s="44">
        <v>0</v>
      </c>
      <c r="R4" s="45"/>
      <c r="S4" s="45"/>
      <c r="T4" s="46">
        <v>0</v>
      </c>
      <c r="U4" s="47">
        <f>T4/L4</f>
        <v>0</v>
      </c>
      <c r="V4" s="128" t="s">
        <v>231</v>
      </c>
      <c r="W4" s="48">
        <v>0</v>
      </c>
      <c r="X4" s="48">
        <v>0</v>
      </c>
      <c r="Y4" s="48">
        <v>0</v>
      </c>
      <c r="Z4" s="45"/>
      <c r="AA4" s="45"/>
      <c r="AB4" s="49">
        <v>0</v>
      </c>
      <c r="AC4" s="50">
        <f>AB4/L4</f>
        <v>0</v>
      </c>
      <c r="AD4" s="133" t="s">
        <v>231</v>
      </c>
      <c r="AE4" s="51">
        <v>0</v>
      </c>
      <c r="AF4" s="51">
        <v>0</v>
      </c>
      <c r="AG4" s="51">
        <v>0</v>
      </c>
      <c r="AH4" s="45"/>
      <c r="AI4" s="45"/>
      <c r="AJ4" s="52">
        <v>0</v>
      </c>
      <c r="AK4" s="53">
        <f>AJ4/L4</f>
        <v>0</v>
      </c>
      <c r="AL4" s="134" t="s">
        <v>247</v>
      </c>
      <c r="AM4" s="54">
        <v>2</v>
      </c>
      <c r="AN4" s="54">
        <v>4</v>
      </c>
      <c r="AO4" s="54">
        <v>0</v>
      </c>
      <c r="AP4" s="45"/>
      <c r="AQ4" s="45"/>
      <c r="AR4" s="55">
        <v>0</v>
      </c>
      <c r="AS4" s="56">
        <f>AR4/L4</f>
        <v>0</v>
      </c>
      <c r="AT4" s="230" t="s">
        <v>295</v>
      </c>
      <c r="AU4" s="124">
        <v>3</v>
      </c>
      <c r="AV4" s="124">
        <v>7</v>
      </c>
      <c r="AW4" s="124">
        <v>2</v>
      </c>
      <c r="AX4" s="127"/>
      <c r="AY4" s="127"/>
      <c r="AZ4" s="125">
        <v>1</v>
      </c>
      <c r="BA4" s="126">
        <f>AZ4/L4</f>
        <v>1</v>
      </c>
      <c r="BB4" s="169" t="s">
        <v>493</v>
      </c>
      <c r="BC4" s="169" t="s">
        <v>552</v>
      </c>
      <c r="BD4" s="169">
        <v>0</v>
      </c>
      <c r="BE4" s="169">
        <v>0</v>
      </c>
      <c r="BF4" s="169">
        <v>0</v>
      </c>
      <c r="BG4" s="169">
        <v>0</v>
      </c>
      <c r="BH4" s="169">
        <v>0</v>
      </c>
      <c r="BI4" s="169">
        <v>0</v>
      </c>
      <c r="BJ4" s="169">
        <v>0</v>
      </c>
      <c r="BK4" s="169">
        <v>0</v>
      </c>
      <c r="BL4" s="178" t="s">
        <v>151</v>
      </c>
      <c r="BM4" s="178" t="s">
        <v>151</v>
      </c>
      <c r="BN4" s="272">
        <v>0</v>
      </c>
      <c r="BO4" s="272">
        <v>0</v>
      </c>
      <c r="BP4" s="272">
        <v>0</v>
      </c>
      <c r="BQ4" s="276" t="s">
        <v>69</v>
      </c>
      <c r="BR4" s="232">
        <v>0</v>
      </c>
      <c r="BS4" s="233">
        <f t="shared" ref="BS4:BS35" si="0">BR4/L4</f>
        <v>0</v>
      </c>
      <c r="BT4" s="276" t="s">
        <v>69</v>
      </c>
      <c r="BU4" s="42" t="s">
        <v>339</v>
      </c>
      <c r="BV4" s="270" t="s">
        <v>13</v>
      </c>
      <c r="BW4" s="119" t="s">
        <v>338</v>
      </c>
      <c r="BX4" s="119" t="s">
        <v>340</v>
      </c>
      <c r="BY4" s="119" t="s">
        <v>151</v>
      </c>
      <c r="BZ4" s="119" t="s">
        <v>341</v>
      </c>
      <c r="CA4" s="119" t="s">
        <v>342</v>
      </c>
      <c r="CB4" s="119" t="s">
        <v>343</v>
      </c>
      <c r="CC4" s="119" t="s">
        <v>13</v>
      </c>
      <c r="CD4" s="119" t="s">
        <v>338</v>
      </c>
      <c r="CE4" s="119" t="s">
        <v>68</v>
      </c>
      <c r="CF4" s="119" t="s">
        <v>13</v>
      </c>
      <c r="CG4" s="119" t="s">
        <v>68</v>
      </c>
      <c r="CH4" s="243" t="s">
        <v>68</v>
      </c>
    </row>
    <row r="5" spans="1:86" ht="41.4">
      <c r="B5" s="242" t="s">
        <v>75</v>
      </c>
      <c r="C5" s="120" t="s">
        <v>151</v>
      </c>
      <c r="D5" s="57" t="s">
        <v>154</v>
      </c>
      <c r="E5" s="41" t="s">
        <v>184</v>
      </c>
      <c r="F5" s="120" t="s">
        <v>151</v>
      </c>
      <c r="G5" s="121" t="s">
        <v>151</v>
      </c>
      <c r="H5" s="119" t="s">
        <v>167</v>
      </c>
      <c r="I5" s="119" t="s">
        <v>475</v>
      </c>
      <c r="J5" s="119" t="s">
        <v>183</v>
      </c>
      <c r="K5" s="42" t="s">
        <v>297</v>
      </c>
      <c r="L5" s="43">
        <v>1</v>
      </c>
      <c r="M5" s="43">
        <v>3</v>
      </c>
      <c r="N5" s="132">
        <v>0</v>
      </c>
      <c r="O5" s="44">
        <v>0</v>
      </c>
      <c r="P5" s="44">
        <v>0</v>
      </c>
      <c r="Q5" s="44">
        <v>0</v>
      </c>
      <c r="R5" s="45"/>
      <c r="S5" s="45"/>
      <c r="T5" s="46">
        <v>0</v>
      </c>
      <c r="U5" s="47">
        <f t="shared" ref="U5:U50" si="1">T5/L5</f>
        <v>0</v>
      </c>
      <c r="V5" s="128" t="s">
        <v>231</v>
      </c>
      <c r="W5" s="48">
        <v>0</v>
      </c>
      <c r="X5" s="48">
        <v>0</v>
      </c>
      <c r="Y5" s="48">
        <v>0</v>
      </c>
      <c r="Z5" s="45"/>
      <c r="AA5" s="45"/>
      <c r="AB5" s="49">
        <v>0</v>
      </c>
      <c r="AC5" s="50">
        <f t="shared" ref="AC5:AC50" si="2">AB5/L5</f>
        <v>0</v>
      </c>
      <c r="AD5" s="133" t="s">
        <v>231</v>
      </c>
      <c r="AE5" s="51">
        <v>0</v>
      </c>
      <c r="AF5" s="51">
        <v>0</v>
      </c>
      <c r="AG5" s="51">
        <v>0</v>
      </c>
      <c r="AH5" s="45"/>
      <c r="AI5" s="45"/>
      <c r="AJ5" s="52">
        <v>0</v>
      </c>
      <c r="AK5" s="53">
        <f t="shared" ref="AK5:AK50" si="3">AJ5/L5</f>
        <v>0</v>
      </c>
      <c r="AL5" s="134" t="s">
        <v>247</v>
      </c>
      <c r="AM5" s="54">
        <v>2</v>
      </c>
      <c r="AN5" s="54">
        <v>4</v>
      </c>
      <c r="AO5" s="54">
        <v>0</v>
      </c>
      <c r="AP5" s="45"/>
      <c r="AQ5" s="45"/>
      <c r="AR5" s="55">
        <v>0</v>
      </c>
      <c r="AS5" s="56">
        <f t="shared" ref="AS5:AS50" si="4">AR5/L5</f>
        <v>0</v>
      </c>
      <c r="AT5" s="165">
        <v>0</v>
      </c>
      <c r="AU5" s="124">
        <v>0</v>
      </c>
      <c r="AV5" s="124">
        <v>0</v>
      </c>
      <c r="AW5" s="124">
        <v>0</v>
      </c>
      <c r="AX5" s="127"/>
      <c r="AY5" s="127"/>
      <c r="AZ5" s="125">
        <v>0</v>
      </c>
      <c r="BA5" s="126">
        <f t="shared" ref="BA5:BA50" si="5">AZ5/L5</f>
        <v>0</v>
      </c>
      <c r="BB5" s="169" t="s">
        <v>493</v>
      </c>
      <c r="BC5" s="169" t="s">
        <v>552</v>
      </c>
      <c r="BD5" s="169">
        <v>0</v>
      </c>
      <c r="BE5" s="169">
        <v>0</v>
      </c>
      <c r="BF5" s="169">
        <v>0</v>
      </c>
      <c r="BG5" s="169">
        <v>0</v>
      </c>
      <c r="BH5" s="169">
        <v>0</v>
      </c>
      <c r="BI5" s="169">
        <v>0</v>
      </c>
      <c r="BJ5" s="169">
        <v>0</v>
      </c>
      <c r="BK5" s="169">
        <v>0</v>
      </c>
      <c r="BL5" s="178" t="s">
        <v>151</v>
      </c>
      <c r="BM5" s="178" t="s">
        <v>151</v>
      </c>
      <c r="BN5" s="382" t="s">
        <v>523</v>
      </c>
      <c r="BO5" s="273">
        <v>3</v>
      </c>
      <c r="BP5" s="273">
        <v>2</v>
      </c>
      <c r="BQ5" s="277" t="s">
        <v>338</v>
      </c>
      <c r="BR5" s="232">
        <v>1</v>
      </c>
      <c r="BS5" s="233">
        <f t="shared" si="0"/>
        <v>1</v>
      </c>
      <c r="BT5" s="277" t="s">
        <v>338</v>
      </c>
      <c r="BU5" s="42" t="s">
        <v>344</v>
      </c>
      <c r="BV5" s="370" t="s">
        <v>13</v>
      </c>
      <c r="BW5" s="119" t="s">
        <v>338</v>
      </c>
      <c r="BX5" s="119" t="s">
        <v>345</v>
      </c>
      <c r="BY5" s="119" t="s">
        <v>151</v>
      </c>
      <c r="BZ5" s="119" t="s">
        <v>346</v>
      </c>
      <c r="CA5" s="119" t="s">
        <v>342</v>
      </c>
      <c r="CB5" s="119" t="s">
        <v>347</v>
      </c>
      <c r="CC5" s="119" t="s">
        <v>13</v>
      </c>
      <c r="CD5" s="119" t="s">
        <v>338</v>
      </c>
      <c r="CE5" s="119" t="s">
        <v>68</v>
      </c>
      <c r="CF5" s="119" t="s">
        <v>13</v>
      </c>
      <c r="CG5" s="119" t="s">
        <v>68</v>
      </c>
      <c r="CH5" s="244" t="s">
        <v>13</v>
      </c>
    </row>
    <row r="6" spans="1:86" ht="41.4">
      <c r="B6" s="242" t="s">
        <v>75</v>
      </c>
      <c r="C6" s="41" t="s">
        <v>151</v>
      </c>
      <c r="D6" s="57" t="s">
        <v>154</v>
      </c>
      <c r="E6" s="41" t="s">
        <v>184</v>
      </c>
      <c r="F6" s="121" t="s">
        <v>151</v>
      </c>
      <c r="G6" s="121" t="s">
        <v>151</v>
      </c>
      <c r="H6" s="42" t="s">
        <v>168</v>
      </c>
      <c r="I6" s="119" t="s">
        <v>476</v>
      </c>
      <c r="J6" s="119" t="s">
        <v>185</v>
      </c>
      <c r="K6" s="119" t="s">
        <v>298</v>
      </c>
      <c r="L6" s="43">
        <v>2</v>
      </c>
      <c r="M6" s="43">
        <v>0</v>
      </c>
      <c r="N6" s="132">
        <v>0</v>
      </c>
      <c r="O6" s="44">
        <v>0</v>
      </c>
      <c r="P6" s="44">
        <v>0</v>
      </c>
      <c r="Q6" s="44">
        <v>0</v>
      </c>
      <c r="R6" s="45"/>
      <c r="S6" s="45"/>
      <c r="T6" s="46">
        <v>0</v>
      </c>
      <c r="U6" s="47">
        <f t="shared" si="1"/>
        <v>0</v>
      </c>
      <c r="V6" s="128">
        <v>0</v>
      </c>
      <c r="W6" s="48">
        <v>0</v>
      </c>
      <c r="X6" s="48">
        <v>0</v>
      </c>
      <c r="Y6" s="48">
        <v>0</v>
      </c>
      <c r="Z6" s="45"/>
      <c r="AA6" s="45"/>
      <c r="AB6" s="49">
        <v>0</v>
      </c>
      <c r="AC6" s="50">
        <f t="shared" si="2"/>
        <v>0</v>
      </c>
      <c r="AD6" s="173" t="s">
        <v>302</v>
      </c>
      <c r="AE6" s="51">
        <v>3</v>
      </c>
      <c r="AF6" s="51">
        <v>0</v>
      </c>
      <c r="AG6" s="51">
        <v>3</v>
      </c>
      <c r="AH6" s="45"/>
      <c r="AI6" s="45"/>
      <c r="AJ6" s="52">
        <v>1</v>
      </c>
      <c r="AK6" s="53">
        <f t="shared" si="3"/>
        <v>0.5</v>
      </c>
      <c r="AL6" s="135" t="s">
        <v>327</v>
      </c>
      <c r="AM6" s="54">
        <v>5</v>
      </c>
      <c r="AN6" s="54">
        <v>8</v>
      </c>
      <c r="AO6" s="54">
        <v>2</v>
      </c>
      <c r="AP6" s="45"/>
      <c r="AQ6" s="45"/>
      <c r="AR6" s="55">
        <v>2</v>
      </c>
      <c r="AS6" s="56">
        <f t="shared" si="4"/>
        <v>1</v>
      </c>
      <c r="AT6" s="230" t="s">
        <v>519</v>
      </c>
      <c r="AU6" s="124">
        <v>2</v>
      </c>
      <c r="AV6" s="124">
        <v>2</v>
      </c>
      <c r="AW6" s="124">
        <v>2</v>
      </c>
      <c r="AX6" s="127"/>
      <c r="AY6" s="127"/>
      <c r="AZ6" s="125">
        <v>2</v>
      </c>
      <c r="BA6" s="126">
        <f t="shared" si="5"/>
        <v>1</v>
      </c>
      <c r="BB6" s="169" t="s">
        <v>493</v>
      </c>
      <c r="BC6" s="169" t="s">
        <v>552</v>
      </c>
      <c r="BD6" s="169">
        <v>0</v>
      </c>
      <c r="BE6" s="169">
        <v>0</v>
      </c>
      <c r="BF6" s="169">
        <v>0</v>
      </c>
      <c r="BG6" s="169">
        <v>0</v>
      </c>
      <c r="BH6" s="169">
        <v>0</v>
      </c>
      <c r="BI6" s="169">
        <v>0</v>
      </c>
      <c r="BJ6" s="169">
        <v>0</v>
      </c>
      <c r="BK6" s="169">
        <v>0</v>
      </c>
      <c r="BL6" s="178" t="s">
        <v>151</v>
      </c>
      <c r="BM6" s="178" t="s">
        <v>151</v>
      </c>
      <c r="BN6" s="383" t="s">
        <v>525</v>
      </c>
      <c r="BO6" s="273">
        <v>7</v>
      </c>
      <c r="BP6" s="273">
        <v>7</v>
      </c>
      <c r="BQ6" s="278" t="s">
        <v>338</v>
      </c>
      <c r="BR6" s="232">
        <v>2</v>
      </c>
      <c r="BS6" s="233">
        <f t="shared" si="0"/>
        <v>1</v>
      </c>
      <c r="BT6" s="278" t="s">
        <v>338</v>
      </c>
      <c r="BU6" s="119" t="s">
        <v>348</v>
      </c>
      <c r="BV6" s="179" t="s">
        <v>13</v>
      </c>
      <c r="BW6" s="119" t="s">
        <v>338</v>
      </c>
      <c r="BX6" s="119" t="s">
        <v>340</v>
      </c>
      <c r="BY6" s="119" t="s">
        <v>151</v>
      </c>
      <c r="BZ6" s="119" t="s">
        <v>349</v>
      </c>
      <c r="CA6" s="119" t="s">
        <v>342</v>
      </c>
      <c r="CB6" s="119" t="s">
        <v>347</v>
      </c>
      <c r="CC6" s="119" t="s">
        <v>13</v>
      </c>
      <c r="CD6" s="119" t="s">
        <v>338</v>
      </c>
      <c r="CE6" s="119" t="s">
        <v>68</v>
      </c>
      <c r="CF6" s="119" t="s">
        <v>13</v>
      </c>
      <c r="CG6" s="119" t="s">
        <v>68</v>
      </c>
      <c r="CH6" s="244" t="s">
        <v>13</v>
      </c>
    </row>
    <row r="7" spans="1:86" ht="41.4">
      <c r="B7" s="242" t="s">
        <v>75</v>
      </c>
      <c r="C7" s="120" t="s">
        <v>151</v>
      </c>
      <c r="D7" s="57" t="s">
        <v>154</v>
      </c>
      <c r="E7" s="41" t="s">
        <v>184</v>
      </c>
      <c r="F7" s="120" t="s">
        <v>151</v>
      </c>
      <c r="G7" s="121" t="s">
        <v>151</v>
      </c>
      <c r="H7" s="42" t="s">
        <v>169</v>
      </c>
      <c r="I7" s="119" t="s">
        <v>476</v>
      </c>
      <c r="J7" s="119" t="s">
        <v>186</v>
      </c>
      <c r="K7" s="119" t="s">
        <v>299</v>
      </c>
      <c r="L7" s="43">
        <v>1</v>
      </c>
      <c r="M7" s="43">
        <v>0</v>
      </c>
      <c r="N7" s="132">
        <v>0</v>
      </c>
      <c r="O7" s="44">
        <v>0</v>
      </c>
      <c r="P7" s="44">
        <v>0</v>
      </c>
      <c r="Q7" s="44">
        <v>0</v>
      </c>
      <c r="R7" s="45"/>
      <c r="S7" s="45"/>
      <c r="T7" s="46">
        <v>0</v>
      </c>
      <c r="U7" s="47">
        <f t="shared" si="1"/>
        <v>0</v>
      </c>
      <c r="V7" s="128">
        <v>0</v>
      </c>
      <c r="W7" s="48">
        <v>0</v>
      </c>
      <c r="X7" s="48">
        <v>0</v>
      </c>
      <c r="Y7" s="48">
        <v>0</v>
      </c>
      <c r="Z7" s="45"/>
      <c r="AA7" s="45"/>
      <c r="AB7" s="49">
        <v>0</v>
      </c>
      <c r="AC7" s="50">
        <f t="shared" si="2"/>
        <v>0</v>
      </c>
      <c r="AD7" s="173" t="s">
        <v>285</v>
      </c>
      <c r="AE7" s="51">
        <v>2</v>
      </c>
      <c r="AF7" s="51">
        <v>2</v>
      </c>
      <c r="AG7" s="51">
        <v>2</v>
      </c>
      <c r="AH7" s="45"/>
      <c r="AI7" s="45"/>
      <c r="AJ7" s="52">
        <v>1</v>
      </c>
      <c r="AK7" s="53">
        <f t="shared" si="3"/>
        <v>1</v>
      </c>
      <c r="AL7" s="135" t="s">
        <v>301</v>
      </c>
      <c r="AM7" s="54">
        <v>4</v>
      </c>
      <c r="AN7" s="54">
        <v>6</v>
      </c>
      <c r="AO7" s="54">
        <v>2</v>
      </c>
      <c r="AP7" s="45"/>
      <c r="AQ7" s="45"/>
      <c r="AR7" s="55">
        <v>1</v>
      </c>
      <c r="AS7" s="56">
        <f t="shared" si="4"/>
        <v>1</v>
      </c>
      <c r="AT7" s="170" t="s">
        <v>231</v>
      </c>
      <c r="AU7" s="124">
        <v>0</v>
      </c>
      <c r="AV7" s="124">
        <v>0</v>
      </c>
      <c r="AW7" s="124">
        <v>0</v>
      </c>
      <c r="AX7" s="127"/>
      <c r="AY7" s="127"/>
      <c r="AZ7" s="125">
        <v>0</v>
      </c>
      <c r="BA7" s="126">
        <f t="shared" si="5"/>
        <v>0</v>
      </c>
      <c r="BB7" s="169" t="s">
        <v>493</v>
      </c>
      <c r="BC7" s="169" t="s">
        <v>552</v>
      </c>
      <c r="BD7" s="169">
        <v>0</v>
      </c>
      <c r="BE7" s="169">
        <v>0</v>
      </c>
      <c r="BF7" s="169">
        <v>0</v>
      </c>
      <c r="BG7" s="169">
        <v>0</v>
      </c>
      <c r="BH7" s="169">
        <v>0</v>
      </c>
      <c r="BI7" s="169">
        <v>0</v>
      </c>
      <c r="BJ7" s="169">
        <v>0</v>
      </c>
      <c r="BK7" s="169">
        <v>0</v>
      </c>
      <c r="BL7" s="178" t="s">
        <v>151</v>
      </c>
      <c r="BM7" s="178" t="s">
        <v>151</v>
      </c>
      <c r="BN7" s="383" t="s">
        <v>524</v>
      </c>
      <c r="BO7" s="273">
        <v>4</v>
      </c>
      <c r="BP7" s="273">
        <v>4</v>
      </c>
      <c r="BQ7" s="278" t="s">
        <v>338</v>
      </c>
      <c r="BR7" s="232">
        <v>1</v>
      </c>
      <c r="BS7" s="233">
        <f t="shared" si="0"/>
        <v>1</v>
      </c>
      <c r="BT7" s="278" t="s">
        <v>338</v>
      </c>
      <c r="BU7" s="119" t="s">
        <v>348</v>
      </c>
      <c r="BV7" s="179" t="s">
        <v>13</v>
      </c>
      <c r="BW7" s="119" t="s">
        <v>338</v>
      </c>
      <c r="BX7" s="119" t="s">
        <v>340</v>
      </c>
      <c r="BY7" s="119" t="s">
        <v>151</v>
      </c>
      <c r="BZ7" s="119" t="s">
        <v>349</v>
      </c>
      <c r="CA7" s="119" t="s">
        <v>342</v>
      </c>
      <c r="CB7" s="119" t="s">
        <v>347</v>
      </c>
      <c r="CC7" s="119" t="s">
        <v>13</v>
      </c>
      <c r="CD7" s="119" t="s">
        <v>338</v>
      </c>
      <c r="CE7" s="119" t="s">
        <v>68</v>
      </c>
      <c r="CF7" s="119" t="s">
        <v>13</v>
      </c>
      <c r="CG7" s="119" t="s">
        <v>68</v>
      </c>
      <c r="CH7" s="244" t="s">
        <v>13</v>
      </c>
    </row>
    <row r="8" spans="1:86" ht="41.4">
      <c r="B8" s="242" t="s">
        <v>75</v>
      </c>
      <c r="C8" s="41" t="s">
        <v>151</v>
      </c>
      <c r="D8" s="57" t="s">
        <v>154</v>
      </c>
      <c r="E8" s="41" t="s">
        <v>184</v>
      </c>
      <c r="F8" s="120" t="s">
        <v>151</v>
      </c>
      <c r="G8" s="121" t="s">
        <v>151</v>
      </c>
      <c r="H8" s="42" t="s">
        <v>169</v>
      </c>
      <c r="I8" s="119" t="s">
        <v>476</v>
      </c>
      <c r="J8" s="119" t="s">
        <v>187</v>
      </c>
      <c r="K8" s="119" t="s">
        <v>300</v>
      </c>
      <c r="L8" s="43">
        <v>17</v>
      </c>
      <c r="M8" s="43">
        <v>0</v>
      </c>
      <c r="N8" s="132">
        <v>0</v>
      </c>
      <c r="O8" s="44">
        <v>0</v>
      </c>
      <c r="P8" s="44">
        <v>0</v>
      </c>
      <c r="Q8" s="44">
        <v>0</v>
      </c>
      <c r="R8" s="45"/>
      <c r="S8" s="45"/>
      <c r="T8" s="46">
        <v>0</v>
      </c>
      <c r="U8" s="47">
        <f t="shared" si="1"/>
        <v>0</v>
      </c>
      <c r="V8" s="172" t="s">
        <v>231</v>
      </c>
      <c r="W8" s="48">
        <v>0</v>
      </c>
      <c r="X8" s="48">
        <v>0</v>
      </c>
      <c r="Y8" s="48">
        <v>0</v>
      </c>
      <c r="Z8" s="45"/>
      <c r="AA8" s="45"/>
      <c r="AB8" s="49">
        <v>0</v>
      </c>
      <c r="AC8" s="50">
        <f t="shared" si="2"/>
        <v>0</v>
      </c>
      <c r="AD8" s="173" t="s">
        <v>285</v>
      </c>
      <c r="AE8" s="51">
        <v>2</v>
      </c>
      <c r="AF8" s="51">
        <v>18</v>
      </c>
      <c r="AG8" s="51">
        <v>2</v>
      </c>
      <c r="AH8" s="45"/>
      <c r="AI8" s="45"/>
      <c r="AJ8" s="52">
        <v>17</v>
      </c>
      <c r="AK8" s="53">
        <f t="shared" si="3"/>
        <v>1</v>
      </c>
      <c r="AL8" s="134" t="s">
        <v>301</v>
      </c>
      <c r="AM8" s="54">
        <v>4</v>
      </c>
      <c r="AN8" s="54">
        <v>22</v>
      </c>
      <c r="AO8" s="54">
        <v>2</v>
      </c>
      <c r="AP8" s="45"/>
      <c r="AQ8" s="45"/>
      <c r="AR8" s="55">
        <v>17</v>
      </c>
      <c r="AS8" s="56">
        <f t="shared" si="4"/>
        <v>1</v>
      </c>
      <c r="AT8" s="165">
        <v>0</v>
      </c>
      <c r="AU8" s="124">
        <v>0</v>
      </c>
      <c r="AV8" s="124">
        <v>0</v>
      </c>
      <c r="AW8" s="124">
        <v>0</v>
      </c>
      <c r="AX8" s="127"/>
      <c r="AY8" s="127"/>
      <c r="AZ8" s="125">
        <v>0</v>
      </c>
      <c r="BA8" s="126">
        <f t="shared" si="5"/>
        <v>0</v>
      </c>
      <c r="BB8" s="169" t="s">
        <v>493</v>
      </c>
      <c r="BC8" s="169" t="s">
        <v>552</v>
      </c>
      <c r="BD8" s="169">
        <v>0</v>
      </c>
      <c r="BE8" s="169">
        <v>0</v>
      </c>
      <c r="BF8" s="169">
        <v>0</v>
      </c>
      <c r="BG8" s="169">
        <v>0</v>
      </c>
      <c r="BH8" s="169">
        <v>0</v>
      </c>
      <c r="BI8" s="169">
        <v>0</v>
      </c>
      <c r="BJ8" s="169">
        <v>0</v>
      </c>
      <c r="BK8" s="169">
        <v>0</v>
      </c>
      <c r="BL8" s="178" t="s">
        <v>151</v>
      </c>
      <c r="BM8" s="178" t="s">
        <v>151</v>
      </c>
      <c r="BN8" s="383" t="s">
        <v>524</v>
      </c>
      <c r="BO8" s="273">
        <v>4</v>
      </c>
      <c r="BP8" s="273">
        <v>4</v>
      </c>
      <c r="BQ8" s="275" t="s">
        <v>338</v>
      </c>
      <c r="BR8" s="232">
        <v>17</v>
      </c>
      <c r="BS8" s="233">
        <f t="shared" si="0"/>
        <v>1</v>
      </c>
      <c r="BT8" s="275" t="s">
        <v>338</v>
      </c>
      <c r="BU8" s="119" t="s">
        <v>348</v>
      </c>
      <c r="BV8" s="179" t="s">
        <v>13</v>
      </c>
      <c r="BW8" s="119" t="s">
        <v>338</v>
      </c>
      <c r="BX8" s="119" t="s">
        <v>340</v>
      </c>
      <c r="BY8" s="119" t="s">
        <v>151</v>
      </c>
      <c r="BZ8" s="119" t="s">
        <v>349</v>
      </c>
      <c r="CA8" s="119" t="s">
        <v>342</v>
      </c>
      <c r="CB8" s="119" t="s">
        <v>347</v>
      </c>
      <c r="CC8" s="119" t="s">
        <v>13</v>
      </c>
      <c r="CD8" s="119" t="s">
        <v>338</v>
      </c>
      <c r="CE8" s="119" t="s">
        <v>68</v>
      </c>
      <c r="CF8" s="119" t="s">
        <v>13</v>
      </c>
      <c r="CG8" s="119" t="s">
        <v>68</v>
      </c>
      <c r="CH8" s="244" t="s">
        <v>13</v>
      </c>
    </row>
    <row r="9" spans="1:86" ht="69.599999999999994">
      <c r="B9" s="242" t="s">
        <v>75</v>
      </c>
      <c r="C9" s="120" t="s">
        <v>151</v>
      </c>
      <c r="D9" s="57" t="s">
        <v>154</v>
      </c>
      <c r="E9" s="41" t="s">
        <v>184</v>
      </c>
      <c r="F9" s="120" t="s">
        <v>151</v>
      </c>
      <c r="G9" s="121" t="s">
        <v>151</v>
      </c>
      <c r="H9" s="42" t="s">
        <v>215</v>
      </c>
      <c r="I9" s="119" t="s">
        <v>477</v>
      </c>
      <c r="J9" s="119" t="s">
        <v>151</v>
      </c>
      <c r="K9" s="119" t="s">
        <v>267</v>
      </c>
      <c r="L9" s="43">
        <v>2</v>
      </c>
      <c r="M9" s="122">
        <v>0</v>
      </c>
      <c r="N9" s="132">
        <v>0</v>
      </c>
      <c r="O9" s="44">
        <v>0</v>
      </c>
      <c r="P9" s="44">
        <v>0</v>
      </c>
      <c r="Q9" s="44">
        <v>0</v>
      </c>
      <c r="R9" s="45"/>
      <c r="S9" s="45"/>
      <c r="T9" s="46">
        <v>0</v>
      </c>
      <c r="U9" s="47">
        <f t="shared" si="1"/>
        <v>0</v>
      </c>
      <c r="V9" s="128">
        <v>0</v>
      </c>
      <c r="W9" s="48">
        <v>0</v>
      </c>
      <c r="X9" s="48">
        <v>0</v>
      </c>
      <c r="Y9" s="48">
        <v>0</v>
      </c>
      <c r="Z9" s="45"/>
      <c r="AA9" s="45"/>
      <c r="AB9" s="49">
        <v>0</v>
      </c>
      <c r="AC9" s="50">
        <f t="shared" si="2"/>
        <v>0</v>
      </c>
      <c r="AD9" s="137" t="s">
        <v>231</v>
      </c>
      <c r="AE9" s="51">
        <v>0</v>
      </c>
      <c r="AF9" s="51">
        <v>0</v>
      </c>
      <c r="AG9" s="51">
        <v>0</v>
      </c>
      <c r="AH9" s="45"/>
      <c r="AI9" s="45"/>
      <c r="AJ9" s="52">
        <v>0</v>
      </c>
      <c r="AK9" s="53">
        <f t="shared" si="3"/>
        <v>0</v>
      </c>
      <c r="AL9" s="134" t="s">
        <v>231</v>
      </c>
      <c r="AM9" s="54">
        <v>0</v>
      </c>
      <c r="AN9" s="54">
        <v>0</v>
      </c>
      <c r="AO9" s="54">
        <v>0</v>
      </c>
      <c r="AP9" s="45"/>
      <c r="AQ9" s="45"/>
      <c r="AR9" s="55">
        <v>0</v>
      </c>
      <c r="AS9" s="56">
        <f t="shared" si="4"/>
        <v>0</v>
      </c>
      <c r="AT9" s="165">
        <v>0</v>
      </c>
      <c r="AU9" s="124">
        <v>0</v>
      </c>
      <c r="AV9" s="124">
        <v>0</v>
      </c>
      <c r="AW9" s="124">
        <v>0</v>
      </c>
      <c r="AX9" s="127"/>
      <c r="AY9" s="127"/>
      <c r="AZ9" s="125">
        <v>0</v>
      </c>
      <c r="BA9" s="126">
        <f t="shared" si="5"/>
        <v>0</v>
      </c>
      <c r="BB9" s="169" t="s">
        <v>517</v>
      </c>
      <c r="BC9" s="169" t="s">
        <v>554</v>
      </c>
      <c r="BD9" s="169">
        <v>0</v>
      </c>
      <c r="BE9" s="169">
        <v>0</v>
      </c>
      <c r="BF9" s="169">
        <v>0</v>
      </c>
      <c r="BG9" s="169">
        <v>0</v>
      </c>
      <c r="BH9" s="169">
        <v>0</v>
      </c>
      <c r="BI9" s="169">
        <v>0</v>
      </c>
      <c r="BJ9" s="169">
        <v>0</v>
      </c>
      <c r="BK9" s="169">
        <v>0</v>
      </c>
      <c r="BL9" s="178" t="s">
        <v>151</v>
      </c>
      <c r="BM9" s="178" t="s">
        <v>151</v>
      </c>
      <c r="BN9" s="273">
        <v>0</v>
      </c>
      <c r="BO9" s="273">
        <v>0</v>
      </c>
      <c r="BP9" s="273">
        <v>0</v>
      </c>
      <c r="BQ9" s="276" t="s">
        <v>69</v>
      </c>
      <c r="BR9" s="232">
        <v>0</v>
      </c>
      <c r="BS9" s="233">
        <f t="shared" si="0"/>
        <v>0</v>
      </c>
      <c r="BT9" s="276" t="s">
        <v>69</v>
      </c>
      <c r="BU9" s="119" t="s">
        <v>414</v>
      </c>
      <c r="BV9" s="179" t="s">
        <v>13</v>
      </c>
      <c r="BW9" s="119" t="s">
        <v>338</v>
      </c>
      <c r="BX9" s="119" t="s">
        <v>416</v>
      </c>
      <c r="BY9" s="119" t="s">
        <v>151</v>
      </c>
      <c r="BZ9" s="119" t="s">
        <v>417</v>
      </c>
      <c r="CA9" s="119" t="s">
        <v>342</v>
      </c>
      <c r="CB9" s="119" t="s">
        <v>418</v>
      </c>
      <c r="CC9" s="119" t="s">
        <v>13</v>
      </c>
      <c r="CD9" s="119" t="s">
        <v>338</v>
      </c>
      <c r="CE9" s="119" t="s">
        <v>68</v>
      </c>
      <c r="CF9" s="119" t="s">
        <v>13</v>
      </c>
      <c r="CG9" s="119" t="s">
        <v>68</v>
      </c>
      <c r="CH9" s="244" t="s">
        <v>13</v>
      </c>
    </row>
    <row r="10" spans="1:86" ht="69.599999999999994">
      <c r="B10" s="242" t="s">
        <v>75</v>
      </c>
      <c r="C10" s="120" t="s">
        <v>151</v>
      </c>
      <c r="D10" s="57" t="s">
        <v>154</v>
      </c>
      <c r="E10" s="41" t="s">
        <v>184</v>
      </c>
      <c r="F10" s="120" t="s">
        <v>151</v>
      </c>
      <c r="G10" s="121" t="s">
        <v>151</v>
      </c>
      <c r="H10" s="42" t="s">
        <v>215</v>
      </c>
      <c r="I10" s="119" t="s">
        <v>477</v>
      </c>
      <c r="J10" s="119" t="s">
        <v>151</v>
      </c>
      <c r="K10" s="119" t="s">
        <v>268</v>
      </c>
      <c r="L10" s="43">
        <v>2</v>
      </c>
      <c r="M10" s="122">
        <v>0</v>
      </c>
      <c r="N10" s="132">
        <v>0</v>
      </c>
      <c r="O10" s="44">
        <v>0</v>
      </c>
      <c r="P10" s="44">
        <v>0</v>
      </c>
      <c r="Q10" s="44">
        <v>0</v>
      </c>
      <c r="R10" s="45"/>
      <c r="S10" s="45"/>
      <c r="T10" s="46">
        <v>0</v>
      </c>
      <c r="U10" s="47">
        <f t="shared" si="1"/>
        <v>0</v>
      </c>
      <c r="V10" s="128">
        <v>0</v>
      </c>
      <c r="W10" s="48">
        <v>0</v>
      </c>
      <c r="X10" s="48">
        <v>0</v>
      </c>
      <c r="Y10" s="48">
        <v>0</v>
      </c>
      <c r="Z10" s="45"/>
      <c r="AA10" s="45"/>
      <c r="AB10" s="49">
        <v>0</v>
      </c>
      <c r="AC10" s="50">
        <f t="shared" ref="AC10:AC15" si="6">AB10/L10</f>
        <v>0</v>
      </c>
      <c r="AD10" s="137" t="s">
        <v>231</v>
      </c>
      <c r="AE10" s="51">
        <v>0</v>
      </c>
      <c r="AF10" s="51">
        <v>0</v>
      </c>
      <c r="AG10" s="51">
        <v>0</v>
      </c>
      <c r="AH10" s="45"/>
      <c r="AI10" s="45"/>
      <c r="AJ10" s="52">
        <v>0</v>
      </c>
      <c r="AK10" s="53">
        <f t="shared" si="3"/>
        <v>0</v>
      </c>
      <c r="AL10" s="134" t="s">
        <v>231</v>
      </c>
      <c r="AM10" s="54">
        <v>0</v>
      </c>
      <c r="AN10" s="54">
        <v>0</v>
      </c>
      <c r="AO10" s="54">
        <v>0</v>
      </c>
      <c r="AP10" s="45"/>
      <c r="AQ10" s="45"/>
      <c r="AR10" s="55">
        <v>0</v>
      </c>
      <c r="AS10" s="56">
        <f t="shared" si="4"/>
        <v>0</v>
      </c>
      <c r="AT10" s="165">
        <v>0</v>
      </c>
      <c r="AU10" s="124">
        <v>0</v>
      </c>
      <c r="AV10" s="124">
        <v>0</v>
      </c>
      <c r="AW10" s="124">
        <v>0</v>
      </c>
      <c r="AX10" s="127"/>
      <c r="AY10" s="127"/>
      <c r="AZ10" s="125">
        <v>0</v>
      </c>
      <c r="BA10" s="126">
        <f t="shared" si="5"/>
        <v>0</v>
      </c>
      <c r="BB10" s="169" t="s">
        <v>517</v>
      </c>
      <c r="BC10" s="169" t="s">
        <v>554</v>
      </c>
      <c r="BD10" s="169">
        <v>0</v>
      </c>
      <c r="BE10" s="169">
        <v>0</v>
      </c>
      <c r="BF10" s="169">
        <v>0</v>
      </c>
      <c r="BG10" s="169">
        <v>0</v>
      </c>
      <c r="BH10" s="169">
        <v>0</v>
      </c>
      <c r="BI10" s="169">
        <v>0</v>
      </c>
      <c r="BJ10" s="169">
        <v>0</v>
      </c>
      <c r="BK10" s="169">
        <v>0</v>
      </c>
      <c r="BL10" s="178" t="s">
        <v>151</v>
      </c>
      <c r="BM10" s="178" t="s">
        <v>151</v>
      </c>
      <c r="BN10" s="273">
        <v>0</v>
      </c>
      <c r="BO10" s="273">
        <v>0</v>
      </c>
      <c r="BP10" s="273">
        <v>0</v>
      </c>
      <c r="BQ10" s="279" t="s">
        <v>69</v>
      </c>
      <c r="BR10" s="232">
        <v>0</v>
      </c>
      <c r="BS10" s="233">
        <f t="shared" si="0"/>
        <v>0</v>
      </c>
      <c r="BT10" s="279" t="s">
        <v>69</v>
      </c>
      <c r="BU10" s="119" t="s">
        <v>414</v>
      </c>
      <c r="BV10" s="179" t="s">
        <v>13</v>
      </c>
      <c r="BW10" s="119" t="s">
        <v>338</v>
      </c>
      <c r="BX10" s="119" t="s">
        <v>416</v>
      </c>
      <c r="BY10" s="119" t="s">
        <v>151</v>
      </c>
      <c r="BZ10" s="119" t="s">
        <v>417</v>
      </c>
      <c r="CA10" s="119" t="s">
        <v>342</v>
      </c>
      <c r="CB10" s="119" t="s">
        <v>418</v>
      </c>
      <c r="CC10" s="119" t="s">
        <v>13</v>
      </c>
      <c r="CD10" s="119" t="s">
        <v>338</v>
      </c>
      <c r="CE10" s="119" t="s">
        <v>68</v>
      </c>
      <c r="CF10" s="119" t="s">
        <v>13</v>
      </c>
      <c r="CG10" s="119" t="s">
        <v>68</v>
      </c>
      <c r="CH10" s="244" t="s">
        <v>13</v>
      </c>
    </row>
    <row r="11" spans="1:86" ht="69.599999999999994">
      <c r="B11" s="242" t="s">
        <v>75</v>
      </c>
      <c r="C11" s="120" t="s">
        <v>151</v>
      </c>
      <c r="D11" s="57" t="s">
        <v>154</v>
      </c>
      <c r="E11" s="41" t="s">
        <v>184</v>
      </c>
      <c r="F11" s="120" t="s">
        <v>151</v>
      </c>
      <c r="G11" s="121" t="s">
        <v>151</v>
      </c>
      <c r="H11" s="42" t="s">
        <v>216</v>
      </c>
      <c r="I11" s="119" t="s">
        <v>477</v>
      </c>
      <c r="J11" s="119" t="s">
        <v>151</v>
      </c>
      <c r="K11" s="119" t="s">
        <v>269</v>
      </c>
      <c r="L11" s="43">
        <v>2</v>
      </c>
      <c r="M11" s="122">
        <v>0</v>
      </c>
      <c r="N11" s="132">
        <v>0</v>
      </c>
      <c r="O11" s="44">
        <v>0</v>
      </c>
      <c r="P11" s="44">
        <v>0</v>
      </c>
      <c r="Q11" s="44">
        <v>0</v>
      </c>
      <c r="R11" s="45"/>
      <c r="S11" s="45"/>
      <c r="T11" s="46">
        <v>0</v>
      </c>
      <c r="U11" s="47">
        <f t="shared" si="1"/>
        <v>0</v>
      </c>
      <c r="V11" s="128">
        <v>0</v>
      </c>
      <c r="W11" s="48">
        <v>0</v>
      </c>
      <c r="X11" s="48">
        <v>0</v>
      </c>
      <c r="Y11" s="48">
        <v>0</v>
      </c>
      <c r="Z11" s="45"/>
      <c r="AA11" s="45"/>
      <c r="AB11" s="49">
        <v>0</v>
      </c>
      <c r="AC11" s="50">
        <f t="shared" si="6"/>
        <v>0</v>
      </c>
      <c r="AD11" s="137" t="s">
        <v>231</v>
      </c>
      <c r="AE11" s="51">
        <v>0</v>
      </c>
      <c r="AF11" s="51">
        <v>0</v>
      </c>
      <c r="AG11" s="51">
        <v>0</v>
      </c>
      <c r="AH11" s="45"/>
      <c r="AI11" s="45"/>
      <c r="AJ11" s="52">
        <v>0</v>
      </c>
      <c r="AK11" s="53">
        <f t="shared" si="3"/>
        <v>0</v>
      </c>
      <c r="AL11" s="134" t="s">
        <v>231</v>
      </c>
      <c r="AM11" s="54">
        <v>0</v>
      </c>
      <c r="AN11" s="54">
        <v>0</v>
      </c>
      <c r="AO11" s="54">
        <v>0</v>
      </c>
      <c r="AP11" s="45"/>
      <c r="AQ11" s="45"/>
      <c r="AR11" s="55">
        <v>0</v>
      </c>
      <c r="AS11" s="56">
        <f t="shared" si="4"/>
        <v>0</v>
      </c>
      <c r="AT11" s="165">
        <v>0</v>
      </c>
      <c r="AU11" s="124">
        <v>0</v>
      </c>
      <c r="AV11" s="124">
        <v>0</v>
      </c>
      <c r="AW11" s="124">
        <v>0</v>
      </c>
      <c r="AX11" s="127"/>
      <c r="AY11" s="127"/>
      <c r="AZ11" s="125">
        <v>0</v>
      </c>
      <c r="BA11" s="126">
        <f t="shared" si="5"/>
        <v>0</v>
      </c>
      <c r="BB11" s="169" t="s">
        <v>517</v>
      </c>
      <c r="BC11" s="169" t="s">
        <v>554</v>
      </c>
      <c r="BD11" s="169">
        <v>0</v>
      </c>
      <c r="BE11" s="169">
        <v>0</v>
      </c>
      <c r="BF11" s="169">
        <v>0</v>
      </c>
      <c r="BG11" s="169">
        <v>0</v>
      </c>
      <c r="BH11" s="169">
        <v>0</v>
      </c>
      <c r="BI11" s="169">
        <v>0</v>
      </c>
      <c r="BJ11" s="169">
        <v>0</v>
      </c>
      <c r="BK11" s="169">
        <v>0</v>
      </c>
      <c r="BL11" s="178" t="s">
        <v>151</v>
      </c>
      <c r="BM11" s="178" t="s">
        <v>151</v>
      </c>
      <c r="BN11" s="273">
        <v>0</v>
      </c>
      <c r="BO11" s="273">
        <v>0</v>
      </c>
      <c r="BP11" s="273">
        <v>0</v>
      </c>
      <c r="BQ11" s="276" t="s">
        <v>69</v>
      </c>
      <c r="BR11" s="232">
        <v>0</v>
      </c>
      <c r="BS11" s="233">
        <f t="shared" si="0"/>
        <v>0</v>
      </c>
      <c r="BT11" s="276" t="s">
        <v>69</v>
      </c>
      <c r="BU11" s="119" t="s">
        <v>419</v>
      </c>
      <c r="BV11" s="179" t="s">
        <v>13</v>
      </c>
      <c r="BW11" s="119" t="s">
        <v>338</v>
      </c>
      <c r="BX11" s="119" t="s">
        <v>423</v>
      </c>
      <c r="BY11" s="119" t="s">
        <v>151</v>
      </c>
      <c r="BZ11" s="119" t="s">
        <v>417</v>
      </c>
      <c r="CA11" s="119" t="s">
        <v>342</v>
      </c>
      <c r="CB11" s="119" t="s">
        <v>418</v>
      </c>
      <c r="CC11" s="119" t="s">
        <v>13</v>
      </c>
      <c r="CD11" s="119" t="s">
        <v>338</v>
      </c>
      <c r="CE11" s="119" t="s">
        <v>68</v>
      </c>
      <c r="CF11" s="119" t="s">
        <v>13</v>
      </c>
      <c r="CG11" s="119" t="s">
        <v>68</v>
      </c>
      <c r="CH11" s="244" t="s">
        <v>13</v>
      </c>
    </row>
    <row r="12" spans="1:86" ht="69.599999999999994">
      <c r="B12" s="242" t="s">
        <v>75</v>
      </c>
      <c r="C12" s="120" t="s">
        <v>151</v>
      </c>
      <c r="D12" s="57" t="s">
        <v>154</v>
      </c>
      <c r="E12" s="41" t="s">
        <v>184</v>
      </c>
      <c r="F12" s="120" t="s">
        <v>151</v>
      </c>
      <c r="G12" s="121" t="s">
        <v>151</v>
      </c>
      <c r="H12" s="42" t="s">
        <v>216</v>
      </c>
      <c r="I12" s="119" t="s">
        <v>477</v>
      </c>
      <c r="J12" s="119" t="s">
        <v>151</v>
      </c>
      <c r="K12" s="119" t="s">
        <v>270</v>
      </c>
      <c r="L12" s="43">
        <v>2</v>
      </c>
      <c r="M12" s="122">
        <v>0</v>
      </c>
      <c r="N12" s="132">
        <v>0</v>
      </c>
      <c r="O12" s="44">
        <v>0</v>
      </c>
      <c r="P12" s="44">
        <v>0</v>
      </c>
      <c r="Q12" s="44">
        <v>0</v>
      </c>
      <c r="R12" s="45"/>
      <c r="S12" s="45"/>
      <c r="T12" s="46">
        <v>0</v>
      </c>
      <c r="U12" s="47">
        <f t="shared" si="1"/>
        <v>0</v>
      </c>
      <c r="V12" s="128">
        <v>0</v>
      </c>
      <c r="W12" s="48">
        <v>0</v>
      </c>
      <c r="X12" s="48">
        <v>0</v>
      </c>
      <c r="Y12" s="48">
        <v>0</v>
      </c>
      <c r="Z12" s="45"/>
      <c r="AA12" s="45"/>
      <c r="AB12" s="49">
        <v>0</v>
      </c>
      <c r="AC12" s="50">
        <f t="shared" si="6"/>
        <v>0</v>
      </c>
      <c r="AD12" s="173" t="s">
        <v>230</v>
      </c>
      <c r="AE12" s="51">
        <v>2</v>
      </c>
      <c r="AF12" s="51">
        <v>8</v>
      </c>
      <c r="AG12" s="51">
        <v>2</v>
      </c>
      <c r="AH12" s="45"/>
      <c r="AI12" s="45"/>
      <c r="AJ12" s="52">
        <v>2</v>
      </c>
      <c r="AK12" s="53">
        <f t="shared" si="3"/>
        <v>1</v>
      </c>
      <c r="AL12" s="135" t="s">
        <v>319</v>
      </c>
      <c r="AM12" s="54">
        <v>3</v>
      </c>
      <c r="AN12" s="54">
        <v>12</v>
      </c>
      <c r="AO12" s="54">
        <v>2</v>
      </c>
      <c r="AP12" s="45"/>
      <c r="AQ12" s="45"/>
      <c r="AR12" s="55">
        <v>2</v>
      </c>
      <c r="AS12" s="56">
        <f t="shared" si="4"/>
        <v>1</v>
      </c>
      <c r="AT12" s="165">
        <v>0</v>
      </c>
      <c r="AU12" s="124">
        <v>0</v>
      </c>
      <c r="AV12" s="124">
        <v>0</v>
      </c>
      <c r="AW12" s="124">
        <v>0</v>
      </c>
      <c r="AX12" s="127"/>
      <c r="AY12" s="127"/>
      <c r="AZ12" s="125">
        <v>0</v>
      </c>
      <c r="BA12" s="126">
        <f t="shared" si="5"/>
        <v>0</v>
      </c>
      <c r="BB12" s="169" t="s">
        <v>517</v>
      </c>
      <c r="BC12" s="169" t="s">
        <v>554</v>
      </c>
      <c r="BD12" s="169">
        <v>0</v>
      </c>
      <c r="BE12" s="169">
        <v>0</v>
      </c>
      <c r="BF12" s="169">
        <v>0</v>
      </c>
      <c r="BG12" s="169">
        <v>0</v>
      </c>
      <c r="BH12" s="169">
        <v>0</v>
      </c>
      <c r="BI12" s="169">
        <v>0</v>
      </c>
      <c r="BJ12" s="169">
        <v>0</v>
      </c>
      <c r="BK12" s="169">
        <v>0</v>
      </c>
      <c r="BL12" s="178" t="s">
        <v>151</v>
      </c>
      <c r="BM12" s="178" t="s">
        <v>151</v>
      </c>
      <c r="BN12" s="273">
        <v>0</v>
      </c>
      <c r="BO12" s="273">
        <v>0</v>
      </c>
      <c r="BP12" s="273">
        <v>0</v>
      </c>
      <c r="BQ12" s="276" t="s">
        <v>69</v>
      </c>
      <c r="BR12" s="232">
        <v>0</v>
      </c>
      <c r="BS12" s="233">
        <f t="shared" si="0"/>
        <v>0</v>
      </c>
      <c r="BT12" s="276" t="s">
        <v>69</v>
      </c>
      <c r="BU12" s="119" t="s">
        <v>420</v>
      </c>
      <c r="BV12" s="179" t="s">
        <v>13</v>
      </c>
      <c r="BW12" s="119" t="s">
        <v>338</v>
      </c>
      <c r="BX12" s="119" t="s">
        <v>424</v>
      </c>
      <c r="BY12" s="119" t="s">
        <v>421</v>
      </c>
      <c r="BZ12" s="119" t="s">
        <v>417</v>
      </c>
      <c r="CA12" s="119" t="s">
        <v>342</v>
      </c>
      <c r="CB12" s="119" t="s">
        <v>418</v>
      </c>
      <c r="CC12" s="119" t="s">
        <v>13</v>
      </c>
      <c r="CD12" s="119" t="s">
        <v>338</v>
      </c>
      <c r="CE12" s="119" t="s">
        <v>68</v>
      </c>
      <c r="CF12" s="119" t="s">
        <v>13</v>
      </c>
      <c r="CG12" s="119" t="s">
        <v>68</v>
      </c>
      <c r="CH12" s="244" t="s">
        <v>13</v>
      </c>
    </row>
    <row r="13" spans="1:86" ht="69.599999999999994">
      <c r="B13" s="242" t="s">
        <v>75</v>
      </c>
      <c r="C13" s="120" t="s">
        <v>151</v>
      </c>
      <c r="D13" s="57" t="s">
        <v>154</v>
      </c>
      <c r="E13" s="41" t="s">
        <v>184</v>
      </c>
      <c r="F13" s="120" t="s">
        <v>151</v>
      </c>
      <c r="G13" s="121" t="s">
        <v>151</v>
      </c>
      <c r="H13" s="42" t="s">
        <v>217</v>
      </c>
      <c r="I13" s="119" t="s">
        <v>477</v>
      </c>
      <c r="J13" s="119" t="s">
        <v>151</v>
      </c>
      <c r="K13" s="119" t="s">
        <v>271</v>
      </c>
      <c r="L13" s="43">
        <v>1</v>
      </c>
      <c r="M13" s="122">
        <v>0</v>
      </c>
      <c r="N13" s="132">
        <v>0</v>
      </c>
      <c r="O13" s="44">
        <v>0</v>
      </c>
      <c r="P13" s="44">
        <v>0</v>
      </c>
      <c r="Q13" s="44">
        <v>0</v>
      </c>
      <c r="R13" s="45"/>
      <c r="S13" s="45"/>
      <c r="T13" s="46">
        <v>0</v>
      </c>
      <c r="U13" s="47">
        <f t="shared" si="1"/>
        <v>0</v>
      </c>
      <c r="V13" s="128">
        <v>0</v>
      </c>
      <c r="W13" s="48">
        <v>0</v>
      </c>
      <c r="X13" s="48">
        <v>0</v>
      </c>
      <c r="Y13" s="48">
        <v>0</v>
      </c>
      <c r="Z13" s="45"/>
      <c r="AA13" s="45"/>
      <c r="AB13" s="49">
        <v>0</v>
      </c>
      <c r="AC13" s="50">
        <f t="shared" si="6"/>
        <v>0</v>
      </c>
      <c r="AD13" s="137" t="s">
        <v>231</v>
      </c>
      <c r="AE13" s="51">
        <v>0</v>
      </c>
      <c r="AF13" s="51">
        <v>0</v>
      </c>
      <c r="AG13" s="51">
        <v>0</v>
      </c>
      <c r="AH13" s="45"/>
      <c r="AI13" s="45"/>
      <c r="AJ13" s="52">
        <v>0</v>
      </c>
      <c r="AK13" s="53">
        <f t="shared" si="3"/>
        <v>0</v>
      </c>
      <c r="AL13" s="134" t="s">
        <v>231</v>
      </c>
      <c r="AM13" s="54">
        <v>0</v>
      </c>
      <c r="AN13" s="54">
        <v>0</v>
      </c>
      <c r="AO13" s="54">
        <v>0</v>
      </c>
      <c r="AP13" s="45"/>
      <c r="AQ13" s="45"/>
      <c r="AR13" s="55">
        <v>0</v>
      </c>
      <c r="AS13" s="56">
        <f t="shared" si="4"/>
        <v>0</v>
      </c>
      <c r="AT13" s="165">
        <v>0</v>
      </c>
      <c r="AU13" s="124">
        <v>0</v>
      </c>
      <c r="AV13" s="124">
        <v>0</v>
      </c>
      <c r="AW13" s="124">
        <v>0</v>
      </c>
      <c r="AX13" s="127"/>
      <c r="AY13" s="127"/>
      <c r="AZ13" s="125">
        <v>0</v>
      </c>
      <c r="BA13" s="126">
        <f t="shared" si="5"/>
        <v>0</v>
      </c>
      <c r="BB13" s="169" t="s">
        <v>493</v>
      </c>
      <c r="BC13" s="169" t="s">
        <v>553</v>
      </c>
      <c r="BD13" s="169">
        <v>0</v>
      </c>
      <c r="BE13" s="169">
        <v>0</v>
      </c>
      <c r="BF13" s="169">
        <v>0</v>
      </c>
      <c r="BG13" s="169">
        <v>0</v>
      </c>
      <c r="BH13" s="169">
        <v>0</v>
      </c>
      <c r="BI13" s="169">
        <v>0</v>
      </c>
      <c r="BJ13" s="169">
        <v>0</v>
      </c>
      <c r="BK13" s="169">
        <v>0</v>
      </c>
      <c r="BL13" s="178" t="s">
        <v>151</v>
      </c>
      <c r="BM13" s="178" t="s">
        <v>151</v>
      </c>
      <c r="BN13" s="273">
        <v>0</v>
      </c>
      <c r="BO13" s="273">
        <v>0</v>
      </c>
      <c r="BP13" s="273">
        <v>0</v>
      </c>
      <c r="BQ13" s="276" t="s">
        <v>69</v>
      </c>
      <c r="BR13" s="232">
        <v>0</v>
      </c>
      <c r="BS13" s="233">
        <f t="shared" si="0"/>
        <v>0</v>
      </c>
      <c r="BT13" s="276" t="s">
        <v>69</v>
      </c>
      <c r="BU13" s="119" t="s">
        <v>415</v>
      </c>
      <c r="BV13" s="179" t="s">
        <v>13</v>
      </c>
      <c r="BW13" s="119" t="s">
        <v>73</v>
      </c>
      <c r="BX13" s="119" t="s">
        <v>422</v>
      </c>
      <c r="BY13" s="119" t="s">
        <v>151</v>
      </c>
      <c r="BZ13" s="119" t="s">
        <v>417</v>
      </c>
      <c r="CA13" s="119" t="s">
        <v>342</v>
      </c>
      <c r="CB13" s="119" t="s">
        <v>418</v>
      </c>
      <c r="CC13" s="119" t="s">
        <v>13</v>
      </c>
      <c r="CD13" s="119" t="s">
        <v>338</v>
      </c>
      <c r="CE13" s="119" t="s">
        <v>68</v>
      </c>
      <c r="CF13" s="119" t="s">
        <v>13</v>
      </c>
      <c r="CG13" s="119" t="s">
        <v>68</v>
      </c>
      <c r="CH13" s="244" t="s">
        <v>13</v>
      </c>
    </row>
    <row r="14" spans="1:86" ht="69.599999999999994" customHeight="1">
      <c r="B14" s="242" t="s">
        <v>75</v>
      </c>
      <c r="C14" s="120" t="s">
        <v>151</v>
      </c>
      <c r="D14" s="57" t="s">
        <v>154</v>
      </c>
      <c r="E14" s="41" t="s">
        <v>184</v>
      </c>
      <c r="F14" s="120" t="s">
        <v>151</v>
      </c>
      <c r="G14" s="121" t="s">
        <v>151</v>
      </c>
      <c r="H14" s="42" t="s">
        <v>217</v>
      </c>
      <c r="I14" s="119" t="s">
        <v>477</v>
      </c>
      <c r="J14" s="119" t="s">
        <v>151</v>
      </c>
      <c r="K14" s="119" t="s">
        <v>272</v>
      </c>
      <c r="L14" s="43">
        <v>1</v>
      </c>
      <c r="M14" s="122">
        <v>0</v>
      </c>
      <c r="N14" s="132">
        <v>0</v>
      </c>
      <c r="O14" s="44">
        <v>0</v>
      </c>
      <c r="P14" s="44">
        <v>0</v>
      </c>
      <c r="Q14" s="44">
        <v>0</v>
      </c>
      <c r="R14" s="45"/>
      <c r="S14" s="45"/>
      <c r="T14" s="46">
        <v>0</v>
      </c>
      <c r="U14" s="47">
        <f t="shared" si="1"/>
        <v>0</v>
      </c>
      <c r="V14" s="128">
        <v>0</v>
      </c>
      <c r="W14" s="48">
        <v>0</v>
      </c>
      <c r="X14" s="48">
        <v>0</v>
      </c>
      <c r="Y14" s="48">
        <v>0</v>
      </c>
      <c r="Z14" s="45"/>
      <c r="AA14" s="45"/>
      <c r="AB14" s="49">
        <v>0</v>
      </c>
      <c r="AC14" s="50">
        <f t="shared" si="6"/>
        <v>0</v>
      </c>
      <c r="AD14" s="137" t="s">
        <v>231</v>
      </c>
      <c r="AE14" s="51">
        <v>0</v>
      </c>
      <c r="AF14" s="51">
        <v>0</v>
      </c>
      <c r="AG14" s="51">
        <v>0</v>
      </c>
      <c r="AH14" s="45"/>
      <c r="AI14" s="45"/>
      <c r="AJ14" s="52">
        <v>0</v>
      </c>
      <c r="AK14" s="53">
        <f t="shared" si="3"/>
        <v>0</v>
      </c>
      <c r="AL14" s="134" t="s">
        <v>231</v>
      </c>
      <c r="AM14" s="54">
        <v>0</v>
      </c>
      <c r="AN14" s="54">
        <v>0</v>
      </c>
      <c r="AO14" s="54">
        <v>0</v>
      </c>
      <c r="AP14" s="45"/>
      <c r="AQ14" s="45"/>
      <c r="AR14" s="55">
        <v>0</v>
      </c>
      <c r="AS14" s="56">
        <f t="shared" si="4"/>
        <v>0</v>
      </c>
      <c r="AT14" s="165">
        <v>0</v>
      </c>
      <c r="AU14" s="124">
        <v>0</v>
      </c>
      <c r="AV14" s="124">
        <v>0</v>
      </c>
      <c r="AW14" s="124">
        <v>0</v>
      </c>
      <c r="AX14" s="127"/>
      <c r="AY14" s="127"/>
      <c r="AZ14" s="125">
        <v>0</v>
      </c>
      <c r="BA14" s="126">
        <f t="shared" si="5"/>
        <v>0</v>
      </c>
      <c r="BB14" s="169" t="s">
        <v>493</v>
      </c>
      <c r="BC14" s="169" t="s">
        <v>553</v>
      </c>
      <c r="BD14" s="169">
        <v>0</v>
      </c>
      <c r="BE14" s="169">
        <v>0</v>
      </c>
      <c r="BF14" s="169">
        <v>0</v>
      </c>
      <c r="BG14" s="169">
        <v>0</v>
      </c>
      <c r="BH14" s="169">
        <v>0</v>
      </c>
      <c r="BI14" s="169">
        <v>0</v>
      </c>
      <c r="BJ14" s="169">
        <v>0</v>
      </c>
      <c r="BK14" s="169">
        <v>0</v>
      </c>
      <c r="BL14" s="178" t="s">
        <v>151</v>
      </c>
      <c r="BM14" s="178" t="s">
        <v>151</v>
      </c>
      <c r="BN14" s="273">
        <v>0</v>
      </c>
      <c r="BO14" s="273">
        <v>0</v>
      </c>
      <c r="BP14" s="273">
        <v>0</v>
      </c>
      <c r="BQ14" s="276" t="s">
        <v>69</v>
      </c>
      <c r="BR14" s="232">
        <v>0</v>
      </c>
      <c r="BS14" s="233">
        <f t="shared" si="0"/>
        <v>0</v>
      </c>
      <c r="BT14" s="276" t="s">
        <v>69</v>
      </c>
      <c r="BU14" s="119" t="s">
        <v>415</v>
      </c>
      <c r="BV14" s="179" t="s">
        <v>13</v>
      </c>
      <c r="BW14" s="119" t="s">
        <v>73</v>
      </c>
      <c r="BX14" s="119" t="s">
        <v>422</v>
      </c>
      <c r="BY14" s="119" t="s">
        <v>151</v>
      </c>
      <c r="BZ14" s="119" t="s">
        <v>417</v>
      </c>
      <c r="CA14" s="119" t="s">
        <v>342</v>
      </c>
      <c r="CB14" s="119" t="s">
        <v>418</v>
      </c>
      <c r="CC14" s="119" t="s">
        <v>13</v>
      </c>
      <c r="CD14" s="119" t="s">
        <v>338</v>
      </c>
      <c r="CE14" s="119" t="s">
        <v>68</v>
      </c>
      <c r="CF14" s="119" t="s">
        <v>13</v>
      </c>
      <c r="CG14" s="119" t="s">
        <v>68</v>
      </c>
      <c r="CH14" s="244" t="s">
        <v>13</v>
      </c>
    </row>
    <row r="15" spans="1:86" ht="69.599999999999994">
      <c r="B15" s="242" t="s">
        <v>75</v>
      </c>
      <c r="C15" s="120" t="s">
        <v>151</v>
      </c>
      <c r="D15" s="57" t="s">
        <v>154</v>
      </c>
      <c r="E15" s="41" t="s">
        <v>184</v>
      </c>
      <c r="F15" s="120" t="s">
        <v>151</v>
      </c>
      <c r="G15" s="121" t="s">
        <v>151</v>
      </c>
      <c r="H15" s="42" t="s">
        <v>218</v>
      </c>
      <c r="I15" s="119" t="s">
        <v>477</v>
      </c>
      <c r="J15" s="119" t="s">
        <v>151</v>
      </c>
      <c r="K15" s="119" t="s">
        <v>273</v>
      </c>
      <c r="L15" s="43">
        <v>2</v>
      </c>
      <c r="M15" s="122">
        <v>0</v>
      </c>
      <c r="N15" s="132">
        <v>0</v>
      </c>
      <c r="O15" s="44">
        <v>0</v>
      </c>
      <c r="P15" s="44">
        <v>0</v>
      </c>
      <c r="Q15" s="44">
        <v>0</v>
      </c>
      <c r="R15" s="45"/>
      <c r="S15" s="45"/>
      <c r="T15" s="46">
        <v>0</v>
      </c>
      <c r="U15" s="47">
        <f t="shared" si="1"/>
        <v>0</v>
      </c>
      <c r="V15" s="128">
        <v>0</v>
      </c>
      <c r="W15" s="48">
        <v>0</v>
      </c>
      <c r="X15" s="48">
        <v>0</v>
      </c>
      <c r="Y15" s="48">
        <v>0</v>
      </c>
      <c r="Z15" s="45"/>
      <c r="AA15" s="45"/>
      <c r="AB15" s="49">
        <v>0</v>
      </c>
      <c r="AC15" s="50">
        <f t="shared" si="6"/>
        <v>0</v>
      </c>
      <c r="AD15" s="173" t="s">
        <v>230</v>
      </c>
      <c r="AE15" s="51">
        <v>2</v>
      </c>
      <c r="AF15" s="51">
        <v>8</v>
      </c>
      <c r="AG15" s="51">
        <v>2</v>
      </c>
      <c r="AH15" s="45"/>
      <c r="AI15" s="45"/>
      <c r="AJ15" s="52">
        <v>2</v>
      </c>
      <c r="AK15" s="53">
        <f t="shared" si="3"/>
        <v>1</v>
      </c>
      <c r="AL15" s="135" t="s">
        <v>320</v>
      </c>
      <c r="AM15" s="54">
        <v>3</v>
      </c>
      <c r="AN15" s="54">
        <v>12</v>
      </c>
      <c r="AO15" s="54">
        <v>2</v>
      </c>
      <c r="AP15" s="45"/>
      <c r="AQ15" s="45"/>
      <c r="AR15" s="55">
        <v>2</v>
      </c>
      <c r="AS15" s="56">
        <f t="shared" si="4"/>
        <v>1</v>
      </c>
      <c r="AT15" s="165">
        <v>0</v>
      </c>
      <c r="AU15" s="124">
        <v>0</v>
      </c>
      <c r="AV15" s="124">
        <v>0</v>
      </c>
      <c r="AW15" s="124">
        <v>0</v>
      </c>
      <c r="AX15" s="127"/>
      <c r="AY15" s="127"/>
      <c r="AZ15" s="125">
        <v>0</v>
      </c>
      <c r="BA15" s="126">
        <f t="shared" si="5"/>
        <v>0</v>
      </c>
      <c r="BB15" s="169" t="s">
        <v>517</v>
      </c>
      <c r="BC15" s="169" t="s">
        <v>554</v>
      </c>
      <c r="BD15" s="169">
        <v>0</v>
      </c>
      <c r="BE15" s="169">
        <v>0</v>
      </c>
      <c r="BF15" s="169">
        <v>0</v>
      </c>
      <c r="BG15" s="169">
        <v>0</v>
      </c>
      <c r="BH15" s="169">
        <v>0</v>
      </c>
      <c r="BI15" s="169">
        <v>0</v>
      </c>
      <c r="BJ15" s="169">
        <v>0</v>
      </c>
      <c r="BK15" s="169">
        <v>0</v>
      </c>
      <c r="BL15" s="178" t="s">
        <v>151</v>
      </c>
      <c r="BM15" s="178" t="s">
        <v>151</v>
      </c>
      <c r="BN15" s="273">
        <v>0</v>
      </c>
      <c r="BO15" s="273">
        <v>0</v>
      </c>
      <c r="BP15" s="273">
        <v>0</v>
      </c>
      <c r="BQ15" s="276" t="s">
        <v>69</v>
      </c>
      <c r="BR15" s="232">
        <v>0</v>
      </c>
      <c r="BS15" s="233">
        <f t="shared" si="0"/>
        <v>0</v>
      </c>
      <c r="BT15" s="276" t="s">
        <v>69</v>
      </c>
      <c r="BU15" s="119" t="s">
        <v>420</v>
      </c>
      <c r="BV15" s="179" t="s">
        <v>13</v>
      </c>
      <c r="BW15" s="119" t="s">
        <v>338</v>
      </c>
      <c r="BX15" s="119" t="s">
        <v>424</v>
      </c>
      <c r="BY15" s="119" t="s">
        <v>421</v>
      </c>
      <c r="BZ15" s="119" t="s">
        <v>417</v>
      </c>
      <c r="CA15" s="119" t="s">
        <v>342</v>
      </c>
      <c r="CB15" s="119" t="s">
        <v>418</v>
      </c>
      <c r="CC15" s="119" t="s">
        <v>13</v>
      </c>
      <c r="CD15" s="119" t="s">
        <v>338</v>
      </c>
      <c r="CE15" s="119" t="s">
        <v>68</v>
      </c>
      <c r="CF15" s="119" t="s">
        <v>13</v>
      </c>
      <c r="CG15" s="119" t="s">
        <v>68</v>
      </c>
      <c r="CH15" s="244" t="s">
        <v>13</v>
      </c>
    </row>
    <row r="16" spans="1:86" ht="100.8" customHeight="1">
      <c r="B16" s="242" t="s">
        <v>75</v>
      </c>
      <c r="C16" s="120" t="s">
        <v>151</v>
      </c>
      <c r="D16" s="41" t="s">
        <v>155</v>
      </c>
      <c r="E16" s="41" t="s">
        <v>202</v>
      </c>
      <c r="F16" s="120" t="s">
        <v>151</v>
      </c>
      <c r="G16" s="121" t="s">
        <v>151</v>
      </c>
      <c r="H16" s="119" t="s">
        <v>350</v>
      </c>
      <c r="I16" s="119" t="s">
        <v>474</v>
      </c>
      <c r="J16" s="119" t="s">
        <v>152</v>
      </c>
      <c r="K16" s="119" t="s">
        <v>304</v>
      </c>
      <c r="L16" s="43">
        <v>7</v>
      </c>
      <c r="M16" s="122">
        <v>0</v>
      </c>
      <c r="N16" s="132" t="s">
        <v>231</v>
      </c>
      <c r="O16" s="44">
        <v>0</v>
      </c>
      <c r="P16" s="44">
        <v>0</v>
      </c>
      <c r="Q16" s="44">
        <v>0</v>
      </c>
      <c r="R16" s="45"/>
      <c r="S16" s="45"/>
      <c r="T16" s="46">
        <v>0</v>
      </c>
      <c r="U16" s="47">
        <f t="shared" si="1"/>
        <v>0</v>
      </c>
      <c r="V16" s="128" t="s">
        <v>231</v>
      </c>
      <c r="W16" s="48">
        <v>0</v>
      </c>
      <c r="X16" s="48">
        <v>0</v>
      </c>
      <c r="Y16" s="48">
        <v>0</v>
      </c>
      <c r="Z16" s="45"/>
      <c r="AA16" s="45"/>
      <c r="AB16" s="49">
        <v>0</v>
      </c>
      <c r="AC16" s="50">
        <f t="shared" si="2"/>
        <v>0</v>
      </c>
      <c r="AD16" s="133" t="s">
        <v>231</v>
      </c>
      <c r="AE16" s="51">
        <v>0</v>
      </c>
      <c r="AF16" s="51">
        <v>0</v>
      </c>
      <c r="AG16" s="51">
        <v>0</v>
      </c>
      <c r="AH16" s="45"/>
      <c r="AI16" s="45"/>
      <c r="AJ16" s="52">
        <v>0</v>
      </c>
      <c r="AK16" s="53">
        <f t="shared" si="3"/>
        <v>0</v>
      </c>
      <c r="AL16" s="134" t="s">
        <v>247</v>
      </c>
      <c r="AM16" s="54">
        <v>2</v>
      </c>
      <c r="AN16" s="54">
        <v>4</v>
      </c>
      <c r="AO16" s="54">
        <v>0</v>
      </c>
      <c r="AP16" s="45"/>
      <c r="AQ16" s="45"/>
      <c r="AR16" s="55">
        <v>0</v>
      </c>
      <c r="AS16" s="56">
        <f t="shared" si="4"/>
        <v>0</v>
      </c>
      <c r="AT16" s="165" t="s">
        <v>291</v>
      </c>
      <c r="AU16" s="124">
        <v>1</v>
      </c>
      <c r="AV16" s="124">
        <v>58</v>
      </c>
      <c r="AW16" s="124">
        <v>0</v>
      </c>
      <c r="AX16" s="127"/>
      <c r="AY16" s="127"/>
      <c r="AZ16" s="125">
        <v>0</v>
      </c>
      <c r="BA16" s="126">
        <f t="shared" si="5"/>
        <v>0</v>
      </c>
      <c r="BB16" s="169" t="s">
        <v>493</v>
      </c>
      <c r="BC16" s="169" t="s">
        <v>552</v>
      </c>
      <c r="BD16" s="169">
        <v>0</v>
      </c>
      <c r="BE16" s="169">
        <v>0</v>
      </c>
      <c r="BF16" s="169">
        <v>0</v>
      </c>
      <c r="BG16" s="169">
        <v>0</v>
      </c>
      <c r="BH16" s="169">
        <v>0</v>
      </c>
      <c r="BI16" s="169">
        <v>0</v>
      </c>
      <c r="BJ16" s="169">
        <v>0</v>
      </c>
      <c r="BK16" s="169">
        <v>0</v>
      </c>
      <c r="BL16" s="178" t="s">
        <v>151</v>
      </c>
      <c r="BM16" s="178" t="s">
        <v>151</v>
      </c>
      <c r="BN16" s="383" t="s">
        <v>526</v>
      </c>
      <c r="BO16" s="273">
        <v>11</v>
      </c>
      <c r="BP16" s="273">
        <v>11</v>
      </c>
      <c r="BQ16" s="277" t="s">
        <v>338</v>
      </c>
      <c r="BR16" s="232">
        <v>7</v>
      </c>
      <c r="BS16" s="233">
        <f t="shared" si="0"/>
        <v>1</v>
      </c>
      <c r="BT16" s="277" t="s">
        <v>338</v>
      </c>
      <c r="BU16" s="119" t="s">
        <v>351</v>
      </c>
      <c r="BV16" s="179" t="s">
        <v>13</v>
      </c>
      <c r="BW16" s="119" t="s">
        <v>338</v>
      </c>
      <c r="BX16" s="119" t="s">
        <v>352</v>
      </c>
      <c r="BY16" s="119" t="s">
        <v>151</v>
      </c>
      <c r="BZ16" s="119" t="s">
        <v>354</v>
      </c>
      <c r="CA16" s="119" t="s">
        <v>342</v>
      </c>
      <c r="CB16" s="119" t="s">
        <v>353</v>
      </c>
      <c r="CC16" s="119" t="s">
        <v>13</v>
      </c>
      <c r="CD16" s="119" t="s">
        <v>338</v>
      </c>
      <c r="CE16" s="119" t="s">
        <v>68</v>
      </c>
      <c r="CF16" s="119" t="s">
        <v>13</v>
      </c>
      <c r="CG16" s="119" t="s">
        <v>68</v>
      </c>
      <c r="CH16" s="244" t="s">
        <v>13</v>
      </c>
    </row>
    <row r="17" spans="2:86" ht="34.799999999999997">
      <c r="B17" s="242" t="s">
        <v>78</v>
      </c>
      <c r="C17" s="41" t="s">
        <v>151</v>
      </c>
      <c r="D17" s="41" t="s">
        <v>156</v>
      </c>
      <c r="E17" s="41" t="s">
        <v>203</v>
      </c>
      <c r="F17" s="120" t="s">
        <v>151</v>
      </c>
      <c r="G17" s="121" t="s">
        <v>151</v>
      </c>
      <c r="H17" s="42" t="s">
        <v>170</v>
      </c>
      <c r="I17" s="119" t="s">
        <v>476</v>
      </c>
      <c r="J17" s="119" t="s">
        <v>188</v>
      </c>
      <c r="K17" s="119" t="s">
        <v>303</v>
      </c>
      <c r="L17" s="43">
        <v>1</v>
      </c>
      <c r="M17" s="122">
        <v>0</v>
      </c>
      <c r="N17" s="132">
        <v>0</v>
      </c>
      <c r="O17" s="44">
        <v>0</v>
      </c>
      <c r="P17" s="44">
        <v>0</v>
      </c>
      <c r="Q17" s="44">
        <v>0</v>
      </c>
      <c r="R17" s="45"/>
      <c r="S17" s="45"/>
      <c r="T17" s="46">
        <v>0</v>
      </c>
      <c r="U17" s="47">
        <f t="shared" si="1"/>
        <v>0</v>
      </c>
      <c r="V17" s="128">
        <v>0</v>
      </c>
      <c r="W17" s="48">
        <v>0</v>
      </c>
      <c r="X17" s="48">
        <v>0</v>
      </c>
      <c r="Y17" s="48">
        <v>0</v>
      </c>
      <c r="Z17" s="45"/>
      <c r="AA17" s="45"/>
      <c r="AB17" s="49">
        <v>0</v>
      </c>
      <c r="AC17" s="50">
        <f t="shared" si="2"/>
        <v>0</v>
      </c>
      <c r="AD17" s="173" t="s">
        <v>286</v>
      </c>
      <c r="AE17" s="51">
        <v>2</v>
      </c>
      <c r="AF17" s="51">
        <v>2</v>
      </c>
      <c r="AG17" s="51">
        <v>2</v>
      </c>
      <c r="AH17" s="45"/>
      <c r="AI17" s="45"/>
      <c r="AJ17" s="52">
        <v>1</v>
      </c>
      <c r="AK17" s="53">
        <f t="shared" si="3"/>
        <v>1</v>
      </c>
      <c r="AL17" s="135" t="s">
        <v>306</v>
      </c>
      <c r="AM17" s="54">
        <v>4</v>
      </c>
      <c r="AN17" s="54">
        <v>6</v>
      </c>
      <c r="AO17" s="54">
        <v>2</v>
      </c>
      <c r="AP17" s="45"/>
      <c r="AQ17" s="45"/>
      <c r="AR17" s="55">
        <v>1</v>
      </c>
      <c r="AS17" s="56">
        <f t="shared" si="4"/>
        <v>1</v>
      </c>
      <c r="AT17" s="165">
        <v>0</v>
      </c>
      <c r="AU17" s="124">
        <v>0</v>
      </c>
      <c r="AV17" s="124">
        <v>0</v>
      </c>
      <c r="AW17" s="124">
        <v>0</v>
      </c>
      <c r="AX17" s="127"/>
      <c r="AY17" s="127"/>
      <c r="AZ17" s="125">
        <v>0</v>
      </c>
      <c r="BA17" s="126">
        <f t="shared" si="5"/>
        <v>0</v>
      </c>
      <c r="BB17" s="169" t="s">
        <v>493</v>
      </c>
      <c r="BC17" s="169" t="s">
        <v>552</v>
      </c>
      <c r="BD17" s="169">
        <v>0</v>
      </c>
      <c r="BE17" s="169">
        <v>0</v>
      </c>
      <c r="BF17" s="169">
        <v>0</v>
      </c>
      <c r="BG17" s="169">
        <v>0</v>
      </c>
      <c r="BH17" s="169">
        <v>0</v>
      </c>
      <c r="BI17" s="169">
        <v>0</v>
      </c>
      <c r="BJ17" s="169">
        <v>0</v>
      </c>
      <c r="BK17" s="169">
        <v>0</v>
      </c>
      <c r="BL17" s="178" t="s">
        <v>151</v>
      </c>
      <c r="BM17" s="178" t="s">
        <v>151</v>
      </c>
      <c r="BN17" s="383" t="s">
        <v>527</v>
      </c>
      <c r="BO17" s="273">
        <v>5</v>
      </c>
      <c r="BP17" s="273">
        <v>5</v>
      </c>
      <c r="BQ17" s="278" t="s">
        <v>338</v>
      </c>
      <c r="BR17" s="232">
        <v>1</v>
      </c>
      <c r="BS17" s="233">
        <f t="shared" si="0"/>
        <v>1</v>
      </c>
      <c r="BT17" s="278" t="s">
        <v>338</v>
      </c>
      <c r="BU17" s="119" t="s">
        <v>355</v>
      </c>
      <c r="BV17" s="179" t="s">
        <v>13</v>
      </c>
      <c r="BW17" s="119" t="s">
        <v>338</v>
      </c>
      <c r="BX17" s="119" t="s">
        <v>357</v>
      </c>
      <c r="BY17" s="119" t="s">
        <v>151</v>
      </c>
      <c r="BZ17" s="119" t="s">
        <v>359</v>
      </c>
      <c r="CA17" s="119" t="s">
        <v>342</v>
      </c>
      <c r="CB17" s="119" t="s">
        <v>360</v>
      </c>
      <c r="CC17" s="119" t="s">
        <v>13</v>
      </c>
      <c r="CD17" s="119" t="s">
        <v>338</v>
      </c>
      <c r="CE17" s="119" t="s">
        <v>68</v>
      </c>
      <c r="CF17" s="119" t="s">
        <v>13</v>
      </c>
      <c r="CG17" s="119" t="s">
        <v>68</v>
      </c>
      <c r="CH17" s="244" t="s">
        <v>13</v>
      </c>
    </row>
    <row r="18" spans="2:86" ht="34.799999999999997">
      <c r="B18" s="242" t="s">
        <v>78</v>
      </c>
      <c r="C18" s="120" t="s">
        <v>151</v>
      </c>
      <c r="D18" s="41" t="s">
        <v>156</v>
      </c>
      <c r="E18" s="41" t="s">
        <v>203</v>
      </c>
      <c r="F18" s="120" t="s">
        <v>151</v>
      </c>
      <c r="G18" s="121" t="s">
        <v>151</v>
      </c>
      <c r="H18" s="42" t="s">
        <v>170</v>
      </c>
      <c r="I18" s="119" t="s">
        <v>476</v>
      </c>
      <c r="J18" s="119" t="s">
        <v>188</v>
      </c>
      <c r="K18" s="42" t="s">
        <v>189</v>
      </c>
      <c r="L18" s="43">
        <v>2</v>
      </c>
      <c r="M18" s="43">
        <v>0</v>
      </c>
      <c r="N18" s="132">
        <v>0</v>
      </c>
      <c r="O18" s="44">
        <v>0</v>
      </c>
      <c r="P18" s="44">
        <v>0</v>
      </c>
      <c r="Q18" s="44">
        <v>0</v>
      </c>
      <c r="R18" s="45"/>
      <c r="S18" s="45"/>
      <c r="T18" s="46">
        <v>0</v>
      </c>
      <c r="U18" s="47">
        <f t="shared" si="1"/>
        <v>0</v>
      </c>
      <c r="V18" s="128">
        <v>0</v>
      </c>
      <c r="W18" s="48">
        <v>0</v>
      </c>
      <c r="X18" s="48">
        <v>0</v>
      </c>
      <c r="Y18" s="48">
        <v>0</v>
      </c>
      <c r="Z18" s="45"/>
      <c r="AA18" s="45"/>
      <c r="AB18" s="49">
        <v>0</v>
      </c>
      <c r="AC18" s="50">
        <f t="shared" si="2"/>
        <v>0</v>
      </c>
      <c r="AD18" s="173" t="s">
        <v>305</v>
      </c>
      <c r="AE18" s="51">
        <v>1</v>
      </c>
      <c r="AF18" s="51">
        <v>2</v>
      </c>
      <c r="AG18" s="51">
        <v>1</v>
      </c>
      <c r="AH18" s="45"/>
      <c r="AI18" s="45"/>
      <c r="AJ18" s="52">
        <v>2</v>
      </c>
      <c r="AK18" s="53">
        <f t="shared" si="3"/>
        <v>1</v>
      </c>
      <c r="AL18" s="135" t="s">
        <v>307</v>
      </c>
      <c r="AM18" s="54">
        <v>3</v>
      </c>
      <c r="AN18" s="54">
        <v>6</v>
      </c>
      <c r="AO18" s="54">
        <v>1</v>
      </c>
      <c r="AP18" s="45"/>
      <c r="AQ18" s="45"/>
      <c r="AR18" s="55">
        <v>2</v>
      </c>
      <c r="AS18" s="56">
        <f t="shared" si="4"/>
        <v>1</v>
      </c>
      <c r="AT18" s="165">
        <v>0</v>
      </c>
      <c r="AU18" s="124">
        <v>0</v>
      </c>
      <c r="AV18" s="124">
        <v>0</v>
      </c>
      <c r="AW18" s="124">
        <v>0</v>
      </c>
      <c r="AX18" s="127"/>
      <c r="AY18" s="127"/>
      <c r="AZ18" s="125">
        <v>0</v>
      </c>
      <c r="BA18" s="126">
        <f t="shared" si="5"/>
        <v>0</v>
      </c>
      <c r="BB18" s="169" t="s">
        <v>493</v>
      </c>
      <c r="BC18" s="169" t="s">
        <v>552</v>
      </c>
      <c r="BD18" s="169">
        <v>0</v>
      </c>
      <c r="BE18" s="169">
        <v>0</v>
      </c>
      <c r="BF18" s="169">
        <v>0</v>
      </c>
      <c r="BG18" s="169">
        <v>0</v>
      </c>
      <c r="BH18" s="169">
        <v>0</v>
      </c>
      <c r="BI18" s="169">
        <v>0</v>
      </c>
      <c r="BJ18" s="169">
        <v>0</v>
      </c>
      <c r="BK18" s="169">
        <v>0</v>
      </c>
      <c r="BL18" s="178" t="s">
        <v>151</v>
      </c>
      <c r="BM18" s="178" t="s">
        <v>151</v>
      </c>
      <c r="BN18" s="383" t="s">
        <v>528</v>
      </c>
      <c r="BO18" s="273">
        <v>3</v>
      </c>
      <c r="BP18" s="273">
        <v>3</v>
      </c>
      <c r="BQ18" s="278" t="s">
        <v>338</v>
      </c>
      <c r="BR18" s="232">
        <v>2</v>
      </c>
      <c r="BS18" s="233">
        <f t="shared" si="0"/>
        <v>1</v>
      </c>
      <c r="BT18" s="278" t="s">
        <v>338</v>
      </c>
      <c r="BU18" s="119" t="s">
        <v>356</v>
      </c>
      <c r="BV18" s="179" t="s">
        <v>13</v>
      </c>
      <c r="BW18" s="119" t="s">
        <v>338</v>
      </c>
      <c r="BX18" s="119" t="s">
        <v>358</v>
      </c>
      <c r="BY18" s="119" t="s">
        <v>151</v>
      </c>
      <c r="BZ18" s="119" t="s">
        <v>359</v>
      </c>
      <c r="CA18" s="119" t="s">
        <v>342</v>
      </c>
      <c r="CB18" s="119" t="s">
        <v>360</v>
      </c>
      <c r="CC18" s="119" t="s">
        <v>13</v>
      </c>
      <c r="CD18" s="119" t="s">
        <v>338</v>
      </c>
      <c r="CE18" s="119" t="s">
        <v>68</v>
      </c>
      <c r="CF18" s="119" t="s">
        <v>13</v>
      </c>
      <c r="CG18" s="119" t="s">
        <v>68</v>
      </c>
      <c r="CH18" s="244" t="s">
        <v>13</v>
      </c>
    </row>
    <row r="19" spans="2:86" ht="68.400000000000006" customHeight="1">
      <c r="B19" s="242" t="s">
        <v>76</v>
      </c>
      <c r="C19" s="41" t="s">
        <v>151</v>
      </c>
      <c r="D19" s="41" t="s">
        <v>157</v>
      </c>
      <c r="E19" s="41" t="s">
        <v>204</v>
      </c>
      <c r="F19" s="120" t="s">
        <v>151</v>
      </c>
      <c r="G19" s="121" t="s">
        <v>151</v>
      </c>
      <c r="H19" s="58" t="s">
        <v>171</v>
      </c>
      <c r="I19" s="227" t="s">
        <v>478</v>
      </c>
      <c r="J19" s="119" t="s">
        <v>190</v>
      </c>
      <c r="K19" s="42" t="s">
        <v>232</v>
      </c>
      <c r="L19" s="43">
        <v>45</v>
      </c>
      <c r="M19" s="43">
        <v>0</v>
      </c>
      <c r="N19" s="174" t="s">
        <v>308</v>
      </c>
      <c r="O19" s="44">
        <v>2</v>
      </c>
      <c r="P19" s="44">
        <v>90</v>
      </c>
      <c r="Q19" s="44">
        <v>2</v>
      </c>
      <c r="R19" s="45"/>
      <c r="S19" s="45"/>
      <c r="T19" s="46">
        <v>45</v>
      </c>
      <c r="U19" s="47">
        <f t="shared" si="1"/>
        <v>1</v>
      </c>
      <c r="V19" s="175" t="s">
        <v>282</v>
      </c>
      <c r="W19" s="48">
        <v>3</v>
      </c>
      <c r="X19" s="48">
        <v>135</v>
      </c>
      <c r="Y19" s="48">
        <v>3</v>
      </c>
      <c r="Z19" s="45"/>
      <c r="AA19" s="45"/>
      <c r="AB19" s="49">
        <v>45</v>
      </c>
      <c r="AC19" s="50">
        <f t="shared" si="2"/>
        <v>1</v>
      </c>
      <c r="AD19" s="173" t="s">
        <v>282</v>
      </c>
      <c r="AE19" s="51">
        <v>3</v>
      </c>
      <c r="AF19" s="51">
        <v>135</v>
      </c>
      <c r="AG19" s="51">
        <v>3</v>
      </c>
      <c r="AH19" s="45"/>
      <c r="AI19" s="45"/>
      <c r="AJ19" s="52">
        <v>45</v>
      </c>
      <c r="AK19" s="53">
        <f t="shared" si="3"/>
        <v>1</v>
      </c>
      <c r="AL19" s="135" t="s">
        <v>309</v>
      </c>
      <c r="AM19" s="54">
        <v>6</v>
      </c>
      <c r="AN19" s="54">
        <v>184</v>
      </c>
      <c r="AO19" s="54">
        <v>4</v>
      </c>
      <c r="AP19" s="45"/>
      <c r="AQ19" s="45"/>
      <c r="AR19" s="55">
        <v>45</v>
      </c>
      <c r="AS19" s="56">
        <f t="shared" si="4"/>
        <v>1</v>
      </c>
      <c r="AT19" s="165">
        <v>0</v>
      </c>
      <c r="AU19" s="124">
        <v>0</v>
      </c>
      <c r="AV19" s="124">
        <v>0</v>
      </c>
      <c r="AW19" s="124">
        <v>0</v>
      </c>
      <c r="AX19" s="127"/>
      <c r="AY19" s="127"/>
      <c r="AZ19" s="125">
        <v>0</v>
      </c>
      <c r="BA19" s="126">
        <f t="shared" si="5"/>
        <v>0</v>
      </c>
      <c r="BB19" s="169" t="s">
        <v>493</v>
      </c>
      <c r="BC19" s="169" t="s">
        <v>552</v>
      </c>
      <c r="BD19" s="169">
        <v>0</v>
      </c>
      <c r="BE19" s="169">
        <v>0</v>
      </c>
      <c r="BF19" s="169">
        <v>0</v>
      </c>
      <c r="BG19" s="169">
        <v>0</v>
      </c>
      <c r="BH19" s="169">
        <v>0</v>
      </c>
      <c r="BI19" s="169">
        <v>0</v>
      </c>
      <c r="BJ19" s="169">
        <v>0</v>
      </c>
      <c r="BK19" s="169">
        <v>0</v>
      </c>
      <c r="BL19" s="178" t="s">
        <v>151</v>
      </c>
      <c r="BM19" s="178" t="s">
        <v>151</v>
      </c>
      <c r="BN19" s="383" t="s">
        <v>529</v>
      </c>
      <c r="BO19" s="273">
        <v>2</v>
      </c>
      <c r="BP19" s="273">
        <v>2</v>
      </c>
      <c r="BQ19" s="278" t="s">
        <v>338</v>
      </c>
      <c r="BR19" s="232">
        <v>1</v>
      </c>
      <c r="BS19" s="233">
        <f t="shared" si="0"/>
        <v>2.2222222222222223E-2</v>
      </c>
      <c r="BT19" s="278" t="s">
        <v>338</v>
      </c>
      <c r="BU19" s="119" t="s">
        <v>361</v>
      </c>
      <c r="BV19" s="179" t="s">
        <v>13</v>
      </c>
      <c r="BW19" s="119" t="s">
        <v>338</v>
      </c>
      <c r="BX19" s="119" t="s">
        <v>362</v>
      </c>
      <c r="BY19" s="119" t="s">
        <v>151</v>
      </c>
      <c r="BZ19" s="119" t="s">
        <v>363</v>
      </c>
      <c r="CA19" s="119" t="s">
        <v>342</v>
      </c>
      <c r="CB19" s="119" t="s">
        <v>364</v>
      </c>
      <c r="CC19" s="119" t="s">
        <v>13</v>
      </c>
      <c r="CD19" s="119" t="s">
        <v>338</v>
      </c>
      <c r="CE19" s="119" t="s">
        <v>68</v>
      </c>
      <c r="CF19" s="119" t="s">
        <v>13</v>
      </c>
      <c r="CG19" s="119" t="s">
        <v>68</v>
      </c>
      <c r="CH19" s="244" t="s">
        <v>13</v>
      </c>
    </row>
    <row r="20" spans="2:86" ht="104.4">
      <c r="B20" s="242" t="s">
        <v>76</v>
      </c>
      <c r="C20" s="41" t="s">
        <v>151</v>
      </c>
      <c r="D20" s="121" t="s">
        <v>219</v>
      </c>
      <c r="E20" s="41" t="s">
        <v>220</v>
      </c>
      <c r="F20" s="120" t="s">
        <v>151</v>
      </c>
      <c r="G20" s="121" t="s">
        <v>151</v>
      </c>
      <c r="H20" s="58" t="s">
        <v>221</v>
      </c>
      <c r="I20" s="227" t="s">
        <v>479</v>
      </c>
      <c r="J20" s="119" t="s">
        <v>151</v>
      </c>
      <c r="K20" s="119" t="s">
        <v>222</v>
      </c>
      <c r="L20" s="43">
        <v>2</v>
      </c>
      <c r="M20" s="43">
        <v>0</v>
      </c>
      <c r="N20" s="132">
        <v>0</v>
      </c>
      <c r="O20" s="44">
        <v>0</v>
      </c>
      <c r="P20" s="44">
        <v>0</v>
      </c>
      <c r="Q20" s="44">
        <v>0</v>
      </c>
      <c r="R20" s="45"/>
      <c r="S20" s="45"/>
      <c r="T20" s="46">
        <v>0</v>
      </c>
      <c r="U20" s="47">
        <f t="shared" si="1"/>
        <v>0</v>
      </c>
      <c r="V20" s="128">
        <v>0</v>
      </c>
      <c r="W20" s="48">
        <v>0</v>
      </c>
      <c r="X20" s="48">
        <v>0</v>
      </c>
      <c r="Y20" s="48">
        <v>0</v>
      </c>
      <c r="Z20" s="45"/>
      <c r="AA20" s="45"/>
      <c r="AB20" s="49">
        <v>0</v>
      </c>
      <c r="AC20" s="50">
        <f t="shared" si="2"/>
        <v>0</v>
      </c>
      <c r="AD20" s="137" t="s">
        <v>231</v>
      </c>
      <c r="AE20" s="51">
        <v>0</v>
      </c>
      <c r="AF20" s="51">
        <v>0</v>
      </c>
      <c r="AG20" s="51">
        <v>0</v>
      </c>
      <c r="AH20" s="45"/>
      <c r="AI20" s="45"/>
      <c r="AJ20" s="52">
        <v>0</v>
      </c>
      <c r="AK20" s="53">
        <f t="shared" si="3"/>
        <v>0</v>
      </c>
      <c r="AL20" s="135" t="s">
        <v>231</v>
      </c>
      <c r="AM20" s="54">
        <v>0</v>
      </c>
      <c r="AN20" s="54">
        <v>0</v>
      </c>
      <c r="AO20" s="54">
        <v>0</v>
      </c>
      <c r="AP20" s="45"/>
      <c r="AQ20" s="45"/>
      <c r="AR20" s="55">
        <v>0</v>
      </c>
      <c r="AS20" s="56">
        <f t="shared" si="4"/>
        <v>0</v>
      </c>
      <c r="AT20" s="165" t="s">
        <v>231</v>
      </c>
      <c r="AU20" s="124">
        <v>0</v>
      </c>
      <c r="AV20" s="124">
        <v>0</v>
      </c>
      <c r="AW20" s="124">
        <v>0</v>
      </c>
      <c r="AX20" s="127"/>
      <c r="AY20" s="127"/>
      <c r="AZ20" s="125">
        <v>0</v>
      </c>
      <c r="BA20" s="126">
        <f t="shared" si="5"/>
        <v>0</v>
      </c>
      <c r="BB20" s="169" t="s">
        <v>493</v>
      </c>
      <c r="BC20" s="169" t="s">
        <v>555</v>
      </c>
      <c r="BD20" s="169">
        <v>0</v>
      </c>
      <c r="BE20" s="169">
        <v>0</v>
      </c>
      <c r="BF20" s="169">
        <v>0</v>
      </c>
      <c r="BG20" s="169">
        <v>0</v>
      </c>
      <c r="BH20" s="169">
        <v>0</v>
      </c>
      <c r="BI20" s="169">
        <v>0</v>
      </c>
      <c r="BJ20" s="169">
        <v>0</v>
      </c>
      <c r="BK20" s="169">
        <v>0</v>
      </c>
      <c r="BL20" s="178" t="s">
        <v>151</v>
      </c>
      <c r="BM20" s="178" t="s">
        <v>151</v>
      </c>
      <c r="BN20" s="385" t="s">
        <v>538</v>
      </c>
      <c r="BO20" s="273">
        <v>4</v>
      </c>
      <c r="BP20" s="273">
        <v>0</v>
      </c>
      <c r="BQ20" s="276" t="s">
        <v>69</v>
      </c>
      <c r="BR20" s="232">
        <v>0</v>
      </c>
      <c r="BS20" s="233">
        <f t="shared" si="0"/>
        <v>0</v>
      </c>
      <c r="BT20" s="276" t="s">
        <v>69</v>
      </c>
      <c r="BU20" s="119" t="s">
        <v>425</v>
      </c>
      <c r="BV20" s="179" t="s">
        <v>13</v>
      </c>
      <c r="BW20" s="119" t="s">
        <v>73</v>
      </c>
      <c r="BX20" s="119" t="s">
        <v>457</v>
      </c>
      <c r="BY20" s="119" t="s">
        <v>151</v>
      </c>
      <c r="BZ20" s="119" t="s">
        <v>417</v>
      </c>
      <c r="CA20" s="119" t="s">
        <v>342</v>
      </c>
      <c r="CB20" s="119" t="s">
        <v>447</v>
      </c>
      <c r="CC20" s="119" t="s">
        <v>13</v>
      </c>
      <c r="CD20" s="119" t="s">
        <v>338</v>
      </c>
      <c r="CE20" s="119" t="s">
        <v>68</v>
      </c>
      <c r="CF20" s="119" t="s">
        <v>13</v>
      </c>
      <c r="CG20" s="119" t="s">
        <v>68</v>
      </c>
      <c r="CH20" s="244" t="s">
        <v>13</v>
      </c>
    </row>
    <row r="21" spans="2:86" ht="104.4">
      <c r="B21" s="242" t="s">
        <v>76</v>
      </c>
      <c r="C21" s="41" t="s">
        <v>151</v>
      </c>
      <c r="D21" s="121" t="s">
        <v>219</v>
      </c>
      <c r="E21" s="41" t="s">
        <v>220</v>
      </c>
      <c r="F21" s="120" t="s">
        <v>151</v>
      </c>
      <c r="G21" s="121" t="s">
        <v>151</v>
      </c>
      <c r="H21" s="58" t="s">
        <v>221</v>
      </c>
      <c r="I21" s="227" t="s">
        <v>479</v>
      </c>
      <c r="J21" s="119" t="s">
        <v>151</v>
      </c>
      <c r="K21" s="119" t="s">
        <v>223</v>
      </c>
      <c r="L21" s="43">
        <v>2</v>
      </c>
      <c r="M21" s="43">
        <v>0</v>
      </c>
      <c r="N21" s="132">
        <v>0</v>
      </c>
      <c r="O21" s="44">
        <v>0</v>
      </c>
      <c r="P21" s="44">
        <v>0</v>
      </c>
      <c r="Q21" s="44">
        <v>0</v>
      </c>
      <c r="R21" s="45"/>
      <c r="S21" s="45"/>
      <c r="T21" s="46">
        <v>0</v>
      </c>
      <c r="U21" s="47">
        <f t="shared" si="1"/>
        <v>0</v>
      </c>
      <c r="V21" s="128">
        <v>0</v>
      </c>
      <c r="W21" s="48">
        <v>0</v>
      </c>
      <c r="X21" s="48">
        <v>0</v>
      </c>
      <c r="Y21" s="48">
        <v>0</v>
      </c>
      <c r="Z21" s="45"/>
      <c r="AA21" s="45"/>
      <c r="AB21" s="49">
        <v>0</v>
      </c>
      <c r="AC21" s="50">
        <f t="shared" ref="AC21:AC27" si="7">AB21/L21</f>
        <v>0</v>
      </c>
      <c r="AD21" s="137" t="s">
        <v>231</v>
      </c>
      <c r="AE21" s="51">
        <v>0</v>
      </c>
      <c r="AF21" s="51">
        <v>0</v>
      </c>
      <c r="AG21" s="51">
        <v>0</v>
      </c>
      <c r="AH21" s="45"/>
      <c r="AI21" s="45"/>
      <c r="AJ21" s="52">
        <v>0</v>
      </c>
      <c r="AK21" s="53">
        <f t="shared" si="3"/>
        <v>0</v>
      </c>
      <c r="AL21" s="135" t="s">
        <v>231</v>
      </c>
      <c r="AM21" s="54">
        <v>0</v>
      </c>
      <c r="AN21" s="54">
        <v>0</v>
      </c>
      <c r="AO21" s="54">
        <v>0</v>
      </c>
      <c r="AP21" s="45"/>
      <c r="AQ21" s="45"/>
      <c r="AR21" s="55">
        <v>0</v>
      </c>
      <c r="AS21" s="56">
        <f t="shared" si="4"/>
        <v>0</v>
      </c>
      <c r="AT21" s="165" t="s">
        <v>231</v>
      </c>
      <c r="AU21" s="124">
        <v>0</v>
      </c>
      <c r="AV21" s="124">
        <v>0</v>
      </c>
      <c r="AW21" s="124">
        <v>0</v>
      </c>
      <c r="AX21" s="127"/>
      <c r="AY21" s="127"/>
      <c r="AZ21" s="125">
        <v>0</v>
      </c>
      <c r="BA21" s="126">
        <f t="shared" si="5"/>
        <v>0</v>
      </c>
      <c r="BB21" s="169" t="s">
        <v>493</v>
      </c>
      <c r="BC21" s="169" t="s">
        <v>555</v>
      </c>
      <c r="BD21" s="169">
        <v>0</v>
      </c>
      <c r="BE21" s="169">
        <v>0</v>
      </c>
      <c r="BF21" s="169">
        <v>0</v>
      </c>
      <c r="BG21" s="169">
        <v>0</v>
      </c>
      <c r="BH21" s="169">
        <v>0</v>
      </c>
      <c r="BI21" s="169">
        <v>0</v>
      </c>
      <c r="BJ21" s="169">
        <v>0</v>
      </c>
      <c r="BK21" s="169">
        <v>0</v>
      </c>
      <c r="BL21" s="178" t="s">
        <v>151</v>
      </c>
      <c r="BM21" s="178" t="s">
        <v>151</v>
      </c>
      <c r="BN21" s="385" t="s">
        <v>539</v>
      </c>
      <c r="BO21" s="273">
        <v>6</v>
      </c>
      <c r="BP21" s="273">
        <v>0</v>
      </c>
      <c r="BQ21" s="276" t="s">
        <v>69</v>
      </c>
      <c r="BR21" s="232">
        <v>0</v>
      </c>
      <c r="BS21" s="233">
        <f t="shared" si="0"/>
        <v>0</v>
      </c>
      <c r="BT21" s="276" t="s">
        <v>69</v>
      </c>
      <c r="BU21" s="119" t="s">
        <v>425</v>
      </c>
      <c r="BV21" s="179" t="s">
        <v>13</v>
      </c>
      <c r="BW21" s="119" t="s">
        <v>73</v>
      </c>
      <c r="BX21" s="119" t="s">
        <v>457</v>
      </c>
      <c r="BY21" s="119" t="s">
        <v>151</v>
      </c>
      <c r="BZ21" s="119" t="s">
        <v>417</v>
      </c>
      <c r="CA21" s="119" t="s">
        <v>342</v>
      </c>
      <c r="CB21" s="119" t="s">
        <v>447</v>
      </c>
      <c r="CC21" s="119" t="s">
        <v>13</v>
      </c>
      <c r="CD21" s="119" t="s">
        <v>338</v>
      </c>
      <c r="CE21" s="119" t="s">
        <v>68</v>
      </c>
      <c r="CF21" s="119" t="s">
        <v>13</v>
      </c>
      <c r="CG21" s="119" t="s">
        <v>68</v>
      </c>
      <c r="CH21" s="244" t="s">
        <v>13</v>
      </c>
    </row>
    <row r="22" spans="2:86" ht="104.4">
      <c r="B22" s="242" t="s">
        <v>76</v>
      </c>
      <c r="C22" s="41" t="s">
        <v>151</v>
      </c>
      <c r="D22" s="121" t="s">
        <v>219</v>
      </c>
      <c r="E22" s="41" t="s">
        <v>220</v>
      </c>
      <c r="F22" s="120" t="s">
        <v>151</v>
      </c>
      <c r="G22" s="121" t="s">
        <v>151</v>
      </c>
      <c r="H22" s="58" t="s">
        <v>221</v>
      </c>
      <c r="I22" s="227" t="s">
        <v>479</v>
      </c>
      <c r="J22" s="119" t="s">
        <v>151</v>
      </c>
      <c r="K22" s="119" t="s">
        <v>224</v>
      </c>
      <c r="L22" s="43">
        <v>2</v>
      </c>
      <c r="M22" s="43">
        <v>0</v>
      </c>
      <c r="N22" s="132">
        <v>0</v>
      </c>
      <c r="O22" s="44">
        <v>0</v>
      </c>
      <c r="P22" s="44">
        <v>0</v>
      </c>
      <c r="Q22" s="44">
        <v>0</v>
      </c>
      <c r="R22" s="45"/>
      <c r="S22" s="45"/>
      <c r="T22" s="46">
        <v>0</v>
      </c>
      <c r="U22" s="47">
        <f t="shared" si="1"/>
        <v>0</v>
      </c>
      <c r="V22" s="128">
        <v>0</v>
      </c>
      <c r="W22" s="48">
        <v>0</v>
      </c>
      <c r="X22" s="48">
        <v>0</v>
      </c>
      <c r="Y22" s="48">
        <v>0</v>
      </c>
      <c r="Z22" s="45"/>
      <c r="AA22" s="45"/>
      <c r="AB22" s="49">
        <v>0</v>
      </c>
      <c r="AC22" s="50">
        <f t="shared" si="7"/>
        <v>0</v>
      </c>
      <c r="AD22" s="137" t="s">
        <v>231</v>
      </c>
      <c r="AE22" s="51">
        <v>0</v>
      </c>
      <c r="AF22" s="51">
        <v>0</v>
      </c>
      <c r="AG22" s="51">
        <v>0</v>
      </c>
      <c r="AH22" s="45"/>
      <c r="AI22" s="45"/>
      <c r="AJ22" s="52">
        <v>0</v>
      </c>
      <c r="AK22" s="53">
        <f t="shared" si="3"/>
        <v>0</v>
      </c>
      <c r="AL22" s="135" t="s">
        <v>231</v>
      </c>
      <c r="AM22" s="54">
        <v>0</v>
      </c>
      <c r="AN22" s="54">
        <v>0</v>
      </c>
      <c r="AO22" s="54">
        <v>0</v>
      </c>
      <c r="AP22" s="45"/>
      <c r="AQ22" s="45"/>
      <c r="AR22" s="55">
        <v>0</v>
      </c>
      <c r="AS22" s="56">
        <f t="shared" si="4"/>
        <v>0</v>
      </c>
      <c r="AT22" s="165" t="s">
        <v>231</v>
      </c>
      <c r="AU22" s="124">
        <v>0</v>
      </c>
      <c r="AV22" s="124">
        <v>0</v>
      </c>
      <c r="AW22" s="124">
        <v>0</v>
      </c>
      <c r="AX22" s="127"/>
      <c r="AY22" s="127"/>
      <c r="AZ22" s="125">
        <v>0</v>
      </c>
      <c r="BA22" s="126">
        <f t="shared" si="5"/>
        <v>0</v>
      </c>
      <c r="BB22" s="169" t="s">
        <v>493</v>
      </c>
      <c r="BC22" s="169" t="s">
        <v>555</v>
      </c>
      <c r="BD22" s="169">
        <v>0</v>
      </c>
      <c r="BE22" s="169">
        <v>0</v>
      </c>
      <c r="BF22" s="169">
        <v>0</v>
      </c>
      <c r="BG22" s="169">
        <v>0</v>
      </c>
      <c r="BH22" s="169">
        <v>0</v>
      </c>
      <c r="BI22" s="169">
        <v>0</v>
      </c>
      <c r="BJ22" s="169">
        <v>0</v>
      </c>
      <c r="BK22" s="169">
        <v>0</v>
      </c>
      <c r="BL22" s="178" t="s">
        <v>151</v>
      </c>
      <c r="BM22" s="178" t="s">
        <v>151</v>
      </c>
      <c r="BN22" s="385" t="s">
        <v>538</v>
      </c>
      <c r="BO22" s="273">
        <v>4</v>
      </c>
      <c r="BP22" s="273">
        <v>0</v>
      </c>
      <c r="BQ22" s="276" t="s">
        <v>69</v>
      </c>
      <c r="BR22" s="232">
        <v>0</v>
      </c>
      <c r="BS22" s="233">
        <f t="shared" si="0"/>
        <v>0</v>
      </c>
      <c r="BT22" s="276" t="s">
        <v>69</v>
      </c>
      <c r="BU22" s="119" t="s">
        <v>425</v>
      </c>
      <c r="BV22" s="179" t="s">
        <v>13</v>
      </c>
      <c r="BW22" s="119" t="s">
        <v>73</v>
      </c>
      <c r="BX22" s="119" t="s">
        <v>457</v>
      </c>
      <c r="BY22" s="119" t="s">
        <v>151</v>
      </c>
      <c r="BZ22" s="119" t="s">
        <v>417</v>
      </c>
      <c r="CA22" s="119" t="s">
        <v>342</v>
      </c>
      <c r="CB22" s="119" t="s">
        <v>447</v>
      </c>
      <c r="CC22" s="119" t="s">
        <v>13</v>
      </c>
      <c r="CD22" s="119" t="s">
        <v>338</v>
      </c>
      <c r="CE22" s="119" t="s">
        <v>68</v>
      </c>
      <c r="CF22" s="119" t="s">
        <v>13</v>
      </c>
      <c r="CG22" s="119" t="s">
        <v>68</v>
      </c>
      <c r="CH22" s="244" t="s">
        <v>13</v>
      </c>
    </row>
    <row r="23" spans="2:86" ht="104.4">
      <c r="B23" s="242" t="s">
        <v>76</v>
      </c>
      <c r="C23" s="41" t="s">
        <v>151</v>
      </c>
      <c r="D23" s="121" t="s">
        <v>219</v>
      </c>
      <c r="E23" s="41" t="s">
        <v>220</v>
      </c>
      <c r="F23" s="120" t="s">
        <v>151</v>
      </c>
      <c r="G23" s="121" t="s">
        <v>151</v>
      </c>
      <c r="H23" s="58" t="s">
        <v>221</v>
      </c>
      <c r="I23" s="227" t="s">
        <v>479</v>
      </c>
      <c r="J23" s="119" t="s">
        <v>151</v>
      </c>
      <c r="K23" s="42" t="s">
        <v>225</v>
      </c>
      <c r="L23" s="43">
        <v>2</v>
      </c>
      <c r="M23" s="43">
        <v>0</v>
      </c>
      <c r="N23" s="132">
        <v>0</v>
      </c>
      <c r="O23" s="44">
        <v>0</v>
      </c>
      <c r="P23" s="44">
        <v>0</v>
      </c>
      <c r="Q23" s="44">
        <v>0</v>
      </c>
      <c r="R23" s="45"/>
      <c r="S23" s="45"/>
      <c r="T23" s="46">
        <v>0</v>
      </c>
      <c r="U23" s="47">
        <f t="shared" si="1"/>
        <v>0</v>
      </c>
      <c r="V23" s="128">
        <v>0</v>
      </c>
      <c r="W23" s="48">
        <v>0</v>
      </c>
      <c r="X23" s="48">
        <v>0</v>
      </c>
      <c r="Y23" s="48">
        <v>0</v>
      </c>
      <c r="Z23" s="45"/>
      <c r="AA23" s="45"/>
      <c r="AB23" s="49">
        <v>0</v>
      </c>
      <c r="AC23" s="50">
        <f t="shared" si="7"/>
        <v>0</v>
      </c>
      <c r="AD23" s="137" t="s">
        <v>231</v>
      </c>
      <c r="AE23" s="51">
        <v>0</v>
      </c>
      <c r="AF23" s="51">
        <v>0</v>
      </c>
      <c r="AG23" s="51">
        <v>0</v>
      </c>
      <c r="AH23" s="45"/>
      <c r="AI23" s="45"/>
      <c r="AJ23" s="52">
        <v>0</v>
      </c>
      <c r="AK23" s="53">
        <f t="shared" si="3"/>
        <v>0</v>
      </c>
      <c r="AL23" s="135" t="s">
        <v>231</v>
      </c>
      <c r="AM23" s="54">
        <v>0</v>
      </c>
      <c r="AN23" s="54">
        <v>0</v>
      </c>
      <c r="AO23" s="54">
        <v>0</v>
      </c>
      <c r="AP23" s="45"/>
      <c r="AQ23" s="45"/>
      <c r="AR23" s="55">
        <v>0</v>
      </c>
      <c r="AS23" s="56">
        <f t="shared" si="4"/>
        <v>0</v>
      </c>
      <c r="AT23" s="165" t="s">
        <v>231</v>
      </c>
      <c r="AU23" s="124">
        <v>0</v>
      </c>
      <c r="AV23" s="124">
        <v>0</v>
      </c>
      <c r="AW23" s="124">
        <v>0</v>
      </c>
      <c r="AX23" s="127"/>
      <c r="AY23" s="127"/>
      <c r="AZ23" s="125">
        <v>0</v>
      </c>
      <c r="BA23" s="126">
        <f t="shared" si="5"/>
        <v>0</v>
      </c>
      <c r="BB23" s="169" t="s">
        <v>493</v>
      </c>
      <c r="BC23" s="169" t="s">
        <v>555</v>
      </c>
      <c r="BD23" s="169">
        <v>0</v>
      </c>
      <c r="BE23" s="169">
        <v>0</v>
      </c>
      <c r="BF23" s="169">
        <v>0</v>
      </c>
      <c r="BG23" s="169">
        <v>0</v>
      </c>
      <c r="BH23" s="169">
        <v>0</v>
      </c>
      <c r="BI23" s="169">
        <v>0</v>
      </c>
      <c r="BJ23" s="169">
        <v>0</v>
      </c>
      <c r="BK23" s="169">
        <v>0</v>
      </c>
      <c r="BL23" s="178" t="s">
        <v>151</v>
      </c>
      <c r="BM23" s="178" t="s">
        <v>151</v>
      </c>
      <c r="BN23" s="385" t="s">
        <v>540</v>
      </c>
      <c r="BO23" s="273">
        <v>4</v>
      </c>
      <c r="BP23" s="273">
        <v>0</v>
      </c>
      <c r="BQ23" s="276" t="s">
        <v>69</v>
      </c>
      <c r="BR23" s="232">
        <v>0</v>
      </c>
      <c r="BS23" s="233">
        <f t="shared" si="0"/>
        <v>0</v>
      </c>
      <c r="BT23" s="276" t="s">
        <v>69</v>
      </c>
      <c r="BU23" s="119" t="s">
        <v>425</v>
      </c>
      <c r="BV23" s="179" t="s">
        <v>13</v>
      </c>
      <c r="BW23" s="119" t="s">
        <v>73</v>
      </c>
      <c r="BX23" s="119" t="s">
        <v>457</v>
      </c>
      <c r="BY23" s="119" t="s">
        <v>151</v>
      </c>
      <c r="BZ23" s="119" t="s">
        <v>417</v>
      </c>
      <c r="CA23" s="119" t="s">
        <v>342</v>
      </c>
      <c r="CB23" s="119" t="s">
        <v>447</v>
      </c>
      <c r="CC23" s="119" t="s">
        <v>13</v>
      </c>
      <c r="CD23" s="119" t="s">
        <v>338</v>
      </c>
      <c r="CE23" s="119" t="s">
        <v>68</v>
      </c>
      <c r="CF23" s="119" t="s">
        <v>13</v>
      </c>
      <c r="CG23" s="119" t="s">
        <v>68</v>
      </c>
      <c r="CH23" s="244" t="s">
        <v>13</v>
      </c>
    </row>
    <row r="24" spans="2:86" ht="104.4">
      <c r="B24" s="242" t="s">
        <v>76</v>
      </c>
      <c r="C24" s="41" t="s">
        <v>151</v>
      </c>
      <c r="D24" s="121" t="s">
        <v>219</v>
      </c>
      <c r="E24" s="41" t="s">
        <v>220</v>
      </c>
      <c r="F24" s="120" t="s">
        <v>151</v>
      </c>
      <c r="G24" s="121" t="s">
        <v>151</v>
      </c>
      <c r="H24" s="58" t="s">
        <v>221</v>
      </c>
      <c r="I24" s="227" t="s">
        <v>479</v>
      </c>
      <c r="J24" s="119" t="s">
        <v>151</v>
      </c>
      <c r="K24" s="119" t="s">
        <v>226</v>
      </c>
      <c r="L24" s="43">
        <v>2</v>
      </c>
      <c r="M24" s="43">
        <v>0</v>
      </c>
      <c r="N24" s="132">
        <v>0</v>
      </c>
      <c r="O24" s="44">
        <v>0</v>
      </c>
      <c r="P24" s="44">
        <v>0</v>
      </c>
      <c r="Q24" s="44">
        <v>0</v>
      </c>
      <c r="R24" s="45"/>
      <c r="S24" s="45"/>
      <c r="T24" s="46">
        <v>0</v>
      </c>
      <c r="U24" s="47">
        <f t="shared" si="1"/>
        <v>0</v>
      </c>
      <c r="V24" s="128">
        <v>0</v>
      </c>
      <c r="W24" s="48">
        <v>0</v>
      </c>
      <c r="X24" s="48">
        <v>0</v>
      </c>
      <c r="Y24" s="48">
        <v>0</v>
      </c>
      <c r="Z24" s="45"/>
      <c r="AA24" s="45"/>
      <c r="AB24" s="49">
        <v>0</v>
      </c>
      <c r="AC24" s="50">
        <f t="shared" si="7"/>
        <v>0</v>
      </c>
      <c r="AD24" s="137" t="s">
        <v>231</v>
      </c>
      <c r="AE24" s="51">
        <v>0</v>
      </c>
      <c r="AF24" s="51">
        <v>0</v>
      </c>
      <c r="AG24" s="51">
        <v>0</v>
      </c>
      <c r="AH24" s="45"/>
      <c r="AI24" s="45"/>
      <c r="AJ24" s="52">
        <v>0</v>
      </c>
      <c r="AK24" s="53">
        <f t="shared" si="3"/>
        <v>0</v>
      </c>
      <c r="AL24" s="135" t="s">
        <v>231</v>
      </c>
      <c r="AM24" s="54">
        <v>0</v>
      </c>
      <c r="AN24" s="54">
        <v>0</v>
      </c>
      <c r="AO24" s="54">
        <v>0</v>
      </c>
      <c r="AP24" s="45"/>
      <c r="AQ24" s="45"/>
      <c r="AR24" s="55">
        <v>0</v>
      </c>
      <c r="AS24" s="56">
        <f t="shared" si="4"/>
        <v>0</v>
      </c>
      <c r="AT24" s="165" t="s">
        <v>231</v>
      </c>
      <c r="AU24" s="124">
        <v>0</v>
      </c>
      <c r="AV24" s="124">
        <v>0</v>
      </c>
      <c r="AW24" s="124">
        <v>0</v>
      </c>
      <c r="AX24" s="127"/>
      <c r="AY24" s="127"/>
      <c r="AZ24" s="125">
        <v>0</v>
      </c>
      <c r="BA24" s="126">
        <f t="shared" si="5"/>
        <v>0</v>
      </c>
      <c r="BB24" s="169" t="s">
        <v>493</v>
      </c>
      <c r="BC24" s="169" t="s">
        <v>555</v>
      </c>
      <c r="BD24" s="169">
        <v>0</v>
      </c>
      <c r="BE24" s="169">
        <v>0</v>
      </c>
      <c r="BF24" s="169">
        <v>0</v>
      </c>
      <c r="BG24" s="169">
        <v>0</v>
      </c>
      <c r="BH24" s="169">
        <v>0</v>
      </c>
      <c r="BI24" s="169">
        <v>0</v>
      </c>
      <c r="BJ24" s="169">
        <v>0</v>
      </c>
      <c r="BK24" s="169">
        <v>0</v>
      </c>
      <c r="BL24" s="178" t="s">
        <v>151</v>
      </c>
      <c r="BM24" s="178" t="s">
        <v>151</v>
      </c>
      <c r="BN24" s="385" t="s">
        <v>540</v>
      </c>
      <c r="BO24" s="273">
        <v>4</v>
      </c>
      <c r="BP24" s="273">
        <v>0</v>
      </c>
      <c r="BQ24" s="276" t="s">
        <v>69</v>
      </c>
      <c r="BR24" s="232">
        <v>0</v>
      </c>
      <c r="BS24" s="233">
        <f t="shared" si="0"/>
        <v>0</v>
      </c>
      <c r="BT24" s="276" t="s">
        <v>69</v>
      </c>
      <c r="BU24" s="119" t="s">
        <v>425</v>
      </c>
      <c r="BV24" s="179" t="s">
        <v>13</v>
      </c>
      <c r="BW24" s="119" t="s">
        <v>73</v>
      </c>
      <c r="BX24" s="119" t="s">
        <v>457</v>
      </c>
      <c r="BY24" s="119" t="s">
        <v>151</v>
      </c>
      <c r="BZ24" s="119" t="s">
        <v>417</v>
      </c>
      <c r="CA24" s="119" t="s">
        <v>342</v>
      </c>
      <c r="CB24" s="119" t="s">
        <v>447</v>
      </c>
      <c r="CC24" s="119" t="s">
        <v>13</v>
      </c>
      <c r="CD24" s="119" t="s">
        <v>338</v>
      </c>
      <c r="CE24" s="119" t="s">
        <v>68</v>
      </c>
      <c r="CF24" s="119" t="s">
        <v>13</v>
      </c>
      <c r="CG24" s="119" t="s">
        <v>68</v>
      </c>
      <c r="CH24" s="244" t="s">
        <v>13</v>
      </c>
    </row>
    <row r="25" spans="2:86" ht="104.4">
      <c r="B25" s="242" t="s">
        <v>76</v>
      </c>
      <c r="C25" s="41" t="s">
        <v>151</v>
      </c>
      <c r="D25" s="121" t="s">
        <v>219</v>
      </c>
      <c r="E25" s="41" t="s">
        <v>220</v>
      </c>
      <c r="F25" s="120" t="s">
        <v>151</v>
      </c>
      <c r="G25" s="121" t="s">
        <v>151</v>
      </c>
      <c r="H25" s="58" t="s">
        <v>221</v>
      </c>
      <c r="I25" s="227" t="s">
        <v>479</v>
      </c>
      <c r="J25" s="119" t="s">
        <v>151</v>
      </c>
      <c r="K25" s="42" t="s">
        <v>274</v>
      </c>
      <c r="L25" s="43">
        <v>2</v>
      </c>
      <c r="M25" s="43">
        <v>0</v>
      </c>
      <c r="N25" s="132">
        <v>0</v>
      </c>
      <c r="O25" s="44">
        <v>0</v>
      </c>
      <c r="P25" s="44">
        <v>0</v>
      </c>
      <c r="Q25" s="44">
        <v>0</v>
      </c>
      <c r="R25" s="45"/>
      <c r="S25" s="45"/>
      <c r="T25" s="46">
        <v>0</v>
      </c>
      <c r="U25" s="47">
        <f t="shared" si="1"/>
        <v>0</v>
      </c>
      <c r="V25" s="128">
        <v>0</v>
      </c>
      <c r="W25" s="48">
        <v>0</v>
      </c>
      <c r="X25" s="48">
        <v>0</v>
      </c>
      <c r="Y25" s="48">
        <v>0</v>
      </c>
      <c r="Z25" s="45"/>
      <c r="AA25" s="45"/>
      <c r="AB25" s="49">
        <v>0</v>
      </c>
      <c r="AC25" s="50">
        <f t="shared" si="7"/>
        <v>0</v>
      </c>
      <c r="AD25" s="137" t="s">
        <v>231</v>
      </c>
      <c r="AE25" s="51">
        <v>0</v>
      </c>
      <c r="AF25" s="51">
        <v>0</v>
      </c>
      <c r="AG25" s="51">
        <v>0</v>
      </c>
      <c r="AH25" s="45"/>
      <c r="AI25" s="45"/>
      <c r="AJ25" s="52">
        <v>0</v>
      </c>
      <c r="AK25" s="53">
        <f t="shared" si="3"/>
        <v>0</v>
      </c>
      <c r="AL25" s="135" t="s">
        <v>231</v>
      </c>
      <c r="AM25" s="54">
        <v>0</v>
      </c>
      <c r="AN25" s="54">
        <v>0</v>
      </c>
      <c r="AO25" s="54">
        <v>0</v>
      </c>
      <c r="AP25" s="45"/>
      <c r="AQ25" s="45"/>
      <c r="AR25" s="55">
        <v>0</v>
      </c>
      <c r="AS25" s="56">
        <f t="shared" si="4"/>
        <v>0</v>
      </c>
      <c r="AT25" s="165" t="s">
        <v>231</v>
      </c>
      <c r="AU25" s="124">
        <v>0</v>
      </c>
      <c r="AV25" s="124">
        <v>0</v>
      </c>
      <c r="AW25" s="124">
        <v>0</v>
      </c>
      <c r="AX25" s="127"/>
      <c r="AY25" s="127"/>
      <c r="AZ25" s="125">
        <v>0</v>
      </c>
      <c r="BA25" s="126">
        <f t="shared" si="5"/>
        <v>0</v>
      </c>
      <c r="BB25" s="169" t="s">
        <v>493</v>
      </c>
      <c r="BC25" s="169" t="s">
        <v>555</v>
      </c>
      <c r="BD25" s="169">
        <v>0</v>
      </c>
      <c r="BE25" s="169">
        <v>0</v>
      </c>
      <c r="BF25" s="169">
        <v>0</v>
      </c>
      <c r="BG25" s="169">
        <v>0</v>
      </c>
      <c r="BH25" s="169">
        <v>0</v>
      </c>
      <c r="BI25" s="169">
        <v>0</v>
      </c>
      <c r="BJ25" s="169">
        <v>0</v>
      </c>
      <c r="BK25" s="169">
        <v>0</v>
      </c>
      <c r="BL25" s="178" t="s">
        <v>151</v>
      </c>
      <c r="BM25" s="178" t="s">
        <v>151</v>
      </c>
      <c r="BN25" s="385" t="s">
        <v>538</v>
      </c>
      <c r="BO25" s="273">
        <v>4</v>
      </c>
      <c r="BP25" s="273">
        <v>0</v>
      </c>
      <c r="BQ25" s="276" t="s">
        <v>69</v>
      </c>
      <c r="BR25" s="232">
        <v>0</v>
      </c>
      <c r="BS25" s="233">
        <f t="shared" si="0"/>
        <v>0</v>
      </c>
      <c r="BT25" s="276" t="s">
        <v>69</v>
      </c>
      <c r="BU25" s="119" t="s">
        <v>425</v>
      </c>
      <c r="BV25" s="179" t="s">
        <v>13</v>
      </c>
      <c r="BW25" s="119" t="s">
        <v>73</v>
      </c>
      <c r="BX25" s="119" t="s">
        <v>457</v>
      </c>
      <c r="BY25" s="119" t="s">
        <v>151</v>
      </c>
      <c r="BZ25" s="119" t="s">
        <v>417</v>
      </c>
      <c r="CA25" s="119" t="s">
        <v>342</v>
      </c>
      <c r="CB25" s="119" t="s">
        <v>447</v>
      </c>
      <c r="CC25" s="119" t="s">
        <v>13</v>
      </c>
      <c r="CD25" s="119" t="s">
        <v>338</v>
      </c>
      <c r="CE25" s="119" t="s">
        <v>68</v>
      </c>
      <c r="CF25" s="119" t="s">
        <v>13</v>
      </c>
      <c r="CG25" s="119" t="s">
        <v>68</v>
      </c>
      <c r="CH25" s="244" t="s">
        <v>13</v>
      </c>
    </row>
    <row r="26" spans="2:86" ht="104.4">
      <c r="B26" s="242" t="s">
        <v>76</v>
      </c>
      <c r="C26" s="41" t="s">
        <v>151</v>
      </c>
      <c r="D26" s="121" t="s">
        <v>219</v>
      </c>
      <c r="E26" s="41" t="s">
        <v>220</v>
      </c>
      <c r="F26" s="120" t="s">
        <v>151</v>
      </c>
      <c r="G26" s="121" t="s">
        <v>151</v>
      </c>
      <c r="H26" s="58" t="s">
        <v>221</v>
      </c>
      <c r="I26" s="227" t="s">
        <v>479</v>
      </c>
      <c r="J26" s="119" t="s">
        <v>151</v>
      </c>
      <c r="K26" s="119" t="s">
        <v>275</v>
      </c>
      <c r="L26" s="43">
        <v>2</v>
      </c>
      <c r="M26" s="43">
        <v>0</v>
      </c>
      <c r="N26" s="132">
        <v>0</v>
      </c>
      <c r="O26" s="44">
        <v>0</v>
      </c>
      <c r="P26" s="44">
        <v>0</v>
      </c>
      <c r="Q26" s="44">
        <v>0</v>
      </c>
      <c r="R26" s="45"/>
      <c r="S26" s="45"/>
      <c r="T26" s="46">
        <v>0</v>
      </c>
      <c r="U26" s="47">
        <f t="shared" si="1"/>
        <v>0</v>
      </c>
      <c r="V26" s="128">
        <v>0</v>
      </c>
      <c r="W26" s="48">
        <v>0</v>
      </c>
      <c r="X26" s="48">
        <v>0</v>
      </c>
      <c r="Y26" s="48">
        <v>0</v>
      </c>
      <c r="Z26" s="45"/>
      <c r="AA26" s="45"/>
      <c r="AB26" s="49">
        <v>0</v>
      </c>
      <c r="AC26" s="50">
        <f t="shared" si="7"/>
        <v>0</v>
      </c>
      <c r="AD26" s="137" t="s">
        <v>231</v>
      </c>
      <c r="AE26" s="51">
        <v>0</v>
      </c>
      <c r="AF26" s="51">
        <v>0</v>
      </c>
      <c r="AG26" s="51">
        <v>0</v>
      </c>
      <c r="AH26" s="45"/>
      <c r="AI26" s="45"/>
      <c r="AJ26" s="52">
        <v>0</v>
      </c>
      <c r="AK26" s="53">
        <f t="shared" si="3"/>
        <v>0</v>
      </c>
      <c r="AL26" s="135" t="s">
        <v>231</v>
      </c>
      <c r="AM26" s="54">
        <v>0</v>
      </c>
      <c r="AN26" s="54">
        <v>0</v>
      </c>
      <c r="AO26" s="54">
        <v>0</v>
      </c>
      <c r="AP26" s="45"/>
      <c r="AQ26" s="45"/>
      <c r="AR26" s="55">
        <v>0</v>
      </c>
      <c r="AS26" s="56">
        <f t="shared" si="4"/>
        <v>0</v>
      </c>
      <c r="AT26" s="165" t="s">
        <v>231</v>
      </c>
      <c r="AU26" s="124">
        <v>0</v>
      </c>
      <c r="AV26" s="124">
        <v>0</v>
      </c>
      <c r="AW26" s="124">
        <v>0</v>
      </c>
      <c r="AX26" s="127"/>
      <c r="AY26" s="127"/>
      <c r="AZ26" s="125">
        <v>0</v>
      </c>
      <c r="BA26" s="126">
        <f t="shared" si="5"/>
        <v>0</v>
      </c>
      <c r="BB26" s="169" t="s">
        <v>493</v>
      </c>
      <c r="BC26" s="169" t="s">
        <v>555</v>
      </c>
      <c r="BD26" s="169">
        <v>0</v>
      </c>
      <c r="BE26" s="169">
        <v>0</v>
      </c>
      <c r="BF26" s="169">
        <v>0</v>
      </c>
      <c r="BG26" s="169">
        <v>0</v>
      </c>
      <c r="BH26" s="169">
        <v>0</v>
      </c>
      <c r="BI26" s="169">
        <v>0</v>
      </c>
      <c r="BJ26" s="169">
        <v>0</v>
      </c>
      <c r="BK26" s="169">
        <v>0</v>
      </c>
      <c r="BL26" s="178" t="s">
        <v>151</v>
      </c>
      <c r="BM26" s="178" t="s">
        <v>151</v>
      </c>
      <c r="BN26" s="385" t="s">
        <v>538</v>
      </c>
      <c r="BO26" s="273">
        <v>4</v>
      </c>
      <c r="BP26" s="273">
        <v>0</v>
      </c>
      <c r="BQ26" s="276" t="s">
        <v>69</v>
      </c>
      <c r="BR26" s="232">
        <v>0</v>
      </c>
      <c r="BS26" s="233">
        <f t="shared" si="0"/>
        <v>0</v>
      </c>
      <c r="BT26" s="276" t="s">
        <v>69</v>
      </c>
      <c r="BU26" s="119" t="s">
        <v>425</v>
      </c>
      <c r="BV26" s="179" t="s">
        <v>13</v>
      </c>
      <c r="BW26" s="119" t="s">
        <v>73</v>
      </c>
      <c r="BX26" s="119" t="s">
        <v>457</v>
      </c>
      <c r="BY26" s="119" t="s">
        <v>151</v>
      </c>
      <c r="BZ26" s="119" t="s">
        <v>417</v>
      </c>
      <c r="CA26" s="119" t="s">
        <v>342</v>
      </c>
      <c r="CB26" s="119" t="s">
        <v>447</v>
      </c>
      <c r="CC26" s="119" t="s">
        <v>13</v>
      </c>
      <c r="CD26" s="119" t="s">
        <v>338</v>
      </c>
      <c r="CE26" s="119" t="s">
        <v>68</v>
      </c>
      <c r="CF26" s="119" t="s">
        <v>13</v>
      </c>
      <c r="CG26" s="119" t="s">
        <v>68</v>
      </c>
      <c r="CH26" s="244" t="s">
        <v>13</v>
      </c>
    </row>
    <row r="27" spans="2:86" ht="104.4">
      <c r="B27" s="242" t="s">
        <v>76</v>
      </c>
      <c r="C27" s="41" t="s">
        <v>151</v>
      </c>
      <c r="D27" s="121" t="s">
        <v>219</v>
      </c>
      <c r="E27" s="41" t="s">
        <v>220</v>
      </c>
      <c r="F27" s="120" t="s">
        <v>151</v>
      </c>
      <c r="G27" s="121" t="s">
        <v>151</v>
      </c>
      <c r="H27" s="58" t="s">
        <v>221</v>
      </c>
      <c r="I27" s="227" t="s">
        <v>479</v>
      </c>
      <c r="J27" s="119" t="s">
        <v>151</v>
      </c>
      <c r="K27" s="42" t="s">
        <v>276</v>
      </c>
      <c r="L27" s="43">
        <v>2</v>
      </c>
      <c r="M27" s="43">
        <v>0</v>
      </c>
      <c r="N27" s="132">
        <v>0</v>
      </c>
      <c r="O27" s="44">
        <v>0</v>
      </c>
      <c r="P27" s="44">
        <v>0</v>
      </c>
      <c r="Q27" s="44">
        <v>0</v>
      </c>
      <c r="R27" s="45"/>
      <c r="S27" s="45"/>
      <c r="T27" s="46">
        <v>0</v>
      </c>
      <c r="U27" s="47">
        <f t="shared" si="1"/>
        <v>0</v>
      </c>
      <c r="V27" s="128">
        <v>0</v>
      </c>
      <c r="W27" s="48">
        <v>0</v>
      </c>
      <c r="X27" s="48">
        <v>0</v>
      </c>
      <c r="Y27" s="48">
        <v>0</v>
      </c>
      <c r="Z27" s="45"/>
      <c r="AA27" s="45"/>
      <c r="AB27" s="49">
        <v>0</v>
      </c>
      <c r="AC27" s="50">
        <f t="shared" si="7"/>
        <v>0</v>
      </c>
      <c r="AD27" s="137" t="s">
        <v>231</v>
      </c>
      <c r="AE27" s="51">
        <v>0</v>
      </c>
      <c r="AF27" s="51">
        <v>0</v>
      </c>
      <c r="AG27" s="51">
        <v>0</v>
      </c>
      <c r="AH27" s="45"/>
      <c r="AI27" s="45"/>
      <c r="AJ27" s="52">
        <v>0</v>
      </c>
      <c r="AK27" s="53">
        <f t="shared" si="3"/>
        <v>0</v>
      </c>
      <c r="AL27" s="135" t="s">
        <v>231</v>
      </c>
      <c r="AM27" s="54">
        <v>0</v>
      </c>
      <c r="AN27" s="54">
        <v>0</v>
      </c>
      <c r="AO27" s="54">
        <v>0</v>
      </c>
      <c r="AP27" s="45"/>
      <c r="AQ27" s="45"/>
      <c r="AR27" s="55">
        <v>0</v>
      </c>
      <c r="AS27" s="56">
        <f t="shared" si="4"/>
        <v>0</v>
      </c>
      <c r="AT27" s="165" t="s">
        <v>231</v>
      </c>
      <c r="AU27" s="124">
        <v>0</v>
      </c>
      <c r="AV27" s="124">
        <v>0</v>
      </c>
      <c r="AW27" s="124">
        <v>0</v>
      </c>
      <c r="AX27" s="127"/>
      <c r="AY27" s="127"/>
      <c r="AZ27" s="125">
        <v>0</v>
      </c>
      <c r="BA27" s="126">
        <f t="shared" si="5"/>
        <v>0</v>
      </c>
      <c r="BB27" s="169" t="s">
        <v>493</v>
      </c>
      <c r="BC27" s="169" t="s">
        <v>555</v>
      </c>
      <c r="BD27" s="169">
        <v>0</v>
      </c>
      <c r="BE27" s="169">
        <v>0</v>
      </c>
      <c r="BF27" s="169">
        <v>0</v>
      </c>
      <c r="BG27" s="169">
        <v>0</v>
      </c>
      <c r="BH27" s="169">
        <v>0</v>
      </c>
      <c r="BI27" s="169">
        <v>0</v>
      </c>
      <c r="BJ27" s="169">
        <v>0</v>
      </c>
      <c r="BK27" s="169">
        <v>0</v>
      </c>
      <c r="BL27" s="178" t="s">
        <v>151</v>
      </c>
      <c r="BM27" s="178" t="s">
        <v>151</v>
      </c>
      <c r="BN27" s="385" t="s">
        <v>538</v>
      </c>
      <c r="BO27" s="273">
        <v>4</v>
      </c>
      <c r="BP27" s="273">
        <v>0</v>
      </c>
      <c r="BQ27" s="276" t="s">
        <v>69</v>
      </c>
      <c r="BR27" s="232">
        <v>0</v>
      </c>
      <c r="BS27" s="233">
        <f t="shared" si="0"/>
        <v>0</v>
      </c>
      <c r="BT27" s="276" t="s">
        <v>69</v>
      </c>
      <c r="BU27" s="119" t="s">
        <v>425</v>
      </c>
      <c r="BV27" s="179" t="s">
        <v>13</v>
      </c>
      <c r="BW27" s="119" t="s">
        <v>73</v>
      </c>
      <c r="BX27" s="119" t="s">
        <v>457</v>
      </c>
      <c r="BY27" s="119" t="s">
        <v>151</v>
      </c>
      <c r="BZ27" s="119" t="s">
        <v>417</v>
      </c>
      <c r="CA27" s="119" t="s">
        <v>342</v>
      </c>
      <c r="CB27" s="119" t="s">
        <v>447</v>
      </c>
      <c r="CC27" s="119" t="s">
        <v>13</v>
      </c>
      <c r="CD27" s="119" t="s">
        <v>338</v>
      </c>
      <c r="CE27" s="119" t="s">
        <v>68</v>
      </c>
      <c r="CF27" s="119" t="s">
        <v>13</v>
      </c>
      <c r="CG27" s="119" t="s">
        <v>68</v>
      </c>
      <c r="CH27" s="244" t="s">
        <v>13</v>
      </c>
    </row>
    <row r="28" spans="2:86" ht="55.2">
      <c r="B28" s="242" t="s">
        <v>74</v>
      </c>
      <c r="C28" s="120" t="s">
        <v>151</v>
      </c>
      <c r="D28" s="41" t="s">
        <v>158</v>
      </c>
      <c r="E28" s="41" t="s">
        <v>205</v>
      </c>
      <c r="F28" s="120" t="s">
        <v>151</v>
      </c>
      <c r="G28" s="121" t="s">
        <v>151</v>
      </c>
      <c r="H28" s="42" t="s">
        <v>172</v>
      </c>
      <c r="I28" s="119" t="s">
        <v>477</v>
      </c>
      <c r="J28" s="119" t="s">
        <v>191</v>
      </c>
      <c r="K28" s="119" t="s">
        <v>233</v>
      </c>
      <c r="L28" s="122">
        <v>1</v>
      </c>
      <c r="M28" s="43">
        <v>0</v>
      </c>
      <c r="N28" s="132" t="s">
        <v>231</v>
      </c>
      <c r="O28" s="44">
        <v>0</v>
      </c>
      <c r="P28" s="44">
        <v>0</v>
      </c>
      <c r="Q28" s="44">
        <v>0</v>
      </c>
      <c r="R28" s="45"/>
      <c r="S28" s="45"/>
      <c r="T28" s="46">
        <v>0</v>
      </c>
      <c r="U28" s="47">
        <f t="shared" si="1"/>
        <v>0</v>
      </c>
      <c r="V28" s="175" t="s">
        <v>283</v>
      </c>
      <c r="W28" s="48">
        <v>3</v>
      </c>
      <c r="X28" s="48">
        <v>4</v>
      </c>
      <c r="Y28" s="48">
        <v>3</v>
      </c>
      <c r="Z28" s="45"/>
      <c r="AA28" s="45"/>
      <c r="AB28" s="49">
        <v>1</v>
      </c>
      <c r="AC28" s="50">
        <f t="shared" si="2"/>
        <v>1</v>
      </c>
      <c r="AD28" s="173" t="s">
        <v>288</v>
      </c>
      <c r="AE28" s="51">
        <v>4</v>
      </c>
      <c r="AF28" s="51">
        <v>19</v>
      </c>
      <c r="AG28" s="51">
        <v>4</v>
      </c>
      <c r="AH28" s="45"/>
      <c r="AI28" s="45"/>
      <c r="AJ28" s="52">
        <v>1</v>
      </c>
      <c r="AK28" s="53">
        <f t="shared" si="3"/>
        <v>1</v>
      </c>
      <c r="AL28" s="135" t="s">
        <v>330</v>
      </c>
      <c r="AM28" s="54">
        <v>7</v>
      </c>
      <c r="AN28" s="54">
        <v>24</v>
      </c>
      <c r="AO28" s="54">
        <v>4</v>
      </c>
      <c r="AP28" s="45"/>
      <c r="AQ28" s="45"/>
      <c r="AR28" s="55">
        <v>1</v>
      </c>
      <c r="AS28" s="56">
        <f t="shared" si="4"/>
        <v>1</v>
      </c>
      <c r="AT28" s="171" t="s">
        <v>214</v>
      </c>
      <c r="AU28" s="124">
        <v>3</v>
      </c>
      <c r="AV28" s="124">
        <v>232</v>
      </c>
      <c r="AW28" s="124">
        <v>3</v>
      </c>
      <c r="AX28" s="127"/>
      <c r="AY28" s="127"/>
      <c r="AZ28" s="125">
        <v>1</v>
      </c>
      <c r="BA28" s="126">
        <f t="shared" si="5"/>
        <v>1</v>
      </c>
      <c r="BB28" s="169" t="s">
        <v>517</v>
      </c>
      <c r="BC28" s="169" t="s">
        <v>556</v>
      </c>
      <c r="BD28" s="169">
        <v>0</v>
      </c>
      <c r="BE28" s="169">
        <v>0</v>
      </c>
      <c r="BF28" s="169">
        <v>0</v>
      </c>
      <c r="BG28" s="169">
        <v>0</v>
      </c>
      <c r="BH28" s="169">
        <v>0</v>
      </c>
      <c r="BI28" s="169">
        <v>0</v>
      </c>
      <c r="BJ28" s="169">
        <v>0</v>
      </c>
      <c r="BK28" s="169">
        <v>0</v>
      </c>
      <c r="BL28" s="178" t="s">
        <v>151</v>
      </c>
      <c r="BM28" s="178" t="s">
        <v>151</v>
      </c>
      <c r="BN28" s="273">
        <v>0</v>
      </c>
      <c r="BO28" s="273">
        <v>0</v>
      </c>
      <c r="BP28" s="273">
        <v>0</v>
      </c>
      <c r="BQ28" s="276" t="s">
        <v>69</v>
      </c>
      <c r="BR28" s="232">
        <v>0</v>
      </c>
      <c r="BS28" s="233">
        <f t="shared" si="0"/>
        <v>0</v>
      </c>
      <c r="BT28" s="276" t="s">
        <v>69</v>
      </c>
      <c r="BU28" s="119" t="s">
        <v>368</v>
      </c>
      <c r="BV28" s="179" t="s">
        <v>13</v>
      </c>
      <c r="BW28" s="119" t="s">
        <v>338</v>
      </c>
      <c r="BX28" s="119" t="s">
        <v>373</v>
      </c>
      <c r="BY28" s="119" t="s">
        <v>370</v>
      </c>
      <c r="BZ28" s="119" t="s">
        <v>379</v>
      </c>
      <c r="CA28" s="119" t="s">
        <v>342</v>
      </c>
      <c r="CB28" s="119" t="s">
        <v>378</v>
      </c>
      <c r="CC28" s="119" t="s">
        <v>13</v>
      </c>
      <c r="CD28" s="119" t="s">
        <v>338</v>
      </c>
      <c r="CE28" s="119" t="s">
        <v>68</v>
      </c>
      <c r="CF28" s="119" t="s">
        <v>13</v>
      </c>
      <c r="CG28" s="119" t="s">
        <v>68</v>
      </c>
      <c r="CH28" s="244" t="s">
        <v>13</v>
      </c>
    </row>
    <row r="29" spans="2:86" ht="55.2">
      <c r="B29" s="242" t="s">
        <v>74</v>
      </c>
      <c r="C29" s="41" t="s">
        <v>151</v>
      </c>
      <c r="D29" s="41" t="s">
        <v>158</v>
      </c>
      <c r="E29" s="41" t="s">
        <v>205</v>
      </c>
      <c r="F29" s="120" t="s">
        <v>151</v>
      </c>
      <c r="G29" s="121" t="s">
        <v>151</v>
      </c>
      <c r="H29" s="42" t="s">
        <v>172</v>
      </c>
      <c r="I29" s="119" t="s">
        <v>487</v>
      </c>
      <c r="J29" s="119" t="s">
        <v>192</v>
      </c>
      <c r="K29" s="42" t="s">
        <v>234</v>
      </c>
      <c r="L29" s="43">
        <v>1</v>
      </c>
      <c r="M29" s="43">
        <v>0</v>
      </c>
      <c r="N29" s="132" t="s">
        <v>231</v>
      </c>
      <c r="O29" s="44">
        <v>0</v>
      </c>
      <c r="P29" s="44">
        <v>0</v>
      </c>
      <c r="Q29" s="44">
        <v>0</v>
      </c>
      <c r="R29" s="45"/>
      <c r="S29" s="45"/>
      <c r="T29" s="46">
        <v>0</v>
      </c>
      <c r="U29" s="47">
        <f t="shared" si="1"/>
        <v>0</v>
      </c>
      <c r="V29" s="175" t="s">
        <v>284</v>
      </c>
      <c r="W29" s="48">
        <v>3</v>
      </c>
      <c r="X29" s="48">
        <v>4</v>
      </c>
      <c r="Y29" s="48">
        <v>3</v>
      </c>
      <c r="Z29" s="45"/>
      <c r="AA29" s="45"/>
      <c r="AB29" s="49">
        <v>1</v>
      </c>
      <c r="AC29" s="50">
        <f t="shared" si="2"/>
        <v>1</v>
      </c>
      <c r="AD29" s="173" t="s">
        <v>289</v>
      </c>
      <c r="AE29" s="51">
        <v>5</v>
      </c>
      <c r="AF29" s="51">
        <v>17</v>
      </c>
      <c r="AG29" s="51">
        <v>5</v>
      </c>
      <c r="AH29" s="45"/>
      <c r="AI29" s="45"/>
      <c r="AJ29" s="52">
        <v>1</v>
      </c>
      <c r="AK29" s="53">
        <f t="shared" si="3"/>
        <v>1</v>
      </c>
      <c r="AL29" s="134" t="s">
        <v>329</v>
      </c>
      <c r="AM29" s="54">
        <v>11</v>
      </c>
      <c r="AN29" s="54">
        <v>26</v>
      </c>
      <c r="AO29" s="54">
        <v>7</v>
      </c>
      <c r="AP29" s="45"/>
      <c r="AQ29" s="45"/>
      <c r="AR29" s="55">
        <v>1</v>
      </c>
      <c r="AS29" s="56">
        <f t="shared" si="4"/>
        <v>1</v>
      </c>
      <c r="AT29" s="230" t="s">
        <v>214</v>
      </c>
      <c r="AU29" s="124">
        <v>3</v>
      </c>
      <c r="AV29" s="124">
        <v>226</v>
      </c>
      <c r="AW29" s="124">
        <v>3</v>
      </c>
      <c r="AX29" s="127"/>
      <c r="AY29" s="127"/>
      <c r="AZ29" s="125">
        <v>1</v>
      </c>
      <c r="BA29" s="126">
        <f t="shared" si="5"/>
        <v>1</v>
      </c>
      <c r="BB29" s="169" t="s">
        <v>517</v>
      </c>
      <c r="BC29" s="169" t="s">
        <v>557</v>
      </c>
      <c r="BD29" s="169">
        <v>0</v>
      </c>
      <c r="BE29" s="169">
        <v>0</v>
      </c>
      <c r="BF29" s="169">
        <v>0</v>
      </c>
      <c r="BG29" s="169">
        <v>0</v>
      </c>
      <c r="BH29" s="169">
        <v>0</v>
      </c>
      <c r="BI29" s="169">
        <v>0</v>
      </c>
      <c r="BJ29" s="169">
        <v>0</v>
      </c>
      <c r="BK29" s="169">
        <v>0</v>
      </c>
      <c r="BL29" s="178" t="s">
        <v>151</v>
      </c>
      <c r="BM29" s="178" t="s">
        <v>151</v>
      </c>
      <c r="BN29" s="273">
        <v>34038</v>
      </c>
      <c r="BO29" s="273">
        <v>1</v>
      </c>
      <c r="BP29" s="273">
        <v>0</v>
      </c>
      <c r="BQ29" s="279" t="s">
        <v>69</v>
      </c>
      <c r="BR29" s="232">
        <v>0</v>
      </c>
      <c r="BS29" s="233">
        <f t="shared" si="0"/>
        <v>0</v>
      </c>
      <c r="BT29" s="279" t="s">
        <v>69</v>
      </c>
      <c r="BU29" s="119" t="s">
        <v>365</v>
      </c>
      <c r="BV29" s="179" t="s">
        <v>13</v>
      </c>
      <c r="BW29" s="119" t="s">
        <v>338</v>
      </c>
      <c r="BX29" s="119" t="s">
        <v>371</v>
      </c>
      <c r="BY29" s="119" t="s">
        <v>369</v>
      </c>
      <c r="BZ29" s="119" t="s">
        <v>379</v>
      </c>
      <c r="CA29" s="119" t="s">
        <v>342</v>
      </c>
      <c r="CB29" s="119" t="s">
        <v>378</v>
      </c>
      <c r="CC29" s="119" t="s">
        <v>13</v>
      </c>
      <c r="CD29" s="119" t="s">
        <v>338</v>
      </c>
      <c r="CE29" s="119" t="s">
        <v>68</v>
      </c>
      <c r="CF29" s="119" t="s">
        <v>13</v>
      </c>
      <c r="CG29" s="119" t="s">
        <v>68</v>
      </c>
      <c r="CH29" s="244" t="s">
        <v>13</v>
      </c>
    </row>
    <row r="30" spans="2:86" ht="55.2">
      <c r="B30" s="242" t="s">
        <v>74</v>
      </c>
      <c r="C30" s="120" t="s">
        <v>151</v>
      </c>
      <c r="D30" s="41" t="s">
        <v>158</v>
      </c>
      <c r="E30" s="41" t="s">
        <v>205</v>
      </c>
      <c r="F30" s="120" t="s">
        <v>151</v>
      </c>
      <c r="G30" s="121" t="s">
        <v>151</v>
      </c>
      <c r="H30" s="42" t="s">
        <v>173</v>
      </c>
      <c r="I30" s="119" t="s">
        <v>477</v>
      </c>
      <c r="J30" s="119" t="s">
        <v>191</v>
      </c>
      <c r="K30" s="42" t="s">
        <v>235</v>
      </c>
      <c r="L30" s="43">
        <v>1</v>
      </c>
      <c r="M30" s="43">
        <v>0</v>
      </c>
      <c r="N30" s="132">
        <v>0</v>
      </c>
      <c r="O30" s="44">
        <v>0</v>
      </c>
      <c r="P30" s="44">
        <v>0</v>
      </c>
      <c r="Q30" s="44">
        <v>0</v>
      </c>
      <c r="R30" s="45"/>
      <c r="S30" s="45"/>
      <c r="T30" s="46">
        <v>0</v>
      </c>
      <c r="U30" s="47">
        <f t="shared" si="1"/>
        <v>0</v>
      </c>
      <c r="V30" s="175" t="s">
        <v>283</v>
      </c>
      <c r="W30" s="48">
        <v>3</v>
      </c>
      <c r="X30" s="48">
        <v>3</v>
      </c>
      <c r="Y30" s="48">
        <v>3</v>
      </c>
      <c r="Z30" s="45"/>
      <c r="AA30" s="45"/>
      <c r="AB30" s="49">
        <v>1</v>
      </c>
      <c r="AC30" s="50">
        <f t="shared" si="2"/>
        <v>1</v>
      </c>
      <c r="AD30" s="173" t="s">
        <v>283</v>
      </c>
      <c r="AE30" s="51">
        <v>3</v>
      </c>
      <c r="AF30" s="51">
        <v>3</v>
      </c>
      <c r="AG30" s="51">
        <v>3</v>
      </c>
      <c r="AH30" s="45"/>
      <c r="AI30" s="45"/>
      <c r="AJ30" s="52">
        <v>1</v>
      </c>
      <c r="AK30" s="53">
        <f t="shared" si="3"/>
        <v>1</v>
      </c>
      <c r="AL30" s="135" t="s">
        <v>310</v>
      </c>
      <c r="AM30" s="54">
        <v>6</v>
      </c>
      <c r="AN30" s="54">
        <v>8</v>
      </c>
      <c r="AO30" s="54">
        <v>4</v>
      </c>
      <c r="AP30" s="45"/>
      <c r="AQ30" s="45"/>
      <c r="AR30" s="55">
        <v>1</v>
      </c>
      <c r="AS30" s="56">
        <f t="shared" si="4"/>
        <v>1</v>
      </c>
      <c r="AT30" s="171" t="s">
        <v>291</v>
      </c>
      <c r="AU30" s="124">
        <v>1</v>
      </c>
      <c r="AV30" s="124">
        <v>117</v>
      </c>
      <c r="AW30" s="124">
        <v>1</v>
      </c>
      <c r="AX30" s="127"/>
      <c r="AY30" s="127"/>
      <c r="AZ30" s="125">
        <v>1</v>
      </c>
      <c r="BA30" s="126">
        <f t="shared" si="5"/>
        <v>1</v>
      </c>
      <c r="BB30" s="169" t="s">
        <v>517</v>
      </c>
      <c r="BC30" s="169" t="s">
        <v>556</v>
      </c>
      <c r="BD30" s="169">
        <v>0</v>
      </c>
      <c r="BE30" s="169">
        <v>0</v>
      </c>
      <c r="BF30" s="169">
        <v>0</v>
      </c>
      <c r="BG30" s="169">
        <v>0</v>
      </c>
      <c r="BH30" s="169">
        <v>0</v>
      </c>
      <c r="BI30" s="169">
        <v>0</v>
      </c>
      <c r="BJ30" s="169">
        <v>0</v>
      </c>
      <c r="BK30" s="169">
        <v>0</v>
      </c>
      <c r="BL30" s="178" t="s">
        <v>151</v>
      </c>
      <c r="BM30" s="178" t="s">
        <v>151</v>
      </c>
      <c r="BN30" s="273">
        <v>0</v>
      </c>
      <c r="BO30" s="273">
        <v>0</v>
      </c>
      <c r="BP30" s="273">
        <v>0</v>
      </c>
      <c r="BQ30" s="276" t="s">
        <v>69</v>
      </c>
      <c r="BR30" s="232">
        <v>0</v>
      </c>
      <c r="BS30" s="233">
        <f t="shared" si="0"/>
        <v>0</v>
      </c>
      <c r="BT30" s="276" t="s">
        <v>69</v>
      </c>
      <c r="BU30" s="119" t="s">
        <v>367</v>
      </c>
      <c r="BV30" s="179" t="s">
        <v>13</v>
      </c>
      <c r="BW30" s="119" t="s">
        <v>338</v>
      </c>
      <c r="BX30" s="119" t="s">
        <v>374</v>
      </c>
      <c r="BY30" s="119" t="s">
        <v>370</v>
      </c>
      <c r="BZ30" s="119" t="s">
        <v>379</v>
      </c>
      <c r="CA30" s="119" t="s">
        <v>342</v>
      </c>
      <c r="CB30" s="119" t="s">
        <v>378</v>
      </c>
      <c r="CC30" s="119" t="s">
        <v>13</v>
      </c>
      <c r="CD30" s="119" t="s">
        <v>338</v>
      </c>
      <c r="CE30" s="119" t="s">
        <v>68</v>
      </c>
      <c r="CF30" s="119" t="s">
        <v>13</v>
      </c>
      <c r="CG30" s="119" t="s">
        <v>68</v>
      </c>
      <c r="CH30" s="244" t="s">
        <v>13</v>
      </c>
    </row>
    <row r="31" spans="2:86" ht="55.2">
      <c r="B31" s="242" t="s">
        <v>74</v>
      </c>
      <c r="C31" s="41" t="s">
        <v>151</v>
      </c>
      <c r="D31" s="41" t="s">
        <v>158</v>
      </c>
      <c r="E31" s="41" t="s">
        <v>205</v>
      </c>
      <c r="F31" s="120" t="s">
        <v>151</v>
      </c>
      <c r="G31" s="121" t="s">
        <v>151</v>
      </c>
      <c r="H31" s="42" t="s">
        <v>174</v>
      </c>
      <c r="I31" s="119" t="s">
        <v>487</v>
      </c>
      <c r="J31" s="119" t="s">
        <v>192</v>
      </c>
      <c r="K31" s="42" t="s">
        <v>236</v>
      </c>
      <c r="L31" s="43">
        <v>1</v>
      </c>
      <c r="M31" s="43">
        <v>0</v>
      </c>
      <c r="N31" s="132">
        <v>0</v>
      </c>
      <c r="O31" s="44">
        <v>0</v>
      </c>
      <c r="P31" s="44">
        <v>0</v>
      </c>
      <c r="Q31" s="44">
        <v>0</v>
      </c>
      <c r="R31" s="45"/>
      <c r="S31" s="45"/>
      <c r="T31" s="46">
        <v>0</v>
      </c>
      <c r="U31" s="47">
        <f t="shared" si="1"/>
        <v>0</v>
      </c>
      <c r="V31" s="175" t="s">
        <v>284</v>
      </c>
      <c r="W31" s="48">
        <v>3</v>
      </c>
      <c r="X31" s="48">
        <v>3</v>
      </c>
      <c r="Y31" s="48">
        <v>3</v>
      </c>
      <c r="Z31" s="45"/>
      <c r="AA31" s="45"/>
      <c r="AB31" s="49">
        <v>1</v>
      </c>
      <c r="AC31" s="50">
        <f t="shared" si="2"/>
        <v>1</v>
      </c>
      <c r="AD31" s="173" t="s">
        <v>287</v>
      </c>
      <c r="AE31" s="51">
        <v>4</v>
      </c>
      <c r="AF31" s="51">
        <v>5</v>
      </c>
      <c r="AG31" s="51">
        <v>4</v>
      </c>
      <c r="AH31" s="45"/>
      <c r="AI31" s="45"/>
      <c r="AJ31" s="52">
        <v>1</v>
      </c>
      <c r="AK31" s="53">
        <f t="shared" si="3"/>
        <v>1</v>
      </c>
      <c r="AL31" s="135" t="s">
        <v>328</v>
      </c>
      <c r="AM31" s="54">
        <v>10</v>
      </c>
      <c r="AN31" s="54">
        <v>14</v>
      </c>
      <c r="AO31" s="54">
        <v>7</v>
      </c>
      <c r="AP31" s="45"/>
      <c r="AQ31" s="45"/>
      <c r="AR31" s="55">
        <v>1</v>
      </c>
      <c r="AS31" s="56">
        <f t="shared" si="4"/>
        <v>1</v>
      </c>
      <c r="AT31" s="165">
        <v>0</v>
      </c>
      <c r="AU31" s="124">
        <v>0</v>
      </c>
      <c r="AV31" s="124">
        <v>0</v>
      </c>
      <c r="AW31" s="124">
        <v>0</v>
      </c>
      <c r="AX31" s="127"/>
      <c r="AY31" s="127"/>
      <c r="AZ31" s="125">
        <v>0</v>
      </c>
      <c r="BA31" s="126">
        <f t="shared" si="5"/>
        <v>0</v>
      </c>
      <c r="BB31" s="169" t="s">
        <v>517</v>
      </c>
      <c r="BC31" s="169" t="s">
        <v>557</v>
      </c>
      <c r="BD31" s="169">
        <v>0</v>
      </c>
      <c r="BE31" s="169">
        <v>0</v>
      </c>
      <c r="BF31" s="169">
        <v>0</v>
      </c>
      <c r="BG31" s="169">
        <v>0</v>
      </c>
      <c r="BH31" s="169">
        <v>0</v>
      </c>
      <c r="BI31" s="169">
        <v>0</v>
      </c>
      <c r="BJ31" s="169">
        <v>0</v>
      </c>
      <c r="BK31" s="169">
        <v>0</v>
      </c>
      <c r="BL31" s="178" t="s">
        <v>151</v>
      </c>
      <c r="BM31" s="178" t="s">
        <v>151</v>
      </c>
      <c r="BN31" s="273">
        <v>34038</v>
      </c>
      <c r="BO31" s="273">
        <v>1</v>
      </c>
      <c r="BP31" s="273">
        <v>0</v>
      </c>
      <c r="BQ31" s="276" t="s">
        <v>69</v>
      </c>
      <c r="BR31" s="232">
        <v>0</v>
      </c>
      <c r="BS31" s="233">
        <f t="shared" si="0"/>
        <v>0</v>
      </c>
      <c r="BT31" s="276" t="s">
        <v>69</v>
      </c>
      <c r="BU31" s="119" t="s">
        <v>366</v>
      </c>
      <c r="BV31" s="179" t="s">
        <v>13</v>
      </c>
      <c r="BW31" s="119" t="s">
        <v>338</v>
      </c>
      <c r="BX31" s="119" t="s">
        <v>372</v>
      </c>
      <c r="BY31" s="119" t="s">
        <v>369</v>
      </c>
      <c r="BZ31" s="119" t="s">
        <v>379</v>
      </c>
      <c r="CA31" s="119" t="s">
        <v>342</v>
      </c>
      <c r="CB31" s="119" t="s">
        <v>378</v>
      </c>
      <c r="CC31" s="119" t="s">
        <v>13</v>
      </c>
      <c r="CD31" s="119" t="s">
        <v>338</v>
      </c>
      <c r="CE31" s="119" t="s">
        <v>68</v>
      </c>
      <c r="CF31" s="119" t="s">
        <v>13</v>
      </c>
      <c r="CG31" s="119" t="s">
        <v>68</v>
      </c>
      <c r="CH31" s="244" t="s">
        <v>13</v>
      </c>
    </row>
    <row r="32" spans="2:86" ht="49.95" customHeight="1">
      <c r="B32" s="242" t="s">
        <v>520</v>
      </c>
      <c r="C32" s="120" t="s">
        <v>151</v>
      </c>
      <c r="D32" s="41" t="s">
        <v>159</v>
      </c>
      <c r="E32" s="41" t="s">
        <v>206</v>
      </c>
      <c r="F32" s="120" t="s">
        <v>151</v>
      </c>
      <c r="G32" s="121" t="s">
        <v>151</v>
      </c>
      <c r="H32" s="42" t="s">
        <v>175</v>
      </c>
      <c r="I32" s="119" t="s">
        <v>488</v>
      </c>
      <c r="J32" s="119" t="s">
        <v>194</v>
      </c>
      <c r="K32" s="42" t="s">
        <v>193</v>
      </c>
      <c r="L32" s="43">
        <v>1</v>
      </c>
      <c r="M32" s="43">
        <v>0</v>
      </c>
      <c r="N32" s="136" t="s">
        <v>231</v>
      </c>
      <c r="O32" s="44">
        <v>0</v>
      </c>
      <c r="P32" s="44">
        <v>0</v>
      </c>
      <c r="Q32" s="44">
        <v>0</v>
      </c>
      <c r="R32" s="45"/>
      <c r="S32" s="45"/>
      <c r="T32" s="46">
        <v>0</v>
      </c>
      <c r="U32" s="47">
        <f t="shared" si="1"/>
        <v>0</v>
      </c>
      <c r="V32" s="175" t="s">
        <v>323</v>
      </c>
      <c r="W32" s="48">
        <v>1</v>
      </c>
      <c r="X32" s="48">
        <v>1</v>
      </c>
      <c r="Y32" s="48">
        <v>1</v>
      </c>
      <c r="Z32" s="45"/>
      <c r="AA32" s="45"/>
      <c r="AB32" s="49">
        <v>1</v>
      </c>
      <c r="AC32" s="50">
        <f t="shared" si="2"/>
        <v>1</v>
      </c>
      <c r="AD32" s="173" t="s">
        <v>323</v>
      </c>
      <c r="AE32" s="51">
        <v>1</v>
      </c>
      <c r="AF32" s="51">
        <v>1</v>
      </c>
      <c r="AG32" s="51">
        <v>1</v>
      </c>
      <c r="AH32" s="45"/>
      <c r="AI32" s="45"/>
      <c r="AJ32" s="52">
        <v>1</v>
      </c>
      <c r="AK32" s="53">
        <f t="shared" si="3"/>
        <v>1</v>
      </c>
      <c r="AL32" s="135" t="s">
        <v>325</v>
      </c>
      <c r="AM32" s="54">
        <v>3</v>
      </c>
      <c r="AN32" s="54">
        <v>5</v>
      </c>
      <c r="AO32" s="54">
        <v>1</v>
      </c>
      <c r="AP32" s="45"/>
      <c r="AQ32" s="45"/>
      <c r="AR32" s="55">
        <v>1</v>
      </c>
      <c r="AS32" s="56">
        <f t="shared" si="4"/>
        <v>1</v>
      </c>
      <c r="AT32" s="165">
        <v>0</v>
      </c>
      <c r="AU32" s="124">
        <v>0</v>
      </c>
      <c r="AV32" s="124">
        <v>0</v>
      </c>
      <c r="AW32" s="124">
        <v>0</v>
      </c>
      <c r="AX32" s="127"/>
      <c r="AY32" s="127"/>
      <c r="AZ32" s="125">
        <v>0</v>
      </c>
      <c r="BA32" s="126">
        <f t="shared" si="5"/>
        <v>0</v>
      </c>
      <c r="BB32" s="169" t="s">
        <v>517</v>
      </c>
      <c r="BC32" s="169" t="s">
        <v>558</v>
      </c>
      <c r="BD32" s="169">
        <v>0</v>
      </c>
      <c r="BE32" s="169">
        <v>0</v>
      </c>
      <c r="BF32" s="169">
        <v>0</v>
      </c>
      <c r="BG32" s="169">
        <v>0</v>
      </c>
      <c r="BH32" s="169">
        <v>0</v>
      </c>
      <c r="BI32" s="169">
        <v>0</v>
      </c>
      <c r="BJ32" s="169">
        <v>0</v>
      </c>
      <c r="BK32" s="169">
        <v>0</v>
      </c>
      <c r="BL32" s="178" t="s">
        <v>151</v>
      </c>
      <c r="BM32" s="178" t="s">
        <v>151</v>
      </c>
      <c r="BN32" s="383" t="s">
        <v>530</v>
      </c>
      <c r="BO32" s="273">
        <v>6</v>
      </c>
      <c r="BP32" s="273">
        <v>6</v>
      </c>
      <c r="BQ32" s="275" t="s">
        <v>338</v>
      </c>
      <c r="BR32" s="232">
        <v>1</v>
      </c>
      <c r="BS32" s="233">
        <f t="shared" si="0"/>
        <v>1</v>
      </c>
      <c r="BT32" s="275" t="s">
        <v>338</v>
      </c>
      <c r="BU32" s="119" t="s">
        <v>375</v>
      </c>
      <c r="BV32" s="179" t="s">
        <v>13</v>
      </c>
      <c r="BW32" s="119" t="s">
        <v>338</v>
      </c>
      <c r="BX32" s="119" t="s">
        <v>376</v>
      </c>
      <c r="BY32" s="119" t="s">
        <v>377</v>
      </c>
      <c r="BZ32" s="119" t="s">
        <v>382</v>
      </c>
      <c r="CA32" s="119" t="s">
        <v>342</v>
      </c>
      <c r="CB32" s="119" t="s">
        <v>381</v>
      </c>
      <c r="CC32" s="119" t="s">
        <v>13</v>
      </c>
      <c r="CD32" s="119" t="s">
        <v>338</v>
      </c>
      <c r="CE32" s="119" t="s">
        <v>68</v>
      </c>
      <c r="CF32" s="119" t="s">
        <v>13</v>
      </c>
      <c r="CG32" s="119" t="s">
        <v>68</v>
      </c>
      <c r="CH32" s="244" t="s">
        <v>13</v>
      </c>
    </row>
    <row r="33" spans="2:86" ht="49.95" customHeight="1">
      <c r="B33" s="242" t="s">
        <v>520</v>
      </c>
      <c r="C33" s="120" t="s">
        <v>151</v>
      </c>
      <c r="D33" s="41" t="s">
        <v>159</v>
      </c>
      <c r="E33" s="41" t="s">
        <v>206</v>
      </c>
      <c r="F33" s="120" t="s">
        <v>151</v>
      </c>
      <c r="G33" s="121" t="s">
        <v>151</v>
      </c>
      <c r="H33" s="119" t="s">
        <v>227</v>
      </c>
      <c r="I33" s="119" t="s">
        <v>480</v>
      </c>
      <c r="J33" s="119" t="s">
        <v>151</v>
      </c>
      <c r="K33" s="42" t="s">
        <v>277</v>
      </c>
      <c r="L33" s="43">
        <v>298157</v>
      </c>
      <c r="M33" s="43">
        <v>0</v>
      </c>
      <c r="N33" s="132">
        <v>0</v>
      </c>
      <c r="O33" s="44">
        <v>0</v>
      </c>
      <c r="P33" s="44">
        <v>0</v>
      </c>
      <c r="Q33" s="44">
        <v>0</v>
      </c>
      <c r="R33" s="45"/>
      <c r="S33" s="45"/>
      <c r="T33" s="46">
        <v>0</v>
      </c>
      <c r="U33" s="47">
        <f t="shared" si="1"/>
        <v>0</v>
      </c>
      <c r="V33" s="128">
        <v>0</v>
      </c>
      <c r="W33" s="48">
        <v>0</v>
      </c>
      <c r="X33" s="48">
        <v>0</v>
      </c>
      <c r="Y33" s="48">
        <v>0</v>
      </c>
      <c r="Z33" s="45"/>
      <c r="AA33" s="45"/>
      <c r="AB33" s="49">
        <v>0</v>
      </c>
      <c r="AC33" s="50">
        <f t="shared" si="2"/>
        <v>0</v>
      </c>
      <c r="AD33" s="133" t="s">
        <v>231</v>
      </c>
      <c r="AE33" s="51">
        <v>0</v>
      </c>
      <c r="AF33" s="51">
        <v>0</v>
      </c>
      <c r="AG33" s="51">
        <v>0</v>
      </c>
      <c r="AH33" s="45"/>
      <c r="AI33" s="45"/>
      <c r="AJ33" s="52">
        <v>0</v>
      </c>
      <c r="AK33" s="53">
        <f t="shared" si="3"/>
        <v>0</v>
      </c>
      <c r="AL33" s="135" t="s">
        <v>231</v>
      </c>
      <c r="AM33" s="54">
        <v>0</v>
      </c>
      <c r="AN33" s="54">
        <v>0</v>
      </c>
      <c r="AO33" s="54">
        <v>0</v>
      </c>
      <c r="AP33" s="45"/>
      <c r="AQ33" s="45"/>
      <c r="AR33" s="55">
        <v>0</v>
      </c>
      <c r="AS33" s="56">
        <f t="shared" si="4"/>
        <v>0</v>
      </c>
      <c r="AT33" s="165">
        <v>0</v>
      </c>
      <c r="AU33" s="124">
        <v>0</v>
      </c>
      <c r="AV33" s="124">
        <v>0</v>
      </c>
      <c r="AW33" s="124">
        <v>0</v>
      </c>
      <c r="AX33" s="127"/>
      <c r="AY33" s="127"/>
      <c r="AZ33" s="125">
        <v>0</v>
      </c>
      <c r="BA33" s="126">
        <f t="shared" si="5"/>
        <v>0</v>
      </c>
      <c r="BB33" s="169" t="s">
        <v>517</v>
      </c>
      <c r="BC33" s="169" t="s">
        <v>559</v>
      </c>
      <c r="BD33" s="169"/>
      <c r="BE33" s="169">
        <v>0</v>
      </c>
      <c r="BF33" s="169">
        <v>0</v>
      </c>
      <c r="BG33" s="169">
        <v>0</v>
      </c>
      <c r="BH33" s="169">
        <v>0</v>
      </c>
      <c r="BI33" s="169">
        <v>0</v>
      </c>
      <c r="BJ33" s="169">
        <v>0</v>
      </c>
      <c r="BK33" s="169">
        <v>0</v>
      </c>
      <c r="BL33" s="178" t="s">
        <v>151</v>
      </c>
      <c r="BM33" s="178" t="s">
        <v>151</v>
      </c>
      <c r="BN33" s="382" t="s">
        <v>541</v>
      </c>
      <c r="BO33" s="273">
        <v>2</v>
      </c>
      <c r="BP33" s="273">
        <v>0</v>
      </c>
      <c r="BQ33" s="276" t="s">
        <v>69</v>
      </c>
      <c r="BR33" s="232">
        <v>0</v>
      </c>
      <c r="BS33" s="386">
        <f t="shared" si="0"/>
        <v>0</v>
      </c>
      <c r="BT33" s="276" t="s">
        <v>69</v>
      </c>
      <c r="BU33" s="119" t="s">
        <v>426</v>
      </c>
      <c r="BV33" s="179" t="s">
        <v>13</v>
      </c>
      <c r="BW33" s="119" t="s">
        <v>338</v>
      </c>
      <c r="BX33" s="119" t="s">
        <v>432</v>
      </c>
      <c r="BY33" s="119" t="s">
        <v>435</v>
      </c>
      <c r="BZ33" s="119" t="s">
        <v>417</v>
      </c>
      <c r="CA33" s="119" t="s">
        <v>342</v>
      </c>
      <c r="CB33" s="119" t="s">
        <v>448</v>
      </c>
      <c r="CC33" s="119" t="s">
        <v>13</v>
      </c>
      <c r="CD33" s="119" t="s">
        <v>338</v>
      </c>
      <c r="CE33" s="119" t="s">
        <v>68</v>
      </c>
      <c r="CF33" s="119" t="s">
        <v>13</v>
      </c>
      <c r="CG33" s="119" t="s">
        <v>68</v>
      </c>
      <c r="CH33" s="244" t="s">
        <v>13</v>
      </c>
    </row>
    <row r="34" spans="2:86" ht="49.95" customHeight="1">
      <c r="B34" s="242" t="s">
        <v>520</v>
      </c>
      <c r="C34" s="120" t="s">
        <v>151</v>
      </c>
      <c r="D34" s="41" t="s">
        <v>159</v>
      </c>
      <c r="E34" s="41" t="s">
        <v>206</v>
      </c>
      <c r="F34" s="120" t="s">
        <v>151</v>
      </c>
      <c r="G34" s="121" t="s">
        <v>151</v>
      </c>
      <c r="H34" s="119" t="s">
        <v>227</v>
      </c>
      <c r="I34" s="119" t="s">
        <v>480</v>
      </c>
      <c r="J34" s="119" t="s">
        <v>151</v>
      </c>
      <c r="K34" s="42" t="s">
        <v>278</v>
      </c>
      <c r="L34" s="43">
        <v>77421</v>
      </c>
      <c r="M34" s="43">
        <v>0</v>
      </c>
      <c r="N34" s="174" t="s">
        <v>265</v>
      </c>
      <c r="O34" s="44">
        <v>1</v>
      </c>
      <c r="P34" s="44">
        <v>77421</v>
      </c>
      <c r="Q34" s="44">
        <v>1</v>
      </c>
      <c r="R34" s="45"/>
      <c r="S34" s="45"/>
      <c r="T34" s="46">
        <v>77421</v>
      </c>
      <c r="U34" s="47">
        <f>T34/L34</f>
        <v>1</v>
      </c>
      <c r="V34" s="175" t="s">
        <v>265</v>
      </c>
      <c r="W34" s="48">
        <v>1</v>
      </c>
      <c r="X34" s="48">
        <v>77421</v>
      </c>
      <c r="Y34" s="48">
        <v>1</v>
      </c>
      <c r="Z34" s="45"/>
      <c r="AA34" s="45"/>
      <c r="AB34" s="49">
        <v>77421</v>
      </c>
      <c r="AC34" s="50">
        <f t="shared" si="2"/>
        <v>1</v>
      </c>
      <c r="AD34" s="173" t="s">
        <v>265</v>
      </c>
      <c r="AE34" s="51">
        <v>1</v>
      </c>
      <c r="AF34" s="51">
        <v>77421</v>
      </c>
      <c r="AG34" s="51">
        <v>1</v>
      </c>
      <c r="AH34" s="45"/>
      <c r="AI34" s="45"/>
      <c r="AJ34" s="52">
        <v>77421</v>
      </c>
      <c r="AK34" s="53">
        <f t="shared" si="3"/>
        <v>1</v>
      </c>
      <c r="AL34" s="176" t="s">
        <v>265</v>
      </c>
      <c r="AM34" s="54">
        <v>1</v>
      </c>
      <c r="AN34" s="54">
        <v>77421</v>
      </c>
      <c r="AO34" s="54">
        <v>1</v>
      </c>
      <c r="AP34" s="45"/>
      <c r="AQ34" s="45"/>
      <c r="AR34" s="55">
        <v>77421</v>
      </c>
      <c r="AS34" s="56">
        <f t="shared" si="4"/>
        <v>1</v>
      </c>
      <c r="AT34" s="165">
        <v>0</v>
      </c>
      <c r="AU34" s="124">
        <v>0</v>
      </c>
      <c r="AV34" s="124">
        <v>0</v>
      </c>
      <c r="AW34" s="124">
        <v>0</v>
      </c>
      <c r="AX34" s="127"/>
      <c r="AY34" s="127"/>
      <c r="AZ34" s="125">
        <v>0</v>
      </c>
      <c r="BA34" s="126">
        <f t="shared" si="5"/>
        <v>0</v>
      </c>
      <c r="BB34" s="169" t="s">
        <v>517</v>
      </c>
      <c r="BC34" s="169" t="s">
        <v>559</v>
      </c>
      <c r="BD34" s="169">
        <v>0</v>
      </c>
      <c r="BE34" s="169">
        <v>0</v>
      </c>
      <c r="BF34" s="169">
        <v>0</v>
      </c>
      <c r="BG34" s="169">
        <v>0</v>
      </c>
      <c r="BH34" s="169">
        <v>0</v>
      </c>
      <c r="BI34" s="169">
        <v>0</v>
      </c>
      <c r="BJ34" s="169">
        <v>0</v>
      </c>
      <c r="BK34" s="169">
        <v>0</v>
      </c>
      <c r="BL34" s="178" t="s">
        <v>151</v>
      </c>
      <c r="BM34" s="178" t="s">
        <v>151</v>
      </c>
      <c r="BN34" s="382">
        <v>24466</v>
      </c>
      <c r="BO34" s="273">
        <v>1</v>
      </c>
      <c r="BP34" s="273">
        <v>0</v>
      </c>
      <c r="BQ34" s="276" t="s">
        <v>69</v>
      </c>
      <c r="BR34" s="232">
        <v>0</v>
      </c>
      <c r="BS34" s="386">
        <f t="shared" si="0"/>
        <v>0</v>
      </c>
      <c r="BT34" s="276" t="s">
        <v>69</v>
      </c>
      <c r="BU34" s="119" t="s">
        <v>427</v>
      </c>
      <c r="BV34" s="179" t="s">
        <v>13</v>
      </c>
      <c r="BW34" s="119" t="s">
        <v>338</v>
      </c>
      <c r="BX34" s="119" t="s">
        <v>432</v>
      </c>
      <c r="BY34" s="119" t="s">
        <v>151</v>
      </c>
      <c r="BZ34" s="119" t="s">
        <v>417</v>
      </c>
      <c r="CA34" s="119" t="s">
        <v>342</v>
      </c>
      <c r="CB34" s="119" t="s">
        <v>448</v>
      </c>
      <c r="CC34" s="119" t="s">
        <v>13</v>
      </c>
      <c r="CD34" s="119" t="s">
        <v>338</v>
      </c>
      <c r="CE34" s="119" t="s">
        <v>68</v>
      </c>
      <c r="CF34" s="119" t="s">
        <v>13</v>
      </c>
      <c r="CG34" s="119" t="s">
        <v>68</v>
      </c>
      <c r="CH34" s="244" t="s">
        <v>13</v>
      </c>
    </row>
    <row r="35" spans="2:86" ht="49.95" customHeight="1">
      <c r="B35" s="242" t="s">
        <v>520</v>
      </c>
      <c r="C35" s="120" t="s">
        <v>151</v>
      </c>
      <c r="D35" s="41" t="s">
        <v>159</v>
      </c>
      <c r="E35" s="41" t="s">
        <v>206</v>
      </c>
      <c r="F35" s="120" t="s">
        <v>151</v>
      </c>
      <c r="G35" s="121" t="s">
        <v>151</v>
      </c>
      <c r="H35" s="119" t="s">
        <v>227</v>
      </c>
      <c r="I35" s="119" t="s">
        <v>480</v>
      </c>
      <c r="J35" s="119" t="s">
        <v>151</v>
      </c>
      <c r="K35" s="42" t="s">
        <v>279</v>
      </c>
      <c r="L35" s="43">
        <v>187613</v>
      </c>
      <c r="M35" s="43">
        <v>0</v>
      </c>
      <c r="N35" s="132">
        <v>0</v>
      </c>
      <c r="O35" s="44">
        <v>0</v>
      </c>
      <c r="P35" s="44">
        <v>0</v>
      </c>
      <c r="Q35" s="44">
        <v>0</v>
      </c>
      <c r="R35" s="45"/>
      <c r="S35" s="45"/>
      <c r="T35" s="46">
        <v>0</v>
      </c>
      <c r="U35" s="47">
        <f t="shared" si="1"/>
        <v>0</v>
      </c>
      <c r="V35" s="128">
        <v>0</v>
      </c>
      <c r="W35" s="48">
        <v>0</v>
      </c>
      <c r="X35" s="48">
        <v>0</v>
      </c>
      <c r="Y35" s="48">
        <v>0</v>
      </c>
      <c r="Z35" s="45"/>
      <c r="AA35" s="45"/>
      <c r="AB35" s="49">
        <v>0</v>
      </c>
      <c r="AC35" s="50">
        <f t="shared" si="2"/>
        <v>0</v>
      </c>
      <c r="AD35" s="133" t="s">
        <v>231</v>
      </c>
      <c r="AE35" s="51">
        <v>0</v>
      </c>
      <c r="AF35" s="51">
        <v>0</v>
      </c>
      <c r="AG35" s="51">
        <v>0</v>
      </c>
      <c r="AH35" s="45"/>
      <c r="AI35" s="45"/>
      <c r="AJ35" s="52">
        <v>0</v>
      </c>
      <c r="AK35" s="53">
        <f t="shared" si="3"/>
        <v>0</v>
      </c>
      <c r="AL35" s="176" t="s">
        <v>266</v>
      </c>
      <c r="AM35" s="54">
        <v>1</v>
      </c>
      <c r="AN35" s="54">
        <v>187613</v>
      </c>
      <c r="AO35" s="54">
        <v>1</v>
      </c>
      <c r="AP35" s="45"/>
      <c r="AQ35" s="45"/>
      <c r="AR35" s="55">
        <v>187613</v>
      </c>
      <c r="AS35" s="56">
        <f t="shared" si="4"/>
        <v>1</v>
      </c>
      <c r="AT35" s="165">
        <v>0</v>
      </c>
      <c r="AU35" s="124">
        <v>0</v>
      </c>
      <c r="AV35" s="124">
        <v>0</v>
      </c>
      <c r="AW35" s="124">
        <v>0</v>
      </c>
      <c r="AX35" s="127"/>
      <c r="AY35" s="127"/>
      <c r="AZ35" s="125">
        <v>0</v>
      </c>
      <c r="BA35" s="126">
        <f t="shared" si="5"/>
        <v>0</v>
      </c>
      <c r="BB35" s="169" t="s">
        <v>517</v>
      </c>
      <c r="BC35" s="169" t="s">
        <v>559</v>
      </c>
      <c r="BD35" s="169">
        <v>0</v>
      </c>
      <c r="BE35" s="169">
        <v>0</v>
      </c>
      <c r="BF35" s="169">
        <v>0</v>
      </c>
      <c r="BG35" s="169">
        <v>0</v>
      </c>
      <c r="BH35" s="169">
        <v>0</v>
      </c>
      <c r="BI35" s="169">
        <v>0</v>
      </c>
      <c r="BJ35" s="169">
        <v>0</v>
      </c>
      <c r="BK35" s="169">
        <v>0</v>
      </c>
      <c r="BL35" s="178" t="s">
        <v>151</v>
      </c>
      <c r="BM35" s="178" t="s">
        <v>151</v>
      </c>
      <c r="BN35" s="382">
        <v>24466</v>
      </c>
      <c r="BO35" s="273">
        <v>1</v>
      </c>
      <c r="BP35" s="273">
        <v>0</v>
      </c>
      <c r="BQ35" s="276" t="s">
        <v>69</v>
      </c>
      <c r="BR35" s="232">
        <v>0</v>
      </c>
      <c r="BS35" s="386">
        <f t="shared" si="0"/>
        <v>0</v>
      </c>
      <c r="BT35" s="276" t="s">
        <v>69</v>
      </c>
      <c r="BU35" s="119" t="s">
        <v>428</v>
      </c>
      <c r="BV35" s="179" t="s">
        <v>13</v>
      </c>
      <c r="BW35" s="119" t="s">
        <v>338</v>
      </c>
      <c r="BX35" s="119" t="s">
        <v>432</v>
      </c>
      <c r="BY35" s="119" t="s">
        <v>434</v>
      </c>
      <c r="BZ35" s="119" t="s">
        <v>417</v>
      </c>
      <c r="CA35" s="119" t="s">
        <v>342</v>
      </c>
      <c r="CB35" s="119" t="s">
        <v>448</v>
      </c>
      <c r="CC35" s="119" t="s">
        <v>13</v>
      </c>
      <c r="CD35" s="119" t="s">
        <v>338</v>
      </c>
      <c r="CE35" s="119" t="s">
        <v>68</v>
      </c>
      <c r="CF35" s="119" t="s">
        <v>13</v>
      </c>
      <c r="CG35" s="119" t="s">
        <v>68</v>
      </c>
      <c r="CH35" s="244" t="s">
        <v>13</v>
      </c>
    </row>
    <row r="36" spans="2:86" ht="52.2">
      <c r="B36" s="242" t="s">
        <v>520</v>
      </c>
      <c r="C36" s="120" t="s">
        <v>151</v>
      </c>
      <c r="D36" s="41" t="s">
        <v>159</v>
      </c>
      <c r="E36" s="41" t="s">
        <v>206</v>
      </c>
      <c r="F36" s="120" t="s">
        <v>151</v>
      </c>
      <c r="G36" s="121" t="s">
        <v>151</v>
      </c>
      <c r="H36" s="119" t="s">
        <v>227</v>
      </c>
      <c r="I36" s="119" t="s">
        <v>480</v>
      </c>
      <c r="J36" s="119" t="s">
        <v>151</v>
      </c>
      <c r="K36" s="42" t="s">
        <v>280</v>
      </c>
      <c r="L36" s="43">
        <v>82027</v>
      </c>
      <c r="M36" s="43">
        <v>0</v>
      </c>
      <c r="N36" s="136" t="s">
        <v>458</v>
      </c>
      <c r="O36" s="44">
        <v>2</v>
      </c>
      <c r="P36" s="44">
        <v>82031</v>
      </c>
      <c r="Q36" s="44">
        <v>1</v>
      </c>
      <c r="R36" s="45"/>
      <c r="S36" s="45"/>
      <c r="T36" s="46">
        <v>82027</v>
      </c>
      <c r="U36" s="47">
        <f t="shared" si="1"/>
        <v>1</v>
      </c>
      <c r="V36" s="129" t="s">
        <v>458</v>
      </c>
      <c r="W36" s="48">
        <v>2</v>
      </c>
      <c r="X36" s="48">
        <v>82031</v>
      </c>
      <c r="Y36" s="48">
        <v>1</v>
      </c>
      <c r="Z36" s="45"/>
      <c r="AA36" s="45"/>
      <c r="AB36" s="49">
        <v>82027</v>
      </c>
      <c r="AC36" s="50">
        <f t="shared" si="2"/>
        <v>1</v>
      </c>
      <c r="AD36" s="137" t="s">
        <v>322</v>
      </c>
      <c r="AE36" s="51">
        <v>3</v>
      </c>
      <c r="AF36" s="51">
        <v>82033</v>
      </c>
      <c r="AG36" s="51">
        <v>1</v>
      </c>
      <c r="AH36" s="45"/>
      <c r="AI36" s="45"/>
      <c r="AJ36" s="52">
        <v>82027</v>
      </c>
      <c r="AK36" s="53">
        <f t="shared" si="3"/>
        <v>1</v>
      </c>
      <c r="AL36" s="135" t="s">
        <v>321</v>
      </c>
      <c r="AM36" s="54">
        <v>3</v>
      </c>
      <c r="AN36" s="54">
        <v>82033</v>
      </c>
      <c r="AO36" s="54">
        <v>1</v>
      </c>
      <c r="AP36" s="45"/>
      <c r="AQ36" s="45"/>
      <c r="AR36" s="55">
        <v>82027</v>
      </c>
      <c r="AS36" s="56">
        <f t="shared" si="4"/>
        <v>1</v>
      </c>
      <c r="AT36" s="165">
        <v>0</v>
      </c>
      <c r="AU36" s="124">
        <v>0</v>
      </c>
      <c r="AV36" s="124">
        <v>0</v>
      </c>
      <c r="AW36" s="124">
        <v>0</v>
      </c>
      <c r="AX36" s="127"/>
      <c r="AY36" s="127"/>
      <c r="AZ36" s="125">
        <v>0</v>
      </c>
      <c r="BA36" s="126">
        <f t="shared" si="5"/>
        <v>0</v>
      </c>
      <c r="BB36" s="169" t="s">
        <v>517</v>
      </c>
      <c r="BC36" s="169" t="s">
        <v>559</v>
      </c>
      <c r="BD36" s="169">
        <v>12880</v>
      </c>
      <c r="BE36" s="169">
        <v>1</v>
      </c>
      <c r="BF36" s="169">
        <v>897</v>
      </c>
      <c r="BG36" s="169">
        <v>0</v>
      </c>
      <c r="BH36" s="169">
        <v>0</v>
      </c>
      <c r="BI36" s="169">
        <v>0</v>
      </c>
      <c r="BJ36" s="169">
        <v>0</v>
      </c>
      <c r="BK36" s="169">
        <v>1</v>
      </c>
      <c r="BL36" s="178" t="s">
        <v>151</v>
      </c>
      <c r="BM36" s="178" t="s">
        <v>151</v>
      </c>
      <c r="BN36" s="383" t="s">
        <v>541</v>
      </c>
      <c r="BO36" s="273">
        <v>2</v>
      </c>
      <c r="BP36" s="273">
        <v>1</v>
      </c>
      <c r="BQ36" s="278" t="s">
        <v>338</v>
      </c>
      <c r="BR36" s="232">
        <v>82027</v>
      </c>
      <c r="BS36" s="233">
        <f t="shared" ref="BS36:BS61" si="8">BR36/L36</f>
        <v>1</v>
      </c>
      <c r="BT36" s="278" t="s">
        <v>338</v>
      </c>
      <c r="BU36" s="119" t="s">
        <v>429</v>
      </c>
      <c r="BV36" s="179" t="s">
        <v>13</v>
      </c>
      <c r="BW36" s="119" t="s">
        <v>338</v>
      </c>
      <c r="BX36" s="119" t="s">
        <v>433</v>
      </c>
      <c r="BY36" s="119" t="s">
        <v>151</v>
      </c>
      <c r="BZ36" s="119" t="s">
        <v>417</v>
      </c>
      <c r="CA36" s="119" t="s">
        <v>342</v>
      </c>
      <c r="CB36" s="119" t="s">
        <v>448</v>
      </c>
      <c r="CC36" s="119" t="s">
        <v>13</v>
      </c>
      <c r="CD36" s="119" t="s">
        <v>338</v>
      </c>
      <c r="CE36" s="119" t="s">
        <v>68</v>
      </c>
      <c r="CF36" s="119" t="s">
        <v>13</v>
      </c>
      <c r="CG36" s="119" t="s">
        <v>68</v>
      </c>
      <c r="CH36" s="244" t="s">
        <v>13</v>
      </c>
    </row>
    <row r="37" spans="2:86" ht="49.95" customHeight="1">
      <c r="B37" s="242" t="s">
        <v>520</v>
      </c>
      <c r="C37" s="120" t="s">
        <v>151</v>
      </c>
      <c r="D37" s="41" t="s">
        <v>159</v>
      </c>
      <c r="E37" s="41" t="s">
        <v>206</v>
      </c>
      <c r="F37" s="120" t="s">
        <v>151</v>
      </c>
      <c r="G37" s="121" t="s">
        <v>151</v>
      </c>
      <c r="H37" s="119" t="s">
        <v>228</v>
      </c>
      <c r="I37" s="42" t="s">
        <v>0</v>
      </c>
      <c r="J37" s="119" t="s">
        <v>151</v>
      </c>
      <c r="K37" s="42" t="s">
        <v>281</v>
      </c>
      <c r="L37" s="43">
        <v>16141</v>
      </c>
      <c r="M37" s="43">
        <v>0</v>
      </c>
      <c r="N37" s="132">
        <v>399</v>
      </c>
      <c r="O37" s="44">
        <v>1</v>
      </c>
      <c r="P37" s="44">
        <v>12</v>
      </c>
      <c r="Q37" s="44">
        <v>0</v>
      </c>
      <c r="R37" s="45"/>
      <c r="S37" s="45"/>
      <c r="T37" s="46">
        <v>0</v>
      </c>
      <c r="U37" s="47">
        <f t="shared" si="1"/>
        <v>0</v>
      </c>
      <c r="V37" s="128" t="s">
        <v>229</v>
      </c>
      <c r="W37" s="48">
        <v>1</v>
      </c>
      <c r="X37" s="48">
        <v>12</v>
      </c>
      <c r="Y37" s="48">
        <v>0</v>
      </c>
      <c r="Z37" s="45"/>
      <c r="AA37" s="45"/>
      <c r="AB37" s="49">
        <v>0</v>
      </c>
      <c r="AC37" s="50">
        <f t="shared" si="2"/>
        <v>0</v>
      </c>
      <c r="AD37" s="133" t="s">
        <v>229</v>
      </c>
      <c r="AE37" s="51">
        <v>1</v>
      </c>
      <c r="AF37" s="51">
        <v>12</v>
      </c>
      <c r="AG37" s="51">
        <v>0</v>
      </c>
      <c r="AH37" s="45"/>
      <c r="AI37" s="45"/>
      <c r="AJ37" s="52">
        <v>0</v>
      </c>
      <c r="AK37" s="53">
        <f t="shared" si="3"/>
        <v>0</v>
      </c>
      <c r="AL37" s="134" t="s">
        <v>229</v>
      </c>
      <c r="AM37" s="54">
        <v>1</v>
      </c>
      <c r="AN37" s="54">
        <v>12</v>
      </c>
      <c r="AO37" s="54">
        <v>0</v>
      </c>
      <c r="AP37" s="45"/>
      <c r="AQ37" s="45"/>
      <c r="AR37" s="55">
        <v>0</v>
      </c>
      <c r="AS37" s="56">
        <f t="shared" si="4"/>
        <v>0</v>
      </c>
      <c r="AT37" s="165">
        <v>0</v>
      </c>
      <c r="AU37" s="124">
        <v>0</v>
      </c>
      <c r="AV37" s="124">
        <v>0</v>
      </c>
      <c r="AW37" s="124">
        <v>0</v>
      </c>
      <c r="AX37" s="127"/>
      <c r="AY37" s="127"/>
      <c r="AZ37" s="125">
        <v>0</v>
      </c>
      <c r="BA37" s="126">
        <f t="shared" si="5"/>
        <v>0</v>
      </c>
      <c r="BB37" s="169" t="s">
        <v>517</v>
      </c>
      <c r="BC37" s="169" t="s">
        <v>559</v>
      </c>
      <c r="BD37" s="169">
        <v>0</v>
      </c>
      <c r="BE37" s="169">
        <v>0</v>
      </c>
      <c r="BF37" s="169">
        <v>0</v>
      </c>
      <c r="BG37" s="169">
        <v>0</v>
      </c>
      <c r="BH37" s="169">
        <v>0</v>
      </c>
      <c r="BI37" s="169">
        <v>0</v>
      </c>
      <c r="BJ37" s="169">
        <v>0</v>
      </c>
      <c r="BK37" s="169">
        <v>0</v>
      </c>
      <c r="BL37" s="178" t="s">
        <v>151</v>
      </c>
      <c r="BM37" s="178" t="s">
        <v>151</v>
      </c>
      <c r="BN37" s="382">
        <v>16206</v>
      </c>
      <c r="BO37" s="273">
        <v>1</v>
      </c>
      <c r="BP37" s="273">
        <v>0</v>
      </c>
      <c r="BQ37" s="276" t="s">
        <v>69</v>
      </c>
      <c r="BR37" s="232">
        <v>0</v>
      </c>
      <c r="BS37" s="233">
        <f t="shared" si="8"/>
        <v>0</v>
      </c>
      <c r="BT37" s="276" t="s">
        <v>69</v>
      </c>
      <c r="BU37" s="119" t="s">
        <v>430</v>
      </c>
      <c r="BV37" s="179" t="s">
        <v>13</v>
      </c>
      <c r="BW37" s="119" t="s">
        <v>338</v>
      </c>
      <c r="BX37" s="119" t="s">
        <v>431</v>
      </c>
      <c r="BY37" s="119" t="s">
        <v>435</v>
      </c>
      <c r="BZ37" s="119" t="s">
        <v>417</v>
      </c>
      <c r="CA37" s="119" t="s">
        <v>342</v>
      </c>
      <c r="CB37" s="119" t="s">
        <v>448</v>
      </c>
      <c r="CC37" s="119" t="s">
        <v>13</v>
      </c>
      <c r="CD37" s="119" t="s">
        <v>338</v>
      </c>
      <c r="CE37" s="119" t="s">
        <v>68</v>
      </c>
      <c r="CF37" s="119" t="s">
        <v>13</v>
      </c>
      <c r="CG37" s="119" t="s">
        <v>68</v>
      </c>
      <c r="CH37" s="244" t="s">
        <v>13</v>
      </c>
    </row>
    <row r="38" spans="2:86" ht="49.95" customHeight="1">
      <c r="B38" s="242" t="s">
        <v>520</v>
      </c>
      <c r="C38" s="41" t="s">
        <v>151</v>
      </c>
      <c r="D38" s="41" t="s">
        <v>160</v>
      </c>
      <c r="E38" s="41" t="s">
        <v>207</v>
      </c>
      <c r="F38" s="120" t="s">
        <v>151</v>
      </c>
      <c r="G38" s="121" t="s">
        <v>151</v>
      </c>
      <c r="H38" s="42" t="s">
        <v>176</v>
      </c>
      <c r="I38" s="119" t="s">
        <v>481</v>
      </c>
      <c r="J38" s="119" t="s">
        <v>195</v>
      </c>
      <c r="K38" s="42" t="s">
        <v>237</v>
      </c>
      <c r="L38" s="43">
        <v>1</v>
      </c>
      <c r="M38" s="43">
        <v>0</v>
      </c>
      <c r="N38" s="136" t="s">
        <v>231</v>
      </c>
      <c r="O38" s="44">
        <v>0</v>
      </c>
      <c r="P38" s="44">
        <v>0</v>
      </c>
      <c r="Q38" s="44">
        <v>0</v>
      </c>
      <c r="R38" s="45"/>
      <c r="S38" s="45"/>
      <c r="T38" s="46">
        <v>0</v>
      </c>
      <c r="U38" s="47">
        <f t="shared" si="1"/>
        <v>0</v>
      </c>
      <c r="V38" s="129" t="s">
        <v>231</v>
      </c>
      <c r="W38" s="48">
        <v>0</v>
      </c>
      <c r="X38" s="48">
        <v>0</v>
      </c>
      <c r="Y38" s="48">
        <v>0</v>
      </c>
      <c r="Z38" s="45"/>
      <c r="AA38" s="45"/>
      <c r="AB38" s="49">
        <v>0</v>
      </c>
      <c r="AC38" s="50">
        <f t="shared" si="2"/>
        <v>0</v>
      </c>
      <c r="AD38" s="133" t="s">
        <v>324</v>
      </c>
      <c r="AE38" s="51">
        <v>1</v>
      </c>
      <c r="AF38" s="51">
        <v>1</v>
      </c>
      <c r="AG38" s="51">
        <v>0</v>
      </c>
      <c r="AH38" s="45"/>
      <c r="AI38" s="45"/>
      <c r="AJ38" s="52">
        <v>0</v>
      </c>
      <c r="AK38" s="53">
        <f t="shared" si="3"/>
        <v>0</v>
      </c>
      <c r="AL38" s="135" t="s">
        <v>331</v>
      </c>
      <c r="AM38" s="54">
        <v>3</v>
      </c>
      <c r="AN38" s="54">
        <v>5</v>
      </c>
      <c r="AO38" s="54">
        <v>1</v>
      </c>
      <c r="AP38" s="45"/>
      <c r="AQ38" s="45"/>
      <c r="AR38" s="55">
        <v>1</v>
      </c>
      <c r="AS38" s="56">
        <f t="shared" si="4"/>
        <v>1</v>
      </c>
      <c r="AT38" s="165">
        <v>0</v>
      </c>
      <c r="AU38" s="124">
        <v>0</v>
      </c>
      <c r="AV38" s="124">
        <v>0</v>
      </c>
      <c r="AW38" s="124">
        <v>0</v>
      </c>
      <c r="AX38" s="127"/>
      <c r="AY38" s="127"/>
      <c r="AZ38" s="125">
        <v>0</v>
      </c>
      <c r="BA38" s="126">
        <f t="shared" si="5"/>
        <v>0</v>
      </c>
      <c r="BB38" s="169" t="s">
        <v>517</v>
      </c>
      <c r="BC38" s="169" t="s">
        <v>558</v>
      </c>
      <c r="BD38" s="169">
        <v>0</v>
      </c>
      <c r="BE38" s="169">
        <v>0</v>
      </c>
      <c r="BF38" s="169">
        <v>0</v>
      </c>
      <c r="BG38" s="169">
        <v>0</v>
      </c>
      <c r="BH38" s="169">
        <v>0</v>
      </c>
      <c r="BI38" s="169">
        <v>0</v>
      </c>
      <c r="BJ38" s="169">
        <v>0</v>
      </c>
      <c r="BK38" s="169">
        <v>0</v>
      </c>
      <c r="BL38" s="178" t="s">
        <v>151</v>
      </c>
      <c r="BM38" s="178" t="s">
        <v>151</v>
      </c>
      <c r="BN38" s="383" t="s">
        <v>531</v>
      </c>
      <c r="BO38" s="273">
        <v>4</v>
      </c>
      <c r="BP38" s="273">
        <v>4</v>
      </c>
      <c r="BQ38" s="278" t="s">
        <v>338</v>
      </c>
      <c r="BR38" s="232">
        <v>1</v>
      </c>
      <c r="BS38" s="233">
        <f t="shared" si="8"/>
        <v>1</v>
      </c>
      <c r="BT38" s="278" t="s">
        <v>338</v>
      </c>
      <c r="BU38" s="119" t="s">
        <v>385</v>
      </c>
      <c r="BV38" s="179" t="s">
        <v>13</v>
      </c>
      <c r="BW38" s="119" t="s">
        <v>338</v>
      </c>
      <c r="BX38" s="119" t="s">
        <v>386</v>
      </c>
      <c r="BY38" s="119" t="s">
        <v>387</v>
      </c>
      <c r="BZ38" s="119" t="s">
        <v>383</v>
      </c>
      <c r="CA38" s="119" t="s">
        <v>342</v>
      </c>
      <c r="CB38" s="119" t="s">
        <v>384</v>
      </c>
      <c r="CC38" s="119" t="s">
        <v>13</v>
      </c>
      <c r="CD38" s="119" t="s">
        <v>338</v>
      </c>
      <c r="CE38" s="119" t="s">
        <v>68</v>
      </c>
      <c r="CF38" s="119" t="s">
        <v>13</v>
      </c>
      <c r="CG38" s="119" t="s">
        <v>68</v>
      </c>
      <c r="CH38" s="244" t="s">
        <v>13</v>
      </c>
    </row>
    <row r="39" spans="2:86" ht="49.95" customHeight="1">
      <c r="B39" s="242" t="s">
        <v>153</v>
      </c>
      <c r="C39" s="120" t="s">
        <v>151</v>
      </c>
      <c r="D39" s="41" t="s">
        <v>161</v>
      </c>
      <c r="E39" s="41" t="s">
        <v>208</v>
      </c>
      <c r="F39" s="120" t="s">
        <v>151</v>
      </c>
      <c r="G39" s="121" t="s">
        <v>151</v>
      </c>
      <c r="H39" s="42" t="s">
        <v>491</v>
      </c>
      <c r="I39" s="119" t="s">
        <v>476</v>
      </c>
      <c r="J39" s="119" t="s">
        <v>196</v>
      </c>
      <c r="K39" s="119" t="s">
        <v>197</v>
      </c>
      <c r="L39" s="43">
        <v>1</v>
      </c>
      <c r="M39" s="43">
        <v>0</v>
      </c>
      <c r="N39" s="132">
        <v>0</v>
      </c>
      <c r="O39" s="44">
        <v>0</v>
      </c>
      <c r="P39" s="44">
        <v>0</v>
      </c>
      <c r="Q39" s="44">
        <v>0</v>
      </c>
      <c r="R39" s="45"/>
      <c r="S39" s="45"/>
      <c r="T39" s="46">
        <v>0</v>
      </c>
      <c r="U39" s="47">
        <f>T39/L39</f>
        <v>0</v>
      </c>
      <c r="V39" s="128">
        <v>0</v>
      </c>
      <c r="W39" s="48">
        <v>0</v>
      </c>
      <c r="X39" s="48">
        <v>0</v>
      </c>
      <c r="Y39" s="48">
        <v>0</v>
      </c>
      <c r="Z39" s="45"/>
      <c r="AA39" s="45"/>
      <c r="AB39" s="49">
        <v>0</v>
      </c>
      <c r="AC39" s="50">
        <f t="shared" si="2"/>
        <v>0</v>
      </c>
      <c r="AD39" s="173" t="s">
        <v>311</v>
      </c>
      <c r="AE39" s="51">
        <v>1</v>
      </c>
      <c r="AF39" s="51">
        <v>1</v>
      </c>
      <c r="AG39" s="51">
        <v>1</v>
      </c>
      <c r="AH39" s="45"/>
      <c r="AI39" s="45"/>
      <c r="AJ39" s="52">
        <v>1</v>
      </c>
      <c r="AK39" s="53">
        <f t="shared" si="3"/>
        <v>1</v>
      </c>
      <c r="AL39" s="135" t="s">
        <v>313</v>
      </c>
      <c r="AM39" s="54">
        <v>3</v>
      </c>
      <c r="AN39" s="54">
        <v>5</v>
      </c>
      <c r="AO39" s="54">
        <v>1</v>
      </c>
      <c r="AP39" s="45"/>
      <c r="AQ39" s="45"/>
      <c r="AR39" s="55">
        <v>1</v>
      </c>
      <c r="AS39" s="56">
        <f t="shared" si="4"/>
        <v>1</v>
      </c>
      <c r="AT39" s="165">
        <v>0</v>
      </c>
      <c r="AU39" s="124">
        <v>0</v>
      </c>
      <c r="AV39" s="124">
        <v>0</v>
      </c>
      <c r="AW39" s="124">
        <v>0</v>
      </c>
      <c r="AX39" s="127"/>
      <c r="AY39" s="127"/>
      <c r="AZ39" s="125">
        <v>0</v>
      </c>
      <c r="BA39" s="126">
        <f t="shared" si="5"/>
        <v>0</v>
      </c>
      <c r="BB39" s="169" t="s">
        <v>493</v>
      </c>
      <c r="BC39" s="169" t="s">
        <v>552</v>
      </c>
      <c r="BD39" s="169">
        <v>0</v>
      </c>
      <c r="BE39" s="169">
        <v>0</v>
      </c>
      <c r="BF39" s="169">
        <v>0</v>
      </c>
      <c r="BG39" s="169">
        <v>0</v>
      </c>
      <c r="BH39" s="169">
        <v>0</v>
      </c>
      <c r="BI39" s="169">
        <v>0</v>
      </c>
      <c r="BJ39" s="169">
        <v>0</v>
      </c>
      <c r="BK39" s="169">
        <v>0</v>
      </c>
      <c r="BL39" s="178" t="s">
        <v>151</v>
      </c>
      <c r="BM39" s="178" t="s">
        <v>151</v>
      </c>
      <c r="BN39" s="383" t="s">
        <v>532</v>
      </c>
      <c r="BO39" s="273">
        <v>3</v>
      </c>
      <c r="BP39" s="273">
        <v>3</v>
      </c>
      <c r="BQ39" s="278" t="s">
        <v>338</v>
      </c>
      <c r="BR39" s="232">
        <v>1</v>
      </c>
      <c r="BS39" s="233">
        <f t="shared" si="8"/>
        <v>1</v>
      </c>
      <c r="BT39" s="278" t="s">
        <v>338</v>
      </c>
      <c r="BU39" s="119" t="s">
        <v>388</v>
      </c>
      <c r="BV39" s="179" t="s">
        <v>13</v>
      </c>
      <c r="BW39" s="119" t="s">
        <v>338</v>
      </c>
      <c r="BX39" s="119" t="s">
        <v>390</v>
      </c>
      <c r="BY39" s="119" t="s">
        <v>151</v>
      </c>
      <c r="BZ39" s="119" t="s">
        <v>380</v>
      </c>
      <c r="CA39" s="119" t="s">
        <v>342</v>
      </c>
      <c r="CB39" s="119" t="s">
        <v>389</v>
      </c>
      <c r="CC39" s="119" t="s">
        <v>13</v>
      </c>
      <c r="CD39" s="119" t="s">
        <v>338</v>
      </c>
      <c r="CE39" s="119" t="s">
        <v>68</v>
      </c>
      <c r="CF39" s="119" t="s">
        <v>13</v>
      </c>
      <c r="CG39" s="119" t="s">
        <v>68</v>
      </c>
      <c r="CH39" s="244" t="s">
        <v>13</v>
      </c>
    </row>
    <row r="40" spans="2:86" ht="49.95" customHeight="1">
      <c r="B40" s="242" t="s">
        <v>153</v>
      </c>
      <c r="C40" s="41" t="s">
        <v>151</v>
      </c>
      <c r="D40" s="41" t="s">
        <v>161</v>
      </c>
      <c r="E40" s="41" t="s">
        <v>208</v>
      </c>
      <c r="F40" s="120" t="s">
        <v>151</v>
      </c>
      <c r="G40" s="121" t="s">
        <v>151</v>
      </c>
      <c r="H40" s="42" t="s">
        <v>491</v>
      </c>
      <c r="I40" s="119" t="s">
        <v>476</v>
      </c>
      <c r="J40" s="119" t="s">
        <v>196</v>
      </c>
      <c r="K40" s="42" t="s">
        <v>238</v>
      </c>
      <c r="L40" s="43">
        <v>1</v>
      </c>
      <c r="M40" s="43">
        <v>0</v>
      </c>
      <c r="N40" s="132">
        <v>0</v>
      </c>
      <c r="O40" s="44">
        <v>0</v>
      </c>
      <c r="P40" s="44">
        <v>0</v>
      </c>
      <c r="Q40" s="44">
        <v>0</v>
      </c>
      <c r="R40" s="45"/>
      <c r="S40" s="45"/>
      <c r="T40" s="46">
        <v>0</v>
      </c>
      <c r="U40" s="47">
        <f>T40/L40</f>
        <v>0</v>
      </c>
      <c r="V40" s="128">
        <v>0</v>
      </c>
      <c r="W40" s="48">
        <v>0</v>
      </c>
      <c r="X40" s="48">
        <v>0</v>
      </c>
      <c r="Y40" s="48">
        <v>0</v>
      </c>
      <c r="Z40" s="45"/>
      <c r="AA40" s="45"/>
      <c r="AB40" s="49">
        <v>0</v>
      </c>
      <c r="AC40" s="50">
        <f t="shared" si="2"/>
        <v>0</v>
      </c>
      <c r="AD40" s="173" t="s">
        <v>312</v>
      </c>
      <c r="AE40" s="51">
        <v>1</v>
      </c>
      <c r="AF40" s="51">
        <v>1</v>
      </c>
      <c r="AG40" s="51">
        <v>1</v>
      </c>
      <c r="AH40" s="45"/>
      <c r="AI40" s="45"/>
      <c r="AJ40" s="52">
        <v>1</v>
      </c>
      <c r="AK40" s="53">
        <f t="shared" si="3"/>
        <v>1</v>
      </c>
      <c r="AL40" s="135" t="s">
        <v>314</v>
      </c>
      <c r="AM40" s="54">
        <v>3</v>
      </c>
      <c r="AN40" s="54">
        <v>5</v>
      </c>
      <c r="AO40" s="54">
        <v>1</v>
      </c>
      <c r="AP40" s="45"/>
      <c r="AQ40" s="45"/>
      <c r="AR40" s="55">
        <v>1</v>
      </c>
      <c r="AS40" s="56">
        <f t="shared" si="4"/>
        <v>1</v>
      </c>
      <c r="AT40" s="165">
        <v>0</v>
      </c>
      <c r="AU40" s="124">
        <v>0</v>
      </c>
      <c r="AV40" s="124">
        <v>0</v>
      </c>
      <c r="AW40" s="124">
        <v>0</v>
      </c>
      <c r="AX40" s="127"/>
      <c r="AY40" s="127"/>
      <c r="AZ40" s="125">
        <v>0</v>
      </c>
      <c r="BA40" s="126">
        <f t="shared" si="5"/>
        <v>0</v>
      </c>
      <c r="BB40" s="169" t="s">
        <v>493</v>
      </c>
      <c r="BC40" s="169" t="s">
        <v>552</v>
      </c>
      <c r="BD40" s="169">
        <v>0</v>
      </c>
      <c r="BE40" s="169">
        <v>0</v>
      </c>
      <c r="BF40" s="169">
        <v>0</v>
      </c>
      <c r="BG40" s="169">
        <v>0</v>
      </c>
      <c r="BH40" s="169">
        <v>0</v>
      </c>
      <c r="BI40" s="169">
        <v>0</v>
      </c>
      <c r="BJ40" s="169">
        <v>0</v>
      </c>
      <c r="BK40" s="169">
        <v>0</v>
      </c>
      <c r="BL40" s="178" t="s">
        <v>151</v>
      </c>
      <c r="BM40" s="178" t="s">
        <v>151</v>
      </c>
      <c r="BN40" s="383" t="s">
        <v>533</v>
      </c>
      <c r="BO40" s="273">
        <v>3</v>
      </c>
      <c r="BP40" s="273">
        <v>3</v>
      </c>
      <c r="BQ40" s="278" t="s">
        <v>338</v>
      </c>
      <c r="BR40" s="232">
        <v>1</v>
      </c>
      <c r="BS40" s="233">
        <f t="shared" si="8"/>
        <v>1</v>
      </c>
      <c r="BT40" s="278" t="s">
        <v>338</v>
      </c>
      <c r="BU40" s="119" t="s">
        <v>388</v>
      </c>
      <c r="BV40" s="179" t="s">
        <v>13</v>
      </c>
      <c r="BW40" s="119" t="s">
        <v>338</v>
      </c>
      <c r="BX40" s="119" t="s">
        <v>390</v>
      </c>
      <c r="BY40" s="119" t="s">
        <v>151</v>
      </c>
      <c r="BZ40" s="119" t="s">
        <v>380</v>
      </c>
      <c r="CA40" s="119" t="s">
        <v>342</v>
      </c>
      <c r="CB40" s="119" t="s">
        <v>389</v>
      </c>
      <c r="CC40" s="119" t="s">
        <v>13</v>
      </c>
      <c r="CD40" s="119" t="s">
        <v>338</v>
      </c>
      <c r="CE40" s="119" t="s">
        <v>68</v>
      </c>
      <c r="CF40" s="119" t="s">
        <v>13</v>
      </c>
      <c r="CG40" s="119" t="s">
        <v>68</v>
      </c>
      <c r="CH40" s="244" t="s">
        <v>13</v>
      </c>
    </row>
    <row r="41" spans="2:86" ht="49.95" customHeight="1">
      <c r="B41" s="242" t="s">
        <v>77</v>
      </c>
      <c r="C41" s="120" t="s">
        <v>151</v>
      </c>
      <c r="D41" s="41" t="s">
        <v>162</v>
      </c>
      <c r="E41" s="121" t="s">
        <v>209</v>
      </c>
      <c r="F41" s="120" t="s">
        <v>151</v>
      </c>
      <c r="G41" s="121" t="s">
        <v>151</v>
      </c>
      <c r="H41" s="42" t="s">
        <v>177</v>
      </c>
      <c r="I41" s="119" t="s">
        <v>475</v>
      </c>
      <c r="J41" s="42" t="s">
        <v>198</v>
      </c>
      <c r="K41" s="42" t="s">
        <v>239</v>
      </c>
      <c r="L41" s="43">
        <v>1</v>
      </c>
      <c r="M41" s="43">
        <v>0</v>
      </c>
      <c r="N41" s="132">
        <v>0</v>
      </c>
      <c r="O41" s="44">
        <v>0</v>
      </c>
      <c r="P41" s="44">
        <v>0</v>
      </c>
      <c r="Q41" s="44">
        <v>0</v>
      </c>
      <c r="R41" s="45"/>
      <c r="S41" s="45"/>
      <c r="T41" s="46">
        <v>0</v>
      </c>
      <c r="U41" s="47">
        <f t="shared" si="1"/>
        <v>0</v>
      </c>
      <c r="V41" s="128" t="s">
        <v>231</v>
      </c>
      <c r="W41" s="48">
        <v>0</v>
      </c>
      <c r="X41" s="48">
        <v>0</v>
      </c>
      <c r="Y41" s="48">
        <v>0</v>
      </c>
      <c r="Z41" s="45"/>
      <c r="AA41" s="45"/>
      <c r="AB41" s="49">
        <v>0</v>
      </c>
      <c r="AC41" s="50">
        <f t="shared" si="2"/>
        <v>0</v>
      </c>
      <c r="AD41" s="133" t="s">
        <v>231</v>
      </c>
      <c r="AE41" s="51">
        <v>0</v>
      </c>
      <c r="AF41" s="51">
        <v>0</v>
      </c>
      <c r="AG41" s="51">
        <v>0</v>
      </c>
      <c r="AH41" s="45"/>
      <c r="AI41" s="45"/>
      <c r="AJ41" s="52">
        <v>0</v>
      </c>
      <c r="AK41" s="53">
        <f t="shared" si="3"/>
        <v>0</v>
      </c>
      <c r="AL41" s="134" t="s">
        <v>247</v>
      </c>
      <c r="AM41" s="54">
        <v>2</v>
      </c>
      <c r="AN41" s="54">
        <v>4</v>
      </c>
      <c r="AO41" s="54">
        <v>0</v>
      </c>
      <c r="AP41" s="45"/>
      <c r="AQ41" s="45"/>
      <c r="AR41" s="55">
        <v>0</v>
      </c>
      <c r="AS41" s="56">
        <f t="shared" si="4"/>
        <v>0</v>
      </c>
      <c r="AT41" s="165">
        <v>0</v>
      </c>
      <c r="AU41" s="124">
        <v>0</v>
      </c>
      <c r="AV41" s="124">
        <v>0</v>
      </c>
      <c r="AW41" s="124">
        <v>0</v>
      </c>
      <c r="AX41" s="127"/>
      <c r="AY41" s="127"/>
      <c r="AZ41" s="125">
        <v>0</v>
      </c>
      <c r="BA41" s="126">
        <f t="shared" si="5"/>
        <v>0</v>
      </c>
      <c r="BB41" s="169" t="s">
        <v>493</v>
      </c>
      <c r="BC41" s="169" t="s">
        <v>552</v>
      </c>
      <c r="BD41" s="169">
        <v>0</v>
      </c>
      <c r="BE41" s="169">
        <v>0</v>
      </c>
      <c r="BF41" s="169">
        <v>0</v>
      </c>
      <c r="BG41" s="169">
        <v>0</v>
      </c>
      <c r="BH41" s="169">
        <v>0</v>
      </c>
      <c r="BI41" s="169">
        <v>0</v>
      </c>
      <c r="BJ41" s="169">
        <v>0</v>
      </c>
      <c r="BK41" s="169">
        <v>0</v>
      </c>
      <c r="BL41" s="178" t="s">
        <v>151</v>
      </c>
      <c r="BM41" s="178" t="s">
        <v>151</v>
      </c>
      <c r="BN41" s="383" t="s">
        <v>534</v>
      </c>
      <c r="BO41" s="273">
        <v>3</v>
      </c>
      <c r="BP41" s="273">
        <v>3</v>
      </c>
      <c r="BQ41" s="278" t="s">
        <v>338</v>
      </c>
      <c r="BR41" s="232">
        <v>1</v>
      </c>
      <c r="BS41" s="233">
        <f t="shared" si="8"/>
        <v>1</v>
      </c>
      <c r="BT41" s="278" t="s">
        <v>338</v>
      </c>
      <c r="BU41" s="119" t="s">
        <v>391</v>
      </c>
      <c r="BV41" s="179" t="s">
        <v>13</v>
      </c>
      <c r="BW41" s="119" t="s">
        <v>338</v>
      </c>
      <c r="BX41" s="119" t="s">
        <v>392</v>
      </c>
      <c r="BY41" s="119" t="s">
        <v>151</v>
      </c>
      <c r="BZ41" s="119" t="s">
        <v>393</v>
      </c>
      <c r="CA41" s="119" t="s">
        <v>342</v>
      </c>
      <c r="CB41" s="119" t="s">
        <v>394</v>
      </c>
      <c r="CC41" s="119" t="s">
        <v>13</v>
      </c>
      <c r="CD41" s="119" t="s">
        <v>338</v>
      </c>
      <c r="CE41" s="119" t="s">
        <v>68</v>
      </c>
      <c r="CF41" s="119" t="s">
        <v>13</v>
      </c>
      <c r="CG41" s="119" t="s">
        <v>68</v>
      </c>
      <c r="CH41" s="244" t="s">
        <v>13</v>
      </c>
    </row>
    <row r="42" spans="2:86" ht="49.95" customHeight="1">
      <c r="B42" s="242" t="s">
        <v>77</v>
      </c>
      <c r="C42" s="41" t="s">
        <v>151</v>
      </c>
      <c r="D42" s="41" t="s">
        <v>163</v>
      </c>
      <c r="E42" s="41" t="s">
        <v>210</v>
      </c>
      <c r="F42" s="120" t="s">
        <v>151</v>
      </c>
      <c r="G42" s="121" t="s">
        <v>151</v>
      </c>
      <c r="H42" s="42" t="s">
        <v>178</v>
      </c>
      <c r="I42" s="119" t="s">
        <v>476</v>
      </c>
      <c r="J42" s="42" t="s">
        <v>196</v>
      </c>
      <c r="K42" s="42" t="s">
        <v>199</v>
      </c>
      <c r="L42" s="43">
        <v>1</v>
      </c>
      <c r="M42" s="43">
        <v>0</v>
      </c>
      <c r="N42" s="132">
        <v>0</v>
      </c>
      <c r="O42" s="44">
        <v>0</v>
      </c>
      <c r="P42" s="44">
        <v>0</v>
      </c>
      <c r="Q42" s="44">
        <v>0</v>
      </c>
      <c r="R42" s="45"/>
      <c r="S42" s="45"/>
      <c r="T42" s="46">
        <v>0</v>
      </c>
      <c r="U42" s="47">
        <f t="shared" si="1"/>
        <v>0</v>
      </c>
      <c r="V42" s="128">
        <v>0</v>
      </c>
      <c r="W42" s="48">
        <v>0</v>
      </c>
      <c r="X42" s="48">
        <v>0</v>
      </c>
      <c r="Y42" s="48">
        <v>0</v>
      </c>
      <c r="Z42" s="45"/>
      <c r="AA42" s="45"/>
      <c r="AB42" s="49">
        <v>0</v>
      </c>
      <c r="AC42" s="50">
        <f t="shared" si="2"/>
        <v>0</v>
      </c>
      <c r="AD42" s="173" t="s">
        <v>317</v>
      </c>
      <c r="AE42" s="51">
        <v>1</v>
      </c>
      <c r="AF42" s="51">
        <v>1</v>
      </c>
      <c r="AG42" s="51">
        <v>1</v>
      </c>
      <c r="AH42" s="45"/>
      <c r="AI42" s="45"/>
      <c r="AJ42" s="52">
        <v>1</v>
      </c>
      <c r="AK42" s="53">
        <f t="shared" si="3"/>
        <v>1</v>
      </c>
      <c r="AL42" s="134" t="s">
        <v>315</v>
      </c>
      <c r="AM42" s="54">
        <v>3</v>
      </c>
      <c r="AN42" s="54">
        <v>5</v>
      </c>
      <c r="AO42" s="54">
        <v>1</v>
      </c>
      <c r="AP42" s="45"/>
      <c r="AQ42" s="45"/>
      <c r="AR42" s="55">
        <v>1</v>
      </c>
      <c r="AS42" s="56">
        <f t="shared" si="4"/>
        <v>1</v>
      </c>
      <c r="AT42" s="165">
        <v>0</v>
      </c>
      <c r="AU42" s="124">
        <v>0</v>
      </c>
      <c r="AV42" s="124">
        <v>0</v>
      </c>
      <c r="AW42" s="124">
        <v>0</v>
      </c>
      <c r="AX42" s="127"/>
      <c r="AY42" s="127"/>
      <c r="AZ42" s="125">
        <v>0</v>
      </c>
      <c r="BA42" s="126">
        <f t="shared" si="5"/>
        <v>0</v>
      </c>
      <c r="BB42" s="169" t="s">
        <v>493</v>
      </c>
      <c r="BC42" s="169" t="s">
        <v>552</v>
      </c>
      <c r="BD42" s="169">
        <v>0</v>
      </c>
      <c r="BE42" s="169">
        <v>0</v>
      </c>
      <c r="BF42" s="169">
        <v>0</v>
      </c>
      <c r="BG42" s="169">
        <v>0</v>
      </c>
      <c r="BH42" s="169">
        <v>0</v>
      </c>
      <c r="BI42" s="169">
        <v>0</v>
      </c>
      <c r="BJ42" s="169">
        <v>0</v>
      </c>
      <c r="BK42" s="169">
        <v>0</v>
      </c>
      <c r="BL42" s="178" t="s">
        <v>151</v>
      </c>
      <c r="BM42" s="178" t="s">
        <v>151</v>
      </c>
      <c r="BN42" s="383" t="s">
        <v>535</v>
      </c>
      <c r="BO42" s="273">
        <v>3</v>
      </c>
      <c r="BP42" s="273">
        <v>3</v>
      </c>
      <c r="BQ42" s="278" t="s">
        <v>338</v>
      </c>
      <c r="BR42" s="232">
        <v>1</v>
      </c>
      <c r="BS42" s="233">
        <f t="shared" si="8"/>
        <v>1</v>
      </c>
      <c r="BT42" s="278" t="s">
        <v>338</v>
      </c>
      <c r="BU42" s="119" t="s">
        <v>397</v>
      </c>
      <c r="BV42" s="179" t="s">
        <v>13</v>
      </c>
      <c r="BW42" s="119" t="s">
        <v>338</v>
      </c>
      <c r="BX42" s="119" t="s">
        <v>398</v>
      </c>
      <c r="BY42" s="119" t="s">
        <v>151</v>
      </c>
      <c r="BZ42" s="119" t="s">
        <v>395</v>
      </c>
      <c r="CA42" s="119" t="s">
        <v>342</v>
      </c>
      <c r="CB42" s="119" t="s">
        <v>396</v>
      </c>
      <c r="CC42" s="119" t="s">
        <v>13</v>
      </c>
      <c r="CD42" s="119" t="s">
        <v>338</v>
      </c>
      <c r="CE42" s="119" t="s">
        <v>68</v>
      </c>
      <c r="CF42" s="119" t="s">
        <v>13</v>
      </c>
      <c r="CG42" s="119" t="s">
        <v>68</v>
      </c>
      <c r="CH42" s="244" t="s">
        <v>13</v>
      </c>
    </row>
    <row r="43" spans="2:86" ht="49.95" customHeight="1">
      <c r="B43" s="242" t="s">
        <v>77</v>
      </c>
      <c r="C43" s="120" t="s">
        <v>151</v>
      </c>
      <c r="D43" s="41" t="s">
        <v>164</v>
      </c>
      <c r="E43" s="41" t="s">
        <v>211</v>
      </c>
      <c r="F43" s="120" t="s">
        <v>151</v>
      </c>
      <c r="G43" s="121" t="s">
        <v>151</v>
      </c>
      <c r="H43" s="42" t="s">
        <v>179</v>
      </c>
      <c r="I43" s="119" t="s">
        <v>474</v>
      </c>
      <c r="J43" s="119" t="s">
        <v>152</v>
      </c>
      <c r="K43" s="42" t="s">
        <v>240</v>
      </c>
      <c r="L43" s="43">
        <v>2</v>
      </c>
      <c r="M43" s="43">
        <v>0</v>
      </c>
      <c r="N43" s="132">
        <v>0</v>
      </c>
      <c r="O43" s="44">
        <v>0</v>
      </c>
      <c r="P43" s="44">
        <v>0</v>
      </c>
      <c r="Q43" s="44">
        <v>0</v>
      </c>
      <c r="R43" s="45"/>
      <c r="S43" s="45"/>
      <c r="T43" s="46">
        <v>0</v>
      </c>
      <c r="U43" s="47">
        <f t="shared" si="1"/>
        <v>0</v>
      </c>
      <c r="V43" s="128">
        <v>0</v>
      </c>
      <c r="W43" s="48">
        <v>0</v>
      </c>
      <c r="X43" s="48">
        <v>0</v>
      </c>
      <c r="Y43" s="48">
        <v>0</v>
      </c>
      <c r="Z43" s="45"/>
      <c r="AA43" s="45"/>
      <c r="AB43" s="49">
        <v>0</v>
      </c>
      <c r="AC43" s="50">
        <f t="shared" si="2"/>
        <v>0</v>
      </c>
      <c r="AD43" s="133">
        <v>0</v>
      </c>
      <c r="AE43" s="51">
        <v>0</v>
      </c>
      <c r="AF43" s="51">
        <v>0</v>
      </c>
      <c r="AG43" s="51">
        <v>0</v>
      </c>
      <c r="AH43" s="45"/>
      <c r="AI43" s="45"/>
      <c r="AJ43" s="52">
        <v>0</v>
      </c>
      <c r="AK43" s="53">
        <f t="shared" si="3"/>
        <v>0</v>
      </c>
      <c r="AL43" s="134" t="s">
        <v>247</v>
      </c>
      <c r="AM43" s="54">
        <v>2</v>
      </c>
      <c r="AN43" s="54">
        <v>4</v>
      </c>
      <c r="AO43" s="54">
        <v>0</v>
      </c>
      <c r="AP43" s="45"/>
      <c r="AQ43" s="45"/>
      <c r="AR43" s="55">
        <v>0</v>
      </c>
      <c r="AS43" s="56">
        <f t="shared" si="4"/>
        <v>0</v>
      </c>
      <c r="AT43" s="165" t="s">
        <v>291</v>
      </c>
      <c r="AU43" s="124">
        <v>1</v>
      </c>
      <c r="AV43" s="124">
        <v>22</v>
      </c>
      <c r="AW43" s="124">
        <v>0</v>
      </c>
      <c r="AX43" s="127"/>
      <c r="AY43" s="127"/>
      <c r="AZ43" s="125">
        <v>0</v>
      </c>
      <c r="BA43" s="126">
        <f t="shared" si="5"/>
        <v>0</v>
      </c>
      <c r="BB43" s="169" t="s">
        <v>493</v>
      </c>
      <c r="BC43" s="169" t="s">
        <v>552</v>
      </c>
      <c r="BD43" s="169">
        <v>0</v>
      </c>
      <c r="BE43" s="169">
        <v>0</v>
      </c>
      <c r="BF43" s="169">
        <v>0</v>
      </c>
      <c r="BG43" s="169">
        <v>0</v>
      </c>
      <c r="BH43" s="169">
        <v>0</v>
      </c>
      <c r="BI43" s="169">
        <v>0</v>
      </c>
      <c r="BJ43" s="169">
        <v>0</v>
      </c>
      <c r="BK43" s="169">
        <v>0</v>
      </c>
      <c r="BL43" s="178" t="s">
        <v>151</v>
      </c>
      <c r="BM43" s="178" t="s">
        <v>151</v>
      </c>
      <c r="BN43" s="385">
        <v>0</v>
      </c>
      <c r="BO43" s="273">
        <v>0</v>
      </c>
      <c r="BP43" s="273">
        <v>0</v>
      </c>
      <c r="BQ43" s="276" t="s">
        <v>69</v>
      </c>
      <c r="BR43" s="232">
        <v>0</v>
      </c>
      <c r="BS43" s="233">
        <f t="shared" si="8"/>
        <v>0</v>
      </c>
      <c r="BT43" s="276" t="s">
        <v>69</v>
      </c>
      <c r="BU43" s="119" t="s">
        <v>401</v>
      </c>
      <c r="BV43" s="179" t="s">
        <v>13</v>
      </c>
      <c r="BW43" s="119" t="s">
        <v>338</v>
      </c>
      <c r="BX43" s="119" t="s">
        <v>402</v>
      </c>
      <c r="BY43" s="119" t="s">
        <v>151</v>
      </c>
      <c r="BZ43" s="119" t="s">
        <v>399</v>
      </c>
      <c r="CA43" s="119" t="s">
        <v>342</v>
      </c>
      <c r="CB43" s="119" t="s">
        <v>400</v>
      </c>
      <c r="CC43" s="119" t="s">
        <v>13</v>
      </c>
      <c r="CD43" s="119" t="s">
        <v>338</v>
      </c>
      <c r="CE43" s="119" t="s">
        <v>68</v>
      </c>
      <c r="CF43" s="119" t="s">
        <v>13</v>
      </c>
      <c r="CG43" s="119" t="s">
        <v>68</v>
      </c>
      <c r="CH43" s="243" t="s">
        <v>68</v>
      </c>
    </row>
    <row r="44" spans="2:86" ht="49.95" customHeight="1">
      <c r="B44" s="245" t="s">
        <v>77</v>
      </c>
      <c r="C44" s="41" t="s">
        <v>151</v>
      </c>
      <c r="D44" s="41" t="s">
        <v>165</v>
      </c>
      <c r="E44" s="41" t="s">
        <v>212</v>
      </c>
      <c r="F44" s="120" t="s">
        <v>151</v>
      </c>
      <c r="G44" s="121" t="s">
        <v>151</v>
      </c>
      <c r="H44" s="42" t="s">
        <v>180</v>
      </c>
      <c r="I44" s="119" t="s">
        <v>476</v>
      </c>
      <c r="J44" s="119" t="s">
        <v>187</v>
      </c>
      <c r="K44" s="42" t="s">
        <v>200</v>
      </c>
      <c r="L44" s="43">
        <v>1</v>
      </c>
      <c r="M44" s="43">
        <v>0</v>
      </c>
      <c r="N44" s="132">
        <v>0</v>
      </c>
      <c r="O44" s="44">
        <v>0</v>
      </c>
      <c r="P44" s="44">
        <v>0</v>
      </c>
      <c r="Q44" s="44">
        <v>0</v>
      </c>
      <c r="R44" s="45"/>
      <c r="S44" s="45"/>
      <c r="T44" s="46">
        <v>0</v>
      </c>
      <c r="U44" s="47">
        <f t="shared" si="1"/>
        <v>0</v>
      </c>
      <c r="V44" s="128">
        <v>0</v>
      </c>
      <c r="W44" s="48">
        <v>0</v>
      </c>
      <c r="X44" s="48">
        <v>0</v>
      </c>
      <c r="Y44" s="48">
        <v>0</v>
      </c>
      <c r="Z44" s="45"/>
      <c r="AA44" s="45"/>
      <c r="AB44" s="49">
        <v>0</v>
      </c>
      <c r="AC44" s="50">
        <f t="shared" si="2"/>
        <v>0</v>
      </c>
      <c r="AD44" s="173" t="s">
        <v>318</v>
      </c>
      <c r="AE44" s="51">
        <v>1</v>
      </c>
      <c r="AF44" s="51">
        <v>1</v>
      </c>
      <c r="AG44" s="51">
        <v>1</v>
      </c>
      <c r="AH44" s="45"/>
      <c r="AI44" s="45"/>
      <c r="AJ44" s="52">
        <v>1</v>
      </c>
      <c r="AK44" s="53">
        <f t="shared" si="3"/>
        <v>1</v>
      </c>
      <c r="AL44" s="135" t="s">
        <v>316</v>
      </c>
      <c r="AM44" s="54">
        <v>3</v>
      </c>
      <c r="AN44" s="54">
        <v>5</v>
      </c>
      <c r="AO44" s="54">
        <v>1</v>
      </c>
      <c r="AP44" s="45"/>
      <c r="AQ44" s="45"/>
      <c r="AR44" s="55">
        <v>1</v>
      </c>
      <c r="AS44" s="56">
        <f t="shared" si="4"/>
        <v>1</v>
      </c>
      <c r="AT44" s="165">
        <v>0</v>
      </c>
      <c r="AU44" s="124">
        <v>0</v>
      </c>
      <c r="AV44" s="124">
        <v>0</v>
      </c>
      <c r="AW44" s="124">
        <v>0</v>
      </c>
      <c r="AX44" s="127"/>
      <c r="AY44" s="127"/>
      <c r="AZ44" s="125">
        <v>0</v>
      </c>
      <c r="BA44" s="126">
        <f t="shared" si="5"/>
        <v>0</v>
      </c>
      <c r="BB44" s="169" t="s">
        <v>493</v>
      </c>
      <c r="BC44" s="169" t="s">
        <v>552</v>
      </c>
      <c r="BD44" s="169">
        <v>0</v>
      </c>
      <c r="BE44" s="169">
        <v>0</v>
      </c>
      <c r="BF44" s="169">
        <v>0</v>
      </c>
      <c r="BG44" s="169">
        <v>0</v>
      </c>
      <c r="BH44" s="169">
        <v>0</v>
      </c>
      <c r="BI44" s="169">
        <v>0</v>
      </c>
      <c r="BJ44" s="169">
        <v>0</v>
      </c>
      <c r="BK44" s="169">
        <v>0</v>
      </c>
      <c r="BL44" s="178" t="s">
        <v>151</v>
      </c>
      <c r="BM44" s="178" t="s">
        <v>151</v>
      </c>
      <c r="BN44" s="383" t="s">
        <v>536</v>
      </c>
      <c r="BO44" s="273">
        <v>3</v>
      </c>
      <c r="BP44" s="273">
        <v>3</v>
      </c>
      <c r="BQ44" s="277" t="s">
        <v>338</v>
      </c>
      <c r="BR44" s="232">
        <v>1</v>
      </c>
      <c r="BS44" s="233">
        <f t="shared" si="8"/>
        <v>1</v>
      </c>
      <c r="BT44" s="277" t="s">
        <v>338</v>
      </c>
      <c r="BU44" s="119" t="s">
        <v>407</v>
      </c>
      <c r="BV44" s="179" t="s">
        <v>13</v>
      </c>
      <c r="BW44" s="119" t="s">
        <v>338</v>
      </c>
      <c r="BX44" s="119" t="s">
        <v>398</v>
      </c>
      <c r="BY44" s="119" t="s">
        <v>151</v>
      </c>
      <c r="BZ44" s="119" t="s">
        <v>404</v>
      </c>
      <c r="CA44" s="119" t="s">
        <v>342</v>
      </c>
      <c r="CB44" s="119" t="s">
        <v>403</v>
      </c>
      <c r="CC44" s="119" t="s">
        <v>13</v>
      </c>
      <c r="CD44" s="119" t="s">
        <v>338</v>
      </c>
      <c r="CE44" s="119" t="s">
        <v>68</v>
      </c>
      <c r="CF44" s="119" t="s">
        <v>13</v>
      </c>
      <c r="CG44" s="119" t="s">
        <v>68</v>
      </c>
      <c r="CH44" s="244" t="s">
        <v>13</v>
      </c>
    </row>
    <row r="45" spans="2:86" ht="49.95" customHeight="1">
      <c r="B45" s="245" t="s">
        <v>77</v>
      </c>
      <c r="C45" s="120" t="s">
        <v>151</v>
      </c>
      <c r="D45" s="41" t="s">
        <v>165</v>
      </c>
      <c r="E45" s="41" t="s">
        <v>212</v>
      </c>
      <c r="F45" s="120" t="s">
        <v>151</v>
      </c>
      <c r="G45" s="121" t="s">
        <v>151</v>
      </c>
      <c r="H45" s="42" t="s">
        <v>180</v>
      </c>
      <c r="I45" s="119" t="s">
        <v>476</v>
      </c>
      <c r="J45" s="119" t="s">
        <v>187</v>
      </c>
      <c r="K45" s="42" t="s">
        <v>201</v>
      </c>
      <c r="L45" s="43">
        <v>1</v>
      </c>
      <c r="M45" s="43">
        <v>0</v>
      </c>
      <c r="N45" s="132">
        <v>0</v>
      </c>
      <c r="O45" s="44">
        <v>0</v>
      </c>
      <c r="P45" s="44">
        <v>0</v>
      </c>
      <c r="Q45" s="44">
        <v>0</v>
      </c>
      <c r="R45" s="45"/>
      <c r="S45" s="45"/>
      <c r="T45" s="46">
        <v>0</v>
      </c>
      <c r="U45" s="47">
        <f t="shared" si="1"/>
        <v>0</v>
      </c>
      <c r="V45" s="128">
        <v>0</v>
      </c>
      <c r="W45" s="48">
        <v>0</v>
      </c>
      <c r="X45" s="48">
        <v>0</v>
      </c>
      <c r="Y45" s="48">
        <v>0</v>
      </c>
      <c r="Z45" s="45"/>
      <c r="AA45" s="45"/>
      <c r="AB45" s="49">
        <v>0</v>
      </c>
      <c r="AC45" s="50">
        <f t="shared" si="2"/>
        <v>0</v>
      </c>
      <c r="AD45" s="173" t="s">
        <v>305</v>
      </c>
      <c r="AE45" s="51">
        <v>1</v>
      </c>
      <c r="AF45" s="51">
        <v>1</v>
      </c>
      <c r="AG45" s="51">
        <v>1</v>
      </c>
      <c r="AH45" s="45"/>
      <c r="AI45" s="45"/>
      <c r="AJ45" s="52">
        <v>1</v>
      </c>
      <c r="AK45" s="53">
        <f t="shared" si="3"/>
        <v>1</v>
      </c>
      <c r="AL45" s="135" t="s">
        <v>307</v>
      </c>
      <c r="AM45" s="54">
        <v>3</v>
      </c>
      <c r="AN45" s="54">
        <v>5</v>
      </c>
      <c r="AO45" s="54">
        <v>1</v>
      </c>
      <c r="AP45" s="45"/>
      <c r="AQ45" s="45"/>
      <c r="AR45" s="55">
        <v>1</v>
      </c>
      <c r="AS45" s="56">
        <f t="shared" si="4"/>
        <v>1</v>
      </c>
      <c r="AT45" s="165">
        <v>0</v>
      </c>
      <c r="AU45" s="124">
        <v>0</v>
      </c>
      <c r="AV45" s="124">
        <v>0</v>
      </c>
      <c r="AW45" s="124">
        <v>0</v>
      </c>
      <c r="AX45" s="127"/>
      <c r="AY45" s="127"/>
      <c r="AZ45" s="125">
        <v>0</v>
      </c>
      <c r="BA45" s="126">
        <f t="shared" si="5"/>
        <v>0</v>
      </c>
      <c r="BB45" s="169" t="s">
        <v>493</v>
      </c>
      <c r="BC45" s="169" t="s">
        <v>552</v>
      </c>
      <c r="BD45" s="169">
        <v>0</v>
      </c>
      <c r="BE45" s="169">
        <v>0</v>
      </c>
      <c r="BF45" s="169">
        <v>0</v>
      </c>
      <c r="BG45" s="169">
        <v>0</v>
      </c>
      <c r="BH45" s="169">
        <v>0</v>
      </c>
      <c r="BI45" s="169">
        <v>0</v>
      </c>
      <c r="BJ45" s="169">
        <v>0</v>
      </c>
      <c r="BK45" s="169">
        <v>0</v>
      </c>
      <c r="BL45" s="178" t="s">
        <v>151</v>
      </c>
      <c r="BM45" s="178" t="s">
        <v>151</v>
      </c>
      <c r="BN45" s="383" t="s">
        <v>537</v>
      </c>
      <c r="BO45" s="273">
        <v>3</v>
      </c>
      <c r="BP45" s="273">
        <v>3</v>
      </c>
      <c r="BQ45" s="278" t="s">
        <v>338</v>
      </c>
      <c r="BR45" s="232">
        <v>1</v>
      </c>
      <c r="BS45" s="233">
        <f t="shared" si="8"/>
        <v>1</v>
      </c>
      <c r="BT45" s="278" t="s">
        <v>338</v>
      </c>
      <c r="BU45" s="119" t="s">
        <v>406</v>
      </c>
      <c r="BV45" s="179" t="s">
        <v>13</v>
      </c>
      <c r="BW45" s="119" t="s">
        <v>338</v>
      </c>
      <c r="BX45" s="119" t="s">
        <v>398</v>
      </c>
      <c r="BY45" s="119" t="s">
        <v>151</v>
      </c>
      <c r="BZ45" s="119" t="s">
        <v>404</v>
      </c>
      <c r="CA45" s="119" t="s">
        <v>342</v>
      </c>
      <c r="CB45" s="119" t="s">
        <v>403</v>
      </c>
      <c r="CC45" s="119" t="s">
        <v>13</v>
      </c>
      <c r="CD45" s="119" t="s">
        <v>338</v>
      </c>
      <c r="CE45" s="119" t="s">
        <v>68</v>
      </c>
      <c r="CF45" s="119" t="s">
        <v>13</v>
      </c>
      <c r="CG45" s="119" t="s">
        <v>68</v>
      </c>
      <c r="CH45" s="244" t="s">
        <v>13</v>
      </c>
    </row>
    <row r="46" spans="2:86" ht="49.95" customHeight="1">
      <c r="B46" s="245" t="s">
        <v>77</v>
      </c>
      <c r="C46" s="41" t="s">
        <v>151</v>
      </c>
      <c r="D46" s="41" t="s">
        <v>165</v>
      </c>
      <c r="E46" s="41" t="s">
        <v>212</v>
      </c>
      <c r="F46" s="120" t="s">
        <v>151</v>
      </c>
      <c r="G46" s="121" t="s">
        <v>151</v>
      </c>
      <c r="H46" s="42" t="s">
        <v>180</v>
      </c>
      <c r="I46" s="119" t="s">
        <v>476</v>
      </c>
      <c r="J46" s="119" t="s">
        <v>187</v>
      </c>
      <c r="K46" s="42" t="s">
        <v>241</v>
      </c>
      <c r="L46" s="43">
        <v>1</v>
      </c>
      <c r="M46" s="43">
        <v>0</v>
      </c>
      <c r="N46" s="132">
        <v>0</v>
      </c>
      <c r="O46" s="44">
        <v>0</v>
      </c>
      <c r="P46" s="44">
        <v>0</v>
      </c>
      <c r="Q46" s="44">
        <v>0</v>
      </c>
      <c r="R46" s="45"/>
      <c r="S46" s="45"/>
      <c r="T46" s="46">
        <v>0</v>
      </c>
      <c r="U46" s="47">
        <f t="shared" si="1"/>
        <v>0</v>
      </c>
      <c r="V46" s="128">
        <v>0</v>
      </c>
      <c r="W46" s="48">
        <v>0</v>
      </c>
      <c r="X46" s="48">
        <v>0</v>
      </c>
      <c r="Y46" s="48">
        <v>0</v>
      </c>
      <c r="Z46" s="45"/>
      <c r="AA46" s="45"/>
      <c r="AB46" s="49">
        <v>0</v>
      </c>
      <c r="AC46" s="50">
        <f t="shared" si="2"/>
        <v>0</v>
      </c>
      <c r="AD46" s="173" t="s">
        <v>305</v>
      </c>
      <c r="AE46" s="51">
        <v>1</v>
      </c>
      <c r="AF46" s="51">
        <v>1</v>
      </c>
      <c r="AG46" s="51">
        <v>1</v>
      </c>
      <c r="AH46" s="45"/>
      <c r="AI46" s="45"/>
      <c r="AJ46" s="177">
        <v>1</v>
      </c>
      <c r="AK46" s="53">
        <f t="shared" si="3"/>
        <v>1</v>
      </c>
      <c r="AL46" s="135" t="s">
        <v>307</v>
      </c>
      <c r="AM46" s="54">
        <v>3</v>
      </c>
      <c r="AN46" s="54">
        <v>5</v>
      </c>
      <c r="AO46" s="54">
        <v>1</v>
      </c>
      <c r="AP46" s="45"/>
      <c r="AQ46" s="45"/>
      <c r="AR46" s="55">
        <v>1</v>
      </c>
      <c r="AS46" s="56">
        <f t="shared" si="4"/>
        <v>1</v>
      </c>
      <c r="AT46" s="165">
        <v>0</v>
      </c>
      <c r="AU46" s="124">
        <v>0</v>
      </c>
      <c r="AV46" s="124">
        <v>0</v>
      </c>
      <c r="AW46" s="124">
        <v>0</v>
      </c>
      <c r="AX46" s="127"/>
      <c r="AY46" s="127"/>
      <c r="AZ46" s="125">
        <v>0</v>
      </c>
      <c r="BA46" s="126">
        <f t="shared" si="5"/>
        <v>0</v>
      </c>
      <c r="BB46" s="169" t="s">
        <v>493</v>
      </c>
      <c r="BC46" s="169" t="s">
        <v>552</v>
      </c>
      <c r="BD46" s="169">
        <v>0</v>
      </c>
      <c r="BE46" s="169">
        <v>0</v>
      </c>
      <c r="BF46" s="169">
        <v>0</v>
      </c>
      <c r="BG46" s="169">
        <v>0</v>
      </c>
      <c r="BH46" s="169">
        <v>0</v>
      </c>
      <c r="BI46" s="169">
        <v>0</v>
      </c>
      <c r="BJ46" s="169">
        <v>0</v>
      </c>
      <c r="BK46" s="169">
        <v>0</v>
      </c>
      <c r="BL46" s="178" t="s">
        <v>151</v>
      </c>
      <c r="BM46" s="178" t="s">
        <v>151</v>
      </c>
      <c r="BN46" s="383" t="s">
        <v>537</v>
      </c>
      <c r="BO46" s="273">
        <v>3</v>
      </c>
      <c r="BP46" s="273">
        <v>3</v>
      </c>
      <c r="BQ46" s="278" t="s">
        <v>338</v>
      </c>
      <c r="BR46" s="232">
        <v>1</v>
      </c>
      <c r="BS46" s="233">
        <f t="shared" si="8"/>
        <v>1</v>
      </c>
      <c r="BT46" s="278" t="s">
        <v>338</v>
      </c>
      <c r="BU46" s="119" t="s">
        <v>406</v>
      </c>
      <c r="BV46" s="179" t="s">
        <v>13</v>
      </c>
      <c r="BW46" s="119" t="s">
        <v>338</v>
      </c>
      <c r="BX46" s="119" t="s">
        <v>398</v>
      </c>
      <c r="BY46" s="119" t="s">
        <v>151</v>
      </c>
      <c r="BZ46" s="119" t="s">
        <v>404</v>
      </c>
      <c r="CA46" s="119" t="s">
        <v>342</v>
      </c>
      <c r="CB46" s="119" t="s">
        <v>403</v>
      </c>
      <c r="CC46" s="119" t="s">
        <v>13</v>
      </c>
      <c r="CD46" s="119" t="s">
        <v>338</v>
      </c>
      <c r="CE46" s="119" t="s">
        <v>68</v>
      </c>
      <c r="CF46" s="119" t="s">
        <v>13</v>
      </c>
      <c r="CG46" s="119" t="s">
        <v>68</v>
      </c>
      <c r="CH46" s="244" t="s">
        <v>13</v>
      </c>
    </row>
    <row r="47" spans="2:86" ht="49.95" customHeight="1">
      <c r="B47" s="246" t="s">
        <v>77</v>
      </c>
      <c r="C47" s="120" t="s">
        <v>151</v>
      </c>
      <c r="D47" s="41" t="s">
        <v>165</v>
      </c>
      <c r="E47" s="41" t="s">
        <v>212</v>
      </c>
      <c r="F47" s="120" t="s">
        <v>151</v>
      </c>
      <c r="G47" s="121" t="s">
        <v>151</v>
      </c>
      <c r="H47" s="42" t="s">
        <v>181</v>
      </c>
      <c r="I47" s="119" t="s">
        <v>475</v>
      </c>
      <c r="J47" s="42" t="s">
        <v>198</v>
      </c>
      <c r="K47" s="42" t="s">
        <v>242</v>
      </c>
      <c r="L47" s="43">
        <v>14</v>
      </c>
      <c r="M47" s="43">
        <v>0</v>
      </c>
      <c r="N47" s="132" t="s">
        <v>231</v>
      </c>
      <c r="O47" s="44">
        <v>0</v>
      </c>
      <c r="P47" s="44">
        <v>0</v>
      </c>
      <c r="Q47" s="44">
        <v>0</v>
      </c>
      <c r="R47" s="45"/>
      <c r="S47" s="45"/>
      <c r="T47" s="46">
        <v>0</v>
      </c>
      <c r="U47" s="47">
        <f t="shared" si="1"/>
        <v>0</v>
      </c>
      <c r="V47" s="128" t="s">
        <v>231</v>
      </c>
      <c r="W47" s="48">
        <v>0</v>
      </c>
      <c r="X47" s="48">
        <v>0</v>
      </c>
      <c r="Y47" s="48">
        <v>0</v>
      </c>
      <c r="Z47" s="45"/>
      <c r="AA47" s="45"/>
      <c r="AB47" s="49">
        <v>0</v>
      </c>
      <c r="AC47" s="50">
        <f t="shared" si="2"/>
        <v>0</v>
      </c>
      <c r="AD47" s="133" t="s">
        <v>231</v>
      </c>
      <c r="AE47" s="51">
        <v>0</v>
      </c>
      <c r="AF47" s="51">
        <v>0</v>
      </c>
      <c r="AG47" s="51">
        <v>0</v>
      </c>
      <c r="AH47" s="45"/>
      <c r="AI47" s="45"/>
      <c r="AJ47" s="52">
        <v>0</v>
      </c>
      <c r="AK47" s="53">
        <f t="shared" si="3"/>
        <v>0</v>
      </c>
      <c r="AL47" s="135" t="s">
        <v>247</v>
      </c>
      <c r="AM47" s="54">
        <v>2</v>
      </c>
      <c r="AN47" s="54">
        <v>4</v>
      </c>
      <c r="AO47" s="54">
        <v>0</v>
      </c>
      <c r="AP47" s="45"/>
      <c r="AQ47" s="45"/>
      <c r="AR47" s="55">
        <v>0</v>
      </c>
      <c r="AS47" s="56">
        <f t="shared" si="4"/>
        <v>0</v>
      </c>
      <c r="AT47" s="165">
        <v>0</v>
      </c>
      <c r="AU47" s="124">
        <v>0</v>
      </c>
      <c r="AV47" s="124">
        <v>0</v>
      </c>
      <c r="AW47" s="124">
        <v>0</v>
      </c>
      <c r="AX47" s="127"/>
      <c r="AY47" s="127"/>
      <c r="AZ47" s="125">
        <v>0</v>
      </c>
      <c r="BA47" s="126">
        <f t="shared" si="5"/>
        <v>0</v>
      </c>
      <c r="BB47" s="169" t="s">
        <v>493</v>
      </c>
      <c r="BC47" s="169" t="s">
        <v>552</v>
      </c>
      <c r="BD47" s="169">
        <v>0</v>
      </c>
      <c r="BE47" s="169">
        <v>0</v>
      </c>
      <c r="BF47" s="169">
        <v>0</v>
      </c>
      <c r="BG47" s="169">
        <v>0</v>
      </c>
      <c r="BH47" s="169">
        <v>0</v>
      </c>
      <c r="BI47" s="169">
        <v>0</v>
      </c>
      <c r="BJ47" s="169">
        <v>0</v>
      </c>
      <c r="BK47" s="169">
        <v>0</v>
      </c>
      <c r="BL47" s="178" t="s">
        <v>151</v>
      </c>
      <c r="BM47" s="178" t="s">
        <v>151</v>
      </c>
      <c r="BN47" s="383" t="s">
        <v>522</v>
      </c>
      <c r="BO47" s="273">
        <v>2</v>
      </c>
      <c r="BP47" s="273">
        <v>2</v>
      </c>
      <c r="BQ47" s="278" t="s">
        <v>338</v>
      </c>
      <c r="BR47" s="232">
        <v>14</v>
      </c>
      <c r="BS47" s="233">
        <f t="shared" si="8"/>
        <v>1</v>
      </c>
      <c r="BT47" s="278" t="s">
        <v>338</v>
      </c>
      <c r="BU47" s="119" t="s">
        <v>408</v>
      </c>
      <c r="BV47" s="179" t="s">
        <v>13</v>
      </c>
      <c r="BW47" s="119" t="s">
        <v>338</v>
      </c>
      <c r="BX47" s="119" t="s">
        <v>402</v>
      </c>
      <c r="BY47" s="119" t="s">
        <v>151</v>
      </c>
      <c r="BZ47" s="119" t="s">
        <v>404</v>
      </c>
      <c r="CA47" s="119" t="s">
        <v>342</v>
      </c>
      <c r="CB47" s="119" t="s">
        <v>403</v>
      </c>
      <c r="CC47" s="119" t="s">
        <v>13</v>
      </c>
      <c r="CD47" s="119" t="s">
        <v>338</v>
      </c>
      <c r="CE47" s="119" t="s">
        <v>68</v>
      </c>
      <c r="CF47" s="119" t="s">
        <v>13</v>
      </c>
      <c r="CG47" s="119" t="s">
        <v>68</v>
      </c>
      <c r="CH47" s="244" t="s">
        <v>13</v>
      </c>
    </row>
    <row r="48" spans="2:86" ht="49.95" customHeight="1">
      <c r="B48" s="245" t="s">
        <v>77</v>
      </c>
      <c r="C48" s="120" t="s">
        <v>151</v>
      </c>
      <c r="D48" s="41" t="s">
        <v>165</v>
      </c>
      <c r="E48" s="41" t="s">
        <v>212</v>
      </c>
      <c r="F48" s="120" t="s">
        <v>151</v>
      </c>
      <c r="G48" s="121" t="s">
        <v>151</v>
      </c>
      <c r="H48" s="42" t="s">
        <v>182</v>
      </c>
      <c r="I48" s="119" t="s">
        <v>474</v>
      </c>
      <c r="J48" s="119" t="s">
        <v>152</v>
      </c>
      <c r="K48" s="119" t="s">
        <v>243</v>
      </c>
      <c r="L48" s="43">
        <v>2</v>
      </c>
      <c r="M48" s="43">
        <v>0</v>
      </c>
      <c r="N48" s="132">
        <v>0</v>
      </c>
      <c r="O48" s="44">
        <v>0</v>
      </c>
      <c r="P48" s="44">
        <v>0</v>
      </c>
      <c r="Q48" s="44">
        <v>0</v>
      </c>
      <c r="R48" s="45"/>
      <c r="S48" s="45"/>
      <c r="T48" s="46">
        <v>0</v>
      </c>
      <c r="U48" s="47">
        <f t="shared" si="1"/>
        <v>0</v>
      </c>
      <c r="V48" s="128">
        <v>0</v>
      </c>
      <c r="W48" s="48">
        <v>0</v>
      </c>
      <c r="X48" s="48">
        <v>0</v>
      </c>
      <c r="Y48" s="48">
        <v>0</v>
      </c>
      <c r="Z48" s="45"/>
      <c r="AA48" s="45"/>
      <c r="AB48" s="49">
        <v>0</v>
      </c>
      <c r="AC48" s="50">
        <f t="shared" si="2"/>
        <v>0</v>
      </c>
      <c r="AD48" s="133">
        <v>0</v>
      </c>
      <c r="AE48" s="51">
        <v>0</v>
      </c>
      <c r="AF48" s="51">
        <v>0</v>
      </c>
      <c r="AG48" s="51">
        <v>0</v>
      </c>
      <c r="AH48" s="45"/>
      <c r="AI48" s="45"/>
      <c r="AJ48" s="52">
        <v>0</v>
      </c>
      <c r="AK48" s="53">
        <f t="shared" si="3"/>
        <v>0</v>
      </c>
      <c r="AL48" s="134" t="s">
        <v>247</v>
      </c>
      <c r="AM48" s="54">
        <v>2</v>
      </c>
      <c r="AN48" s="54">
        <v>4</v>
      </c>
      <c r="AO48" s="54">
        <v>0</v>
      </c>
      <c r="AP48" s="45"/>
      <c r="AQ48" s="45"/>
      <c r="AR48" s="55">
        <v>0</v>
      </c>
      <c r="AS48" s="56">
        <f t="shared" si="4"/>
        <v>0</v>
      </c>
      <c r="AT48" s="165" t="s">
        <v>291</v>
      </c>
      <c r="AU48" s="124">
        <v>1</v>
      </c>
      <c r="AV48" s="124">
        <v>24</v>
      </c>
      <c r="AW48" s="124">
        <v>0</v>
      </c>
      <c r="AX48" s="127"/>
      <c r="AY48" s="127"/>
      <c r="AZ48" s="125">
        <v>0</v>
      </c>
      <c r="BA48" s="126">
        <f t="shared" si="5"/>
        <v>0</v>
      </c>
      <c r="BB48" s="169" t="s">
        <v>493</v>
      </c>
      <c r="BC48" s="169" t="s">
        <v>552</v>
      </c>
      <c r="BD48" s="169">
        <v>0</v>
      </c>
      <c r="BE48" s="169">
        <v>0</v>
      </c>
      <c r="BF48" s="169">
        <v>0</v>
      </c>
      <c r="BG48" s="169">
        <v>0</v>
      </c>
      <c r="BH48" s="169">
        <v>0</v>
      </c>
      <c r="BI48" s="169">
        <v>0</v>
      </c>
      <c r="BJ48" s="169">
        <v>0</v>
      </c>
      <c r="BK48" s="169">
        <v>0</v>
      </c>
      <c r="BL48" s="178" t="s">
        <v>151</v>
      </c>
      <c r="BM48" s="178" t="s">
        <v>151</v>
      </c>
      <c r="BN48" s="273">
        <v>0</v>
      </c>
      <c r="BO48" s="273">
        <v>0</v>
      </c>
      <c r="BP48" s="273">
        <v>0</v>
      </c>
      <c r="BQ48" s="276" t="s">
        <v>69</v>
      </c>
      <c r="BR48" s="232">
        <v>0</v>
      </c>
      <c r="BS48" s="233">
        <f t="shared" si="8"/>
        <v>0</v>
      </c>
      <c r="BT48" s="276" t="s">
        <v>69</v>
      </c>
      <c r="BU48" s="119" t="s">
        <v>456</v>
      </c>
      <c r="BV48" s="179" t="s">
        <v>13</v>
      </c>
      <c r="BW48" s="119" t="s">
        <v>338</v>
      </c>
      <c r="BX48" s="119" t="s">
        <v>409</v>
      </c>
      <c r="BY48" s="119" t="s">
        <v>151</v>
      </c>
      <c r="BZ48" s="119" t="s">
        <v>404</v>
      </c>
      <c r="CA48" s="119" t="s">
        <v>342</v>
      </c>
      <c r="CB48" s="119" t="s">
        <v>405</v>
      </c>
      <c r="CC48" s="119" t="s">
        <v>13</v>
      </c>
      <c r="CD48" s="119" t="s">
        <v>338</v>
      </c>
      <c r="CE48" s="119" t="s">
        <v>68</v>
      </c>
      <c r="CF48" s="119" t="s">
        <v>13</v>
      </c>
      <c r="CG48" s="119" t="s">
        <v>68</v>
      </c>
      <c r="CH48" s="243" t="s">
        <v>68</v>
      </c>
    </row>
    <row r="49" spans="2:86" ht="49.95" customHeight="1">
      <c r="B49" s="245" t="s">
        <v>77</v>
      </c>
      <c r="C49" s="41" t="s">
        <v>151</v>
      </c>
      <c r="D49" s="41" t="s">
        <v>165</v>
      </c>
      <c r="E49" s="41" t="s">
        <v>212</v>
      </c>
      <c r="F49" s="120" t="s">
        <v>151</v>
      </c>
      <c r="G49" s="121" t="s">
        <v>151</v>
      </c>
      <c r="H49" s="42" t="s">
        <v>170</v>
      </c>
      <c r="I49" s="119" t="s">
        <v>474</v>
      </c>
      <c r="J49" s="119" t="s">
        <v>152</v>
      </c>
      <c r="K49" s="42" t="s">
        <v>244</v>
      </c>
      <c r="L49" s="43">
        <v>2</v>
      </c>
      <c r="M49" s="43">
        <v>0</v>
      </c>
      <c r="N49" s="132">
        <v>0</v>
      </c>
      <c r="O49" s="44">
        <v>0</v>
      </c>
      <c r="P49" s="44">
        <v>0</v>
      </c>
      <c r="Q49" s="44">
        <v>0</v>
      </c>
      <c r="R49" s="45"/>
      <c r="S49" s="45"/>
      <c r="T49" s="46">
        <v>0</v>
      </c>
      <c r="U49" s="47">
        <f t="shared" si="1"/>
        <v>0</v>
      </c>
      <c r="V49" s="128">
        <v>0</v>
      </c>
      <c r="W49" s="48">
        <v>0</v>
      </c>
      <c r="X49" s="48">
        <v>0</v>
      </c>
      <c r="Y49" s="48">
        <v>0</v>
      </c>
      <c r="Z49" s="45"/>
      <c r="AA49" s="45"/>
      <c r="AB49" s="49">
        <v>0</v>
      </c>
      <c r="AC49" s="50">
        <f t="shared" si="2"/>
        <v>0</v>
      </c>
      <c r="AD49" s="133">
        <v>0</v>
      </c>
      <c r="AE49" s="51">
        <v>0</v>
      </c>
      <c r="AF49" s="51">
        <v>0</v>
      </c>
      <c r="AG49" s="51">
        <v>0</v>
      </c>
      <c r="AH49" s="45"/>
      <c r="AI49" s="45"/>
      <c r="AJ49" s="52">
        <v>0</v>
      </c>
      <c r="AK49" s="53">
        <f t="shared" si="3"/>
        <v>0</v>
      </c>
      <c r="AL49" s="134" t="s">
        <v>247</v>
      </c>
      <c r="AM49" s="54">
        <v>2</v>
      </c>
      <c r="AN49" s="54">
        <v>4</v>
      </c>
      <c r="AO49" s="54">
        <v>0</v>
      </c>
      <c r="AP49" s="45"/>
      <c r="AQ49" s="45"/>
      <c r="AR49" s="55">
        <v>0</v>
      </c>
      <c r="AS49" s="56">
        <f t="shared" si="4"/>
        <v>0</v>
      </c>
      <c r="AT49" s="165" t="s">
        <v>291</v>
      </c>
      <c r="AU49" s="124">
        <v>1</v>
      </c>
      <c r="AV49" s="124">
        <v>12</v>
      </c>
      <c r="AW49" s="124">
        <v>0</v>
      </c>
      <c r="AX49" s="127"/>
      <c r="AY49" s="127"/>
      <c r="AZ49" s="125">
        <v>0</v>
      </c>
      <c r="BA49" s="126">
        <f t="shared" si="5"/>
        <v>0</v>
      </c>
      <c r="BB49" s="169" t="s">
        <v>493</v>
      </c>
      <c r="BC49" s="169" t="s">
        <v>552</v>
      </c>
      <c r="BD49" s="169">
        <v>0</v>
      </c>
      <c r="BE49" s="169">
        <v>0</v>
      </c>
      <c r="BF49" s="169">
        <v>0</v>
      </c>
      <c r="BG49" s="169">
        <v>0</v>
      </c>
      <c r="BH49" s="169">
        <v>0</v>
      </c>
      <c r="BI49" s="169">
        <v>0</v>
      </c>
      <c r="BJ49" s="169">
        <v>0</v>
      </c>
      <c r="BK49" s="169">
        <v>0</v>
      </c>
      <c r="BL49" s="178" t="s">
        <v>151</v>
      </c>
      <c r="BM49" s="178" t="s">
        <v>151</v>
      </c>
      <c r="BN49" s="273">
        <v>0</v>
      </c>
      <c r="BO49" s="273">
        <v>0</v>
      </c>
      <c r="BP49" s="273">
        <v>0</v>
      </c>
      <c r="BQ49" s="276" t="s">
        <v>69</v>
      </c>
      <c r="BR49" s="232">
        <v>0</v>
      </c>
      <c r="BS49" s="233">
        <f t="shared" si="8"/>
        <v>0</v>
      </c>
      <c r="BT49" s="276" t="s">
        <v>69</v>
      </c>
      <c r="BU49" s="119" t="s">
        <v>411</v>
      </c>
      <c r="BV49" s="179" t="s">
        <v>13</v>
      </c>
      <c r="BW49" s="119" t="s">
        <v>338</v>
      </c>
      <c r="BX49" s="119" t="s">
        <v>409</v>
      </c>
      <c r="BY49" s="119" t="s">
        <v>151</v>
      </c>
      <c r="BZ49" s="119" t="s">
        <v>404</v>
      </c>
      <c r="CA49" s="119" t="s">
        <v>342</v>
      </c>
      <c r="CB49" s="119" t="s">
        <v>413</v>
      </c>
      <c r="CC49" s="119" t="s">
        <v>13</v>
      </c>
      <c r="CD49" s="119" t="s">
        <v>338</v>
      </c>
      <c r="CE49" s="119" t="s">
        <v>68</v>
      </c>
      <c r="CF49" s="119" t="s">
        <v>13</v>
      </c>
      <c r="CG49" s="119" t="s">
        <v>68</v>
      </c>
      <c r="CH49" s="243" t="s">
        <v>68</v>
      </c>
    </row>
    <row r="50" spans="2:86" ht="49.95" customHeight="1">
      <c r="B50" s="245" t="s">
        <v>77</v>
      </c>
      <c r="C50" s="120" t="s">
        <v>151</v>
      </c>
      <c r="D50" s="41" t="s">
        <v>165</v>
      </c>
      <c r="E50" s="41" t="s">
        <v>212</v>
      </c>
      <c r="F50" s="120" t="s">
        <v>151</v>
      </c>
      <c r="G50" s="121" t="s">
        <v>151</v>
      </c>
      <c r="H50" s="42" t="s">
        <v>170</v>
      </c>
      <c r="I50" s="119" t="s">
        <v>474</v>
      </c>
      <c r="J50" s="119" t="s">
        <v>152</v>
      </c>
      <c r="K50" s="42" t="s">
        <v>245</v>
      </c>
      <c r="L50" s="43">
        <v>26</v>
      </c>
      <c r="M50" s="43">
        <v>0</v>
      </c>
      <c r="N50" s="132">
        <v>0</v>
      </c>
      <c r="O50" s="44">
        <v>0</v>
      </c>
      <c r="P50" s="44">
        <v>0</v>
      </c>
      <c r="Q50" s="44">
        <v>0</v>
      </c>
      <c r="R50" s="45"/>
      <c r="S50" s="45"/>
      <c r="T50" s="46">
        <v>0</v>
      </c>
      <c r="U50" s="47">
        <f t="shared" si="1"/>
        <v>0</v>
      </c>
      <c r="V50" s="128">
        <v>0</v>
      </c>
      <c r="W50" s="48">
        <v>0</v>
      </c>
      <c r="X50" s="48">
        <v>0</v>
      </c>
      <c r="Y50" s="48">
        <v>0</v>
      </c>
      <c r="Z50" s="45"/>
      <c r="AA50" s="45"/>
      <c r="AB50" s="49">
        <v>0</v>
      </c>
      <c r="AC50" s="50">
        <f t="shared" si="2"/>
        <v>0</v>
      </c>
      <c r="AD50" s="133">
        <v>0</v>
      </c>
      <c r="AE50" s="51">
        <v>0</v>
      </c>
      <c r="AF50" s="51">
        <v>0</v>
      </c>
      <c r="AG50" s="51">
        <v>0</v>
      </c>
      <c r="AH50" s="45"/>
      <c r="AI50" s="45"/>
      <c r="AJ50" s="52">
        <v>0</v>
      </c>
      <c r="AK50" s="53">
        <f t="shared" si="3"/>
        <v>0</v>
      </c>
      <c r="AL50" s="134" t="s">
        <v>247</v>
      </c>
      <c r="AM50" s="54">
        <v>2</v>
      </c>
      <c r="AN50" s="54">
        <v>4</v>
      </c>
      <c r="AO50" s="54">
        <v>0</v>
      </c>
      <c r="AP50" s="45"/>
      <c r="AQ50" s="45"/>
      <c r="AR50" s="55">
        <v>0</v>
      </c>
      <c r="AS50" s="56">
        <f t="shared" si="4"/>
        <v>0</v>
      </c>
      <c r="AT50" s="165" t="s">
        <v>290</v>
      </c>
      <c r="AU50" s="124">
        <v>5</v>
      </c>
      <c r="AV50" s="124">
        <v>62</v>
      </c>
      <c r="AW50" s="124">
        <v>0</v>
      </c>
      <c r="AX50" s="127"/>
      <c r="AY50" s="127"/>
      <c r="AZ50" s="125">
        <v>0</v>
      </c>
      <c r="BA50" s="126">
        <f t="shared" si="5"/>
        <v>0</v>
      </c>
      <c r="BB50" s="169" t="s">
        <v>493</v>
      </c>
      <c r="BC50" s="169" t="s">
        <v>552</v>
      </c>
      <c r="BD50" s="169">
        <v>0</v>
      </c>
      <c r="BE50" s="169">
        <v>0</v>
      </c>
      <c r="BF50" s="169">
        <v>0</v>
      </c>
      <c r="BG50" s="169">
        <v>0</v>
      </c>
      <c r="BH50" s="169">
        <v>0</v>
      </c>
      <c r="BI50" s="169">
        <v>0</v>
      </c>
      <c r="BJ50" s="169">
        <v>0</v>
      </c>
      <c r="BK50" s="169">
        <v>0</v>
      </c>
      <c r="BL50" s="178" t="s">
        <v>151</v>
      </c>
      <c r="BM50" s="178" t="s">
        <v>151</v>
      </c>
      <c r="BN50" s="273">
        <v>0</v>
      </c>
      <c r="BO50" s="273">
        <v>0</v>
      </c>
      <c r="BP50" s="273">
        <v>0</v>
      </c>
      <c r="BQ50" s="276" t="s">
        <v>69</v>
      </c>
      <c r="BR50" s="232">
        <v>0</v>
      </c>
      <c r="BS50" s="233">
        <f t="shared" si="8"/>
        <v>0</v>
      </c>
      <c r="BT50" s="276" t="s">
        <v>69</v>
      </c>
      <c r="BU50" s="119" t="s">
        <v>411</v>
      </c>
      <c r="BV50" s="179" t="s">
        <v>13</v>
      </c>
      <c r="BW50" s="119" t="s">
        <v>338</v>
      </c>
      <c r="BX50" s="119" t="s">
        <v>409</v>
      </c>
      <c r="BY50" s="119" t="s">
        <v>151</v>
      </c>
      <c r="BZ50" s="119" t="s">
        <v>404</v>
      </c>
      <c r="CA50" s="119" t="s">
        <v>342</v>
      </c>
      <c r="CB50" s="119" t="s">
        <v>413</v>
      </c>
      <c r="CC50" s="119" t="s">
        <v>13</v>
      </c>
      <c r="CD50" s="119" t="s">
        <v>338</v>
      </c>
      <c r="CE50" s="119" t="s">
        <v>68</v>
      </c>
      <c r="CF50" s="119" t="s">
        <v>13</v>
      </c>
      <c r="CG50" s="119" t="s">
        <v>68</v>
      </c>
      <c r="CH50" s="243" t="s">
        <v>68</v>
      </c>
    </row>
    <row r="51" spans="2:86" ht="49.95" customHeight="1">
      <c r="B51" s="245" t="s">
        <v>77</v>
      </c>
      <c r="C51" s="41" t="s">
        <v>151</v>
      </c>
      <c r="D51" s="41" t="s">
        <v>165</v>
      </c>
      <c r="E51" s="138" t="s">
        <v>212</v>
      </c>
      <c r="F51" s="139" t="s">
        <v>151</v>
      </c>
      <c r="G51" s="140" t="s">
        <v>151</v>
      </c>
      <c r="H51" s="141" t="s">
        <v>170</v>
      </c>
      <c r="I51" s="119" t="s">
        <v>474</v>
      </c>
      <c r="J51" s="142" t="s">
        <v>152</v>
      </c>
      <c r="K51" s="141" t="s">
        <v>246</v>
      </c>
      <c r="L51" s="143">
        <v>24</v>
      </c>
      <c r="M51" s="143">
        <v>0</v>
      </c>
      <c r="N51" s="144">
        <v>0</v>
      </c>
      <c r="O51" s="145">
        <v>0</v>
      </c>
      <c r="P51" s="145">
        <v>0</v>
      </c>
      <c r="Q51" s="44">
        <v>0</v>
      </c>
      <c r="R51" s="146"/>
      <c r="S51" s="146"/>
      <c r="T51" s="46">
        <v>0</v>
      </c>
      <c r="U51" s="147">
        <f>T51/L51</f>
        <v>0</v>
      </c>
      <c r="V51" s="148">
        <v>0</v>
      </c>
      <c r="W51" s="149">
        <v>0</v>
      </c>
      <c r="X51" s="149">
        <v>0</v>
      </c>
      <c r="Y51" s="48">
        <v>0</v>
      </c>
      <c r="Z51" s="146"/>
      <c r="AA51" s="146"/>
      <c r="AB51" s="49">
        <v>0</v>
      </c>
      <c r="AC51" s="150">
        <f>AB51/L51</f>
        <v>0</v>
      </c>
      <c r="AD51" s="151">
        <v>0</v>
      </c>
      <c r="AE51" s="152">
        <v>0</v>
      </c>
      <c r="AF51" s="152">
        <v>0</v>
      </c>
      <c r="AG51" s="51">
        <v>0</v>
      </c>
      <c r="AH51" s="153"/>
      <c r="AI51" s="146"/>
      <c r="AJ51" s="52">
        <v>0</v>
      </c>
      <c r="AK51" s="53">
        <f>AJ51/L51</f>
        <v>0</v>
      </c>
      <c r="AL51" s="154" t="s">
        <v>247</v>
      </c>
      <c r="AM51" s="155">
        <v>2</v>
      </c>
      <c r="AN51" s="155">
        <v>4</v>
      </c>
      <c r="AO51" s="54">
        <v>0</v>
      </c>
      <c r="AP51" s="153"/>
      <c r="AQ51" s="146"/>
      <c r="AR51" s="55">
        <v>0</v>
      </c>
      <c r="AS51" s="56">
        <f>AR51/L51</f>
        <v>0</v>
      </c>
      <c r="AT51" s="166" t="s">
        <v>290</v>
      </c>
      <c r="AU51" s="156">
        <v>5</v>
      </c>
      <c r="AV51" s="156">
        <v>67</v>
      </c>
      <c r="AW51" s="124">
        <v>0</v>
      </c>
      <c r="AX51" s="157"/>
      <c r="AY51" s="158"/>
      <c r="AZ51" s="159">
        <v>0</v>
      </c>
      <c r="BA51" s="160">
        <f t="shared" ref="BA51:BA61" si="9">AZ51/L51</f>
        <v>0</v>
      </c>
      <c r="BB51" s="169" t="s">
        <v>493</v>
      </c>
      <c r="BC51" s="169" t="s">
        <v>552</v>
      </c>
      <c r="BD51" s="169">
        <v>0</v>
      </c>
      <c r="BE51" s="169">
        <v>0</v>
      </c>
      <c r="BF51" s="169">
        <v>0</v>
      </c>
      <c r="BG51" s="169">
        <v>0</v>
      </c>
      <c r="BH51" s="169">
        <v>0</v>
      </c>
      <c r="BI51" s="169">
        <v>0</v>
      </c>
      <c r="BJ51" s="169">
        <v>0</v>
      </c>
      <c r="BK51" s="169">
        <v>0</v>
      </c>
      <c r="BL51" s="178" t="s">
        <v>151</v>
      </c>
      <c r="BM51" s="178" t="s">
        <v>151</v>
      </c>
      <c r="BN51" s="273">
        <v>0</v>
      </c>
      <c r="BO51" s="273">
        <v>0</v>
      </c>
      <c r="BP51" s="273">
        <v>0</v>
      </c>
      <c r="BQ51" s="276" t="s">
        <v>69</v>
      </c>
      <c r="BR51" s="232">
        <v>0</v>
      </c>
      <c r="BS51" s="233">
        <f t="shared" si="8"/>
        <v>0</v>
      </c>
      <c r="BT51" s="276" t="s">
        <v>69</v>
      </c>
      <c r="BU51" s="119" t="s">
        <v>412</v>
      </c>
      <c r="BV51" s="179" t="s">
        <v>13</v>
      </c>
      <c r="BW51" s="119" t="s">
        <v>338</v>
      </c>
      <c r="BX51" s="119" t="s">
        <v>410</v>
      </c>
      <c r="BY51" s="119" t="s">
        <v>151</v>
      </c>
      <c r="BZ51" s="119" t="s">
        <v>404</v>
      </c>
      <c r="CA51" s="119" t="s">
        <v>342</v>
      </c>
      <c r="CB51" s="119" t="s">
        <v>413</v>
      </c>
      <c r="CC51" s="119" t="s">
        <v>13</v>
      </c>
      <c r="CD51" s="119" t="s">
        <v>338</v>
      </c>
      <c r="CE51" s="119" t="s">
        <v>68</v>
      </c>
      <c r="CF51" s="119" t="s">
        <v>13</v>
      </c>
      <c r="CG51" s="119" t="s">
        <v>68</v>
      </c>
      <c r="CH51" s="243" t="s">
        <v>68</v>
      </c>
    </row>
    <row r="52" spans="2:86" ht="55.2">
      <c r="B52" s="223" t="s">
        <v>248</v>
      </c>
      <c r="C52" s="184" t="s">
        <v>151</v>
      </c>
      <c r="D52" s="224" t="s">
        <v>248</v>
      </c>
      <c r="E52" s="41" t="s">
        <v>151</v>
      </c>
      <c r="F52" s="120" t="s">
        <v>151</v>
      </c>
      <c r="G52" s="121" t="s">
        <v>151</v>
      </c>
      <c r="H52" s="119" t="s">
        <v>469</v>
      </c>
      <c r="I52" s="119" t="s">
        <v>482</v>
      </c>
      <c r="J52" s="119" t="s">
        <v>151</v>
      </c>
      <c r="K52" s="42" t="s">
        <v>250</v>
      </c>
      <c r="L52" s="43">
        <v>1</v>
      </c>
      <c r="M52" s="43">
        <v>0</v>
      </c>
      <c r="N52" s="136" t="s">
        <v>231</v>
      </c>
      <c r="O52" s="44">
        <v>0</v>
      </c>
      <c r="P52" s="44">
        <v>0</v>
      </c>
      <c r="Q52" s="44">
        <v>0</v>
      </c>
      <c r="R52" s="161"/>
      <c r="S52" s="161"/>
      <c r="T52" s="46">
        <v>0</v>
      </c>
      <c r="U52" s="47">
        <f>T52/L52</f>
        <v>0</v>
      </c>
      <c r="V52" s="129" t="s">
        <v>231</v>
      </c>
      <c r="W52" s="48">
        <v>0</v>
      </c>
      <c r="X52" s="48">
        <v>0</v>
      </c>
      <c r="Y52" s="48">
        <v>0</v>
      </c>
      <c r="Z52" s="161"/>
      <c r="AA52" s="161"/>
      <c r="AB52" s="49">
        <v>0</v>
      </c>
      <c r="AC52" s="50">
        <f>AB52/L52</f>
        <v>0</v>
      </c>
      <c r="AD52" s="137" t="s">
        <v>231</v>
      </c>
      <c r="AE52" s="51">
        <v>0</v>
      </c>
      <c r="AF52" s="51">
        <v>0</v>
      </c>
      <c r="AG52" s="51">
        <v>0</v>
      </c>
      <c r="AH52" s="45"/>
      <c r="AI52" s="161"/>
      <c r="AJ52" s="52">
        <v>0</v>
      </c>
      <c r="AK52" s="53">
        <f>AJ52/L52</f>
        <v>0</v>
      </c>
      <c r="AL52" s="134" t="s">
        <v>247</v>
      </c>
      <c r="AM52" s="54">
        <v>2</v>
      </c>
      <c r="AN52" s="54">
        <v>4</v>
      </c>
      <c r="AO52" s="54">
        <v>0</v>
      </c>
      <c r="AP52" s="45"/>
      <c r="AQ52" s="161"/>
      <c r="AR52" s="55">
        <v>0</v>
      </c>
      <c r="AS52" s="56">
        <f t="shared" ref="AS52:AS61" si="10">AR52/L52</f>
        <v>0</v>
      </c>
      <c r="AT52" s="171" t="s">
        <v>262</v>
      </c>
      <c r="AU52" s="124">
        <v>5</v>
      </c>
      <c r="AV52" s="124">
        <v>13</v>
      </c>
      <c r="AW52" s="124">
        <v>5</v>
      </c>
      <c r="AX52" s="127"/>
      <c r="AY52" s="162"/>
      <c r="AZ52" s="125">
        <v>1</v>
      </c>
      <c r="BA52" s="126">
        <f t="shared" si="9"/>
        <v>1</v>
      </c>
      <c r="BB52" s="169" t="s">
        <v>151</v>
      </c>
      <c r="BC52" s="169" t="s">
        <v>151</v>
      </c>
      <c r="BD52" s="169">
        <v>0</v>
      </c>
      <c r="BE52" s="169">
        <v>0</v>
      </c>
      <c r="BF52" s="169">
        <v>0</v>
      </c>
      <c r="BG52" s="169">
        <v>0</v>
      </c>
      <c r="BH52" s="169">
        <v>0</v>
      </c>
      <c r="BI52" s="169">
        <v>0</v>
      </c>
      <c r="BJ52" s="169">
        <v>0</v>
      </c>
      <c r="BK52" s="169">
        <v>0</v>
      </c>
      <c r="BL52" s="178" t="s">
        <v>151</v>
      </c>
      <c r="BM52" s="178" t="s">
        <v>151</v>
      </c>
      <c r="BN52" s="383" t="s">
        <v>545</v>
      </c>
      <c r="BO52" s="273">
        <v>3</v>
      </c>
      <c r="BP52" s="273">
        <v>3</v>
      </c>
      <c r="BQ52" s="277" t="s">
        <v>338</v>
      </c>
      <c r="BR52" s="232">
        <v>1</v>
      </c>
      <c r="BS52" s="233">
        <f t="shared" si="8"/>
        <v>1</v>
      </c>
      <c r="BT52" s="277" t="s">
        <v>338</v>
      </c>
      <c r="BU52" s="119" t="s">
        <v>436</v>
      </c>
      <c r="BV52" s="179" t="s">
        <v>13</v>
      </c>
      <c r="BW52" s="119" t="s">
        <v>151</v>
      </c>
      <c r="BX52" s="119" t="s">
        <v>151</v>
      </c>
      <c r="BY52" s="119" t="s">
        <v>151</v>
      </c>
      <c r="BZ52" s="119" t="s">
        <v>449</v>
      </c>
      <c r="CA52" s="119" t="s">
        <v>151</v>
      </c>
      <c r="CB52" s="119" t="s">
        <v>451</v>
      </c>
      <c r="CC52" s="119" t="s">
        <v>13</v>
      </c>
      <c r="CD52" s="119" t="s">
        <v>338</v>
      </c>
      <c r="CE52" s="119" t="s">
        <v>68</v>
      </c>
      <c r="CF52" s="119" t="s">
        <v>13</v>
      </c>
      <c r="CG52" s="119" t="s">
        <v>68</v>
      </c>
      <c r="CH52" s="244" t="s">
        <v>13</v>
      </c>
    </row>
    <row r="53" spans="2:86" ht="69">
      <c r="B53" s="223" t="s">
        <v>248</v>
      </c>
      <c r="C53" s="184" t="s">
        <v>151</v>
      </c>
      <c r="D53" s="247" t="s">
        <v>248</v>
      </c>
      <c r="E53" s="41" t="s">
        <v>151</v>
      </c>
      <c r="F53" s="120" t="s">
        <v>151</v>
      </c>
      <c r="G53" s="121" t="s">
        <v>151</v>
      </c>
      <c r="H53" s="119" t="s">
        <v>470</v>
      </c>
      <c r="I53" s="119" t="s">
        <v>474</v>
      </c>
      <c r="J53" s="119" t="s">
        <v>151</v>
      </c>
      <c r="K53" s="42" t="s">
        <v>251</v>
      </c>
      <c r="L53" s="43">
        <v>1</v>
      </c>
      <c r="M53" s="43">
        <v>0</v>
      </c>
      <c r="N53" s="132">
        <v>0</v>
      </c>
      <c r="O53" s="44">
        <v>0</v>
      </c>
      <c r="P53" s="44">
        <v>0</v>
      </c>
      <c r="Q53" s="44">
        <v>0</v>
      </c>
      <c r="R53" s="161"/>
      <c r="S53" s="161"/>
      <c r="T53" s="46">
        <v>0</v>
      </c>
      <c r="U53" s="47">
        <f t="shared" ref="U53:U61" si="11">T53/L53</f>
        <v>0</v>
      </c>
      <c r="V53" s="128">
        <v>0</v>
      </c>
      <c r="W53" s="48">
        <v>0</v>
      </c>
      <c r="X53" s="48">
        <v>0</v>
      </c>
      <c r="Y53" s="48">
        <v>0</v>
      </c>
      <c r="Z53" s="161"/>
      <c r="AA53" s="161"/>
      <c r="AB53" s="49">
        <v>0</v>
      </c>
      <c r="AC53" s="50">
        <f t="shared" ref="AC53:AC61" si="12">AB53/L53</f>
        <v>0</v>
      </c>
      <c r="AD53" s="173" t="s">
        <v>260</v>
      </c>
      <c r="AE53" s="51">
        <v>1</v>
      </c>
      <c r="AF53" s="51">
        <v>3</v>
      </c>
      <c r="AG53" s="51">
        <v>1</v>
      </c>
      <c r="AH53" s="45"/>
      <c r="AI53" s="161"/>
      <c r="AJ53" s="52">
        <v>1</v>
      </c>
      <c r="AK53" s="53">
        <f>AJ53/L53</f>
        <v>1</v>
      </c>
      <c r="AL53" s="135" t="s">
        <v>335</v>
      </c>
      <c r="AM53" s="54">
        <v>3</v>
      </c>
      <c r="AN53" s="54">
        <v>39</v>
      </c>
      <c r="AO53" s="54">
        <v>1</v>
      </c>
      <c r="AP53" s="45"/>
      <c r="AQ53" s="161"/>
      <c r="AR53" s="55">
        <v>1</v>
      </c>
      <c r="AS53" s="56">
        <f t="shared" si="10"/>
        <v>1</v>
      </c>
      <c r="AT53" s="167" t="s">
        <v>336</v>
      </c>
      <c r="AU53" s="124">
        <v>8</v>
      </c>
      <c r="AV53" s="124">
        <v>116</v>
      </c>
      <c r="AW53" s="124">
        <v>7</v>
      </c>
      <c r="AX53" s="127"/>
      <c r="AY53" s="162"/>
      <c r="AZ53" s="125">
        <v>1</v>
      </c>
      <c r="BA53" s="126">
        <f t="shared" si="9"/>
        <v>1</v>
      </c>
      <c r="BB53" s="169" t="s">
        <v>151</v>
      </c>
      <c r="BC53" s="169" t="s">
        <v>151</v>
      </c>
      <c r="BD53" s="169">
        <v>0</v>
      </c>
      <c r="BE53" s="169">
        <v>0</v>
      </c>
      <c r="BF53" s="169">
        <v>0</v>
      </c>
      <c r="BG53" s="169">
        <v>0</v>
      </c>
      <c r="BH53" s="169">
        <v>0</v>
      </c>
      <c r="BI53" s="169">
        <v>0</v>
      </c>
      <c r="BJ53" s="169">
        <v>0</v>
      </c>
      <c r="BK53" s="169">
        <v>0</v>
      </c>
      <c r="BL53" s="178" t="s">
        <v>151</v>
      </c>
      <c r="BM53" s="178" t="s">
        <v>151</v>
      </c>
      <c r="BN53" s="383" t="s">
        <v>546</v>
      </c>
      <c r="BO53" s="273">
        <v>15</v>
      </c>
      <c r="BP53" s="273">
        <v>15</v>
      </c>
      <c r="BQ53" s="278" t="s">
        <v>338</v>
      </c>
      <c r="BR53" s="232">
        <v>1</v>
      </c>
      <c r="BS53" s="233">
        <f t="shared" si="8"/>
        <v>1</v>
      </c>
      <c r="BT53" s="278" t="s">
        <v>338</v>
      </c>
      <c r="BU53" s="119" t="s">
        <v>437</v>
      </c>
      <c r="BV53" s="179" t="s">
        <v>13</v>
      </c>
      <c r="BW53" s="119" t="s">
        <v>151</v>
      </c>
      <c r="BX53" s="119" t="s">
        <v>151</v>
      </c>
      <c r="BY53" s="119" t="s">
        <v>151</v>
      </c>
      <c r="BZ53" s="119" t="s">
        <v>449</v>
      </c>
      <c r="CA53" s="119" t="s">
        <v>151</v>
      </c>
      <c r="CB53" s="119" t="s">
        <v>451</v>
      </c>
      <c r="CC53" s="119" t="s">
        <v>13</v>
      </c>
      <c r="CD53" s="119" t="s">
        <v>338</v>
      </c>
      <c r="CE53" s="119" t="s">
        <v>68</v>
      </c>
      <c r="CF53" s="119" t="s">
        <v>13</v>
      </c>
      <c r="CG53" s="119" t="s">
        <v>68</v>
      </c>
      <c r="CH53" s="244" t="s">
        <v>13</v>
      </c>
    </row>
    <row r="54" spans="2:86" ht="49.95" customHeight="1">
      <c r="B54" s="223" t="s">
        <v>248</v>
      </c>
      <c r="C54" s="184" t="s">
        <v>151</v>
      </c>
      <c r="D54" s="224" t="s">
        <v>248</v>
      </c>
      <c r="E54" s="41" t="s">
        <v>151</v>
      </c>
      <c r="F54" s="120" t="s">
        <v>151</v>
      </c>
      <c r="G54" s="121" t="s">
        <v>151</v>
      </c>
      <c r="H54" s="119" t="s">
        <v>466</v>
      </c>
      <c r="I54" s="119" t="s">
        <v>474</v>
      </c>
      <c r="J54" s="119" t="s">
        <v>151</v>
      </c>
      <c r="K54" s="119" t="s">
        <v>252</v>
      </c>
      <c r="L54" s="43">
        <v>1</v>
      </c>
      <c r="M54" s="43">
        <v>0</v>
      </c>
      <c r="N54" s="144">
        <v>0</v>
      </c>
      <c r="O54" s="44">
        <v>0</v>
      </c>
      <c r="P54" s="44">
        <v>0</v>
      </c>
      <c r="Q54" s="44">
        <v>0</v>
      </c>
      <c r="R54" s="161"/>
      <c r="S54" s="161"/>
      <c r="T54" s="46">
        <v>0</v>
      </c>
      <c r="U54" s="47">
        <f t="shared" si="11"/>
        <v>0</v>
      </c>
      <c r="V54" s="148">
        <v>0</v>
      </c>
      <c r="W54" s="48">
        <v>0</v>
      </c>
      <c r="X54" s="48">
        <v>0</v>
      </c>
      <c r="Y54" s="48">
        <v>0</v>
      </c>
      <c r="Z54" s="161"/>
      <c r="AA54" s="161"/>
      <c r="AB54" s="49">
        <v>0</v>
      </c>
      <c r="AC54" s="50">
        <f t="shared" si="12"/>
        <v>0</v>
      </c>
      <c r="AD54" s="137" t="s">
        <v>459</v>
      </c>
      <c r="AE54" s="51">
        <v>3</v>
      </c>
      <c r="AF54" s="51">
        <v>11</v>
      </c>
      <c r="AG54" s="51">
        <v>1</v>
      </c>
      <c r="AH54" s="45"/>
      <c r="AI54" s="45"/>
      <c r="AJ54" s="52">
        <v>1</v>
      </c>
      <c r="AK54" s="53">
        <f t="shared" ref="AK54:AK61" si="13">AJ54/L54</f>
        <v>1</v>
      </c>
      <c r="AL54" s="135" t="s">
        <v>334</v>
      </c>
      <c r="AM54" s="54">
        <v>5</v>
      </c>
      <c r="AN54" s="54">
        <v>15</v>
      </c>
      <c r="AO54" s="54">
        <v>1</v>
      </c>
      <c r="AP54" s="45"/>
      <c r="AQ54" s="45"/>
      <c r="AR54" s="55">
        <v>1</v>
      </c>
      <c r="AS54" s="56">
        <f t="shared" si="10"/>
        <v>1</v>
      </c>
      <c r="AT54" s="171" t="s">
        <v>293</v>
      </c>
      <c r="AU54" s="124">
        <v>1</v>
      </c>
      <c r="AV54" s="124">
        <v>2</v>
      </c>
      <c r="AW54" s="124">
        <v>1</v>
      </c>
      <c r="AX54" s="127"/>
      <c r="AY54" s="127"/>
      <c r="AZ54" s="125">
        <v>1</v>
      </c>
      <c r="BA54" s="126">
        <f t="shared" si="9"/>
        <v>1</v>
      </c>
      <c r="BB54" s="169" t="s">
        <v>151</v>
      </c>
      <c r="BC54" s="169" t="s">
        <v>151</v>
      </c>
      <c r="BD54" s="169">
        <v>0</v>
      </c>
      <c r="BE54" s="169">
        <v>0</v>
      </c>
      <c r="BF54" s="169">
        <v>0</v>
      </c>
      <c r="BG54" s="169">
        <v>0</v>
      </c>
      <c r="BH54" s="169">
        <v>0</v>
      </c>
      <c r="BI54" s="169">
        <v>0</v>
      </c>
      <c r="BJ54" s="169">
        <v>0</v>
      </c>
      <c r="BK54" s="169">
        <v>0</v>
      </c>
      <c r="BL54" s="178" t="s">
        <v>151</v>
      </c>
      <c r="BM54" s="178" t="s">
        <v>151</v>
      </c>
      <c r="BN54" s="273">
        <v>0</v>
      </c>
      <c r="BO54" s="273">
        <v>0</v>
      </c>
      <c r="BP54" s="273">
        <v>0</v>
      </c>
      <c r="BQ54" s="276" t="s">
        <v>69</v>
      </c>
      <c r="BR54" s="232">
        <v>0</v>
      </c>
      <c r="BS54" s="233">
        <f t="shared" si="8"/>
        <v>0</v>
      </c>
      <c r="BT54" s="276" t="s">
        <v>69</v>
      </c>
      <c r="BU54" s="119" t="s">
        <v>438</v>
      </c>
      <c r="BV54" s="179" t="s">
        <v>13</v>
      </c>
      <c r="BW54" s="119" t="s">
        <v>151</v>
      </c>
      <c r="BX54" s="119" t="s">
        <v>151</v>
      </c>
      <c r="BY54" s="119" t="s">
        <v>151</v>
      </c>
      <c r="BZ54" s="119" t="s">
        <v>449</v>
      </c>
      <c r="CA54" s="119" t="s">
        <v>151</v>
      </c>
      <c r="CB54" s="119" t="s">
        <v>450</v>
      </c>
      <c r="CC54" s="119" t="s">
        <v>13</v>
      </c>
      <c r="CD54" s="119" t="s">
        <v>338</v>
      </c>
      <c r="CE54" s="119" t="s">
        <v>68</v>
      </c>
      <c r="CF54" s="119" t="s">
        <v>13</v>
      </c>
      <c r="CG54" s="119" t="s">
        <v>68</v>
      </c>
      <c r="CH54" s="243" t="s">
        <v>68</v>
      </c>
    </row>
    <row r="55" spans="2:86" ht="49.95" customHeight="1">
      <c r="B55" s="222" t="s">
        <v>248</v>
      </c>
      <c r="C55" s="184" t="s">
        <v>151</v>
      </c>
      <c r="D55" s="224" t="s">
        <v>248</v>
      </c>
      <c r="E55" s="41" t="s">
        <v>151</v>
      </c>
      <c r="F55" s="120" t="s">
        <v>151</v>
      </c>
      <c r="G55" s="121" t="s">
        <v>151</v>
      </c>
      <c r="H55" s="42" t="s">
        <v>249</v>
      </c>
      <c r="I55" s="119" t="s">
        <v>484</v>
      </c>
      <c r="J55" s="119" t="s">
        <v>151</v>
      </c>
      <c r="K55" s="42" t="s">
        <v>253</v>
      </c>
      <c r="L55" s="43">
        <v>1</v>
      </c>
      <c r="M55" s="43">
        <v>0</v>
      </c>
      <c r="N55" s="136" t="s">
        <v>231</v>
      </c>
      <c r="O55" s="44">
        <v>0</v>
      </c>
      <c r="P55" s="44">
        <v>0</v>
      </c>
      <c r="Q55" s="44">
        <v>0</v>
      </c>
      <c r="R55" s="161"/>
      <c r="S55" s="161"/>
      <c r="T55" s="46">
        <v>0</v>
      </c>
      <c r="U55" s="47">
        <f t="shared" si="11"/>
        <v>0</v>
      </c>
      <c r="V55" s="128">
        <v>0</v>
      </c>
      <c r="W55" s="48">
        <v>0</v>
      </c>
      <c r="X55" s="48">
        <v>0</v>
      </c>
      <c r="Y55" s="48">
        <v>0</v>
      </c>
      <c r="Z55" s="161"/>
      <c r="AA55" s="161"/>
      <c r="AB55" s="49">
        <v>0</v>
      </c>
      <c r="AC55" s="50">
        <f t="shared" si="12"/>
        <v>0</v>
      </c>
      <c r="AD55" s="137" t="s">
        <v>231</v>
      </c>
      <c r="AE55" s="51">
        <v>0</v>
      </c>
      <c r="AF55" s="51">
        <v>0</v>
      </c>
      <c r="AG55" s="51">
        <v>0</v>
      </c>
      <c r="AH55" s="45"/>
      <c r="AI55" s="45"/>
      <c r="AJ55" s="52">
        <v>0</v>
      </c>
      <c r="AK55" s="53">
        <f t="shared" si="13"/>
        <v>0</v>
      </c>
      <c r="AL55" s="134" t="s">
        <v>261</v>
      </c>
      <c r="AM55" s="54">
        <v>3</v>
      </c>
      <c r="AN55" s="54">
        <v>5</v>
      </c>
      <c r="AO55" s="54">
        <v>0</v>
      </c>
      <c r="AP55" s="45"/>
      <c r="AQ55" s="45"/>
      <c r="AR55" s="55">
        <v>0</v>
      </c>
      <c r="AS55" s="56">
        <f t="shared" si="10"/>
        <v>0</v>
      </c>
      <c r="AT55" s="165">
        <v>0</v>
      </c>
      <c r="AU55" s="124">
        <v>0</v>
      </c>
      <c r="AV55" s="124">
        <v>0</v>
      </c>
      <c r="AW55" s="124">
        <v>0</v>
      </c>
      <c r="AX55" s="127"/>
      <c r="AY55" s="127"/>
      <c r="AZ55" s="125">
        <v>0</v>
      </c>
      <c r="BA55" s="126">
        <f t="shared" si="9"/>
        <v>0</v>
      </c>
      <c r="BB55" s="169" t="s">
        <v>151</v>
      </c>
      <c r="BC55" s="169" t="s">
        <v>151</v>
      </c>
      <c r="BD55" s="169">
        <v>0</v>
      </c>
      <c r="BE55" s="169">
        <v>0</v>
      </c>
      <c r="BF55" s="169">
        <v>0</v>
      </c>
      <c r="BG55" s="169">
        <v>0</v>
      </c>
      <c r="BH55" s="169">
        <v>0</v>
      </c>
      <c r="BI55" s="169">
        <v>0</v>
      </c>
      <c r="BJ55" s="169">
        <v>0</v>
      </c>
      <c r="BK55" s="169">
        <v>0</v>
      </c>
      <c r="BL55" s="178" t="s">
        <v>151</v>
      </c>
      <c r="BM55" s="178" t="s">
        <v>151</v>
      </c>
      <c r="BN55" s="383" t="s">
        <v>547</v>
      </c>
      <c r="BO55" s="273">
        <v>3</v>
      </c>
      <c r="BP55" s="273">
        <v>3</v>
      </c>
      <c r="BQ55" s="275" t="s">
        <v>338</v>
      </c>
      <c r="BR55" s="232">
        <v>1</v>
      </c>
      <c r="BS55" s="233">
        <f t="shared" si="8"/>
        <v>1</v>
      </c>
      <c r="BT55" s="275" t="s">
        <v>338</v>
      </c>
      <c r="BU55" s="119" t="s">
        <v>439</v>
      </c>
      <c r="BV55" s="179" t="s">
        <v>13</v>
      </c>
      <c r="BW55" s="119" t="s">
        <v>151</v>
      </c>
      <c r="BX55" s="119" t="s">
        <v>151</v>
      </c>
      <c r="BY55" s="119" t="s">
        <v>151</v>
      </c>
      <c r="BZ55" s="119" t="s">
        <v>449</v>
      </c>
      <c r="CA55" s="119" t="s">
        <v>151</v>
      </c>
      <c r="CB55" s="119" t="s">
        <v>451</v>
      </c>
      <c r="CC55" s="119" t="s">
        <v>13</v>
      </c>
      <c r="CD55" s="119" t="s">
        <v>338</v>
      </c>
      <c r="CE55" s="119" t="s">
        <v>68</v>
      </c>
      <c r="CF55" s="119" t="s">
        <v>13</v>
      </c>
      <c r="CG55" s="119" t="s">
        <v>68</v>
      </c>
      <c r="CH55" s="244" t="s">
        <v>13</v>
      </c>
    </row>
    <row r="56" spans="2:86" ht="49.95" customHeight="1">
      <c r="B56" s="223" t="s">
        <v>248</v>
      </c>
      <c r="C56" s="184" t="s">
        <v>151</v>
      </c>
      <c r="D56" s="224" t="s">
        <v>248</v>
      </c>
      <c r="E56" s="41" t="s">
        <v>151</v>
      </c>
      <c r="F56" s="120" t="s">
        <v>151</v>
      </c>
      <c r="G56" s="121" t="s">
        <v>151</v>
      </c>
      <c r="H56" s="119" t="s">
        <v>471</v>
      </c>
      <c r="I56" s="119" t="s">
        <v>483</v>
      </c>
      <c r="J56" s="119" t="s">
        <v>151</v>
      </c>
      <c r="K56" s="42" t="s">
        <v>254</v>
      </c>
      <c r="L56" s="43">
        <v>1</v>
      </c>
      <c r="M56" s="43">
        <v>0</v>
      </c>
      <c r="N56" s="132">
        <v>0</v>
      </c>
      <c r="O56" s="44">
        <v>0</v>
      </c>
      <c r="P56" s="44">
        <v>0</v>
      </c>
      <c r="Q56" s="44">
        <v>0</v>
      </c>
      <c r="R56" s="161"/>
      <c r="S56" s="161"/>
      <c r="T56" s="46">
        <v>0</v>
      </c>
      <c r="U56" s="47">
        <f t="shared" si="11"/>
        <v>0</v>
      </c>
      <c r="V56" s="148">
        <v>0</v>
      </c>
      <c r="W56" s="48">
        <v>0</v>
      </c>
      <c r="X56" s="48">
        <v>0</v>
      </c>
      <c r="Y56" s="48">
        <v>0</v>
      </c>
      <c r="Z56" s="161"/>
      <c r="AA56" s="161"/>
      <c r="AB56" s="49">
        <v>0</v>
      </c>
      <c r="AC56" s="50">
        <f t="shared" si="12"/>
        <v>0</v>
      </c>
      <c r="AD56" s="137" t="s">
        <v>231</v>
      </c>
      <c r="AE56" s="51">
        <v>0</v>
      </c>
      <c r="AF56" s="51">
        <v>0</v>
      </c>
      <c r="AG56" s="51">
        <v>0</v>
      </c>
      <c r="AH56" s="45"/>
      <c r="AI56" s="45"/>
      <c r="AJ56" s="52">
        <v>0</v>
      </c>
      <c r="AK56" s="53">
        <f t="shared" si="13"/>
        <v>0</v>
      </c>
      <c r="AL56" s="135" t="s">
        <v>104</v>
      </c>
      <c r="AM56" s="54">
        <v>1</v>
      </c>
      <c r="AN56" s="54">
        <v>1</v>
      </c>
      <c r="AO56" s="54">
        <v>0</v>
      </c>
      <c r="AP56" s="45"/>
      <c r="AQ56" s="45"/>
      <c r="AR56" s="55">
        <v>0</v>
      </c>
      <c r="AS56" s="56">
        <f t="shared" si="10"/>
        <v>0</v>
      </c>
      <c r="AT56" s="171" t="s">
        <v>264</v>
      </c>
      <c r="AU56" s="124">
        <v>1</v>
      </c>
      <c r="AV56" s="124">
        <v>1</v>
      </c>
      <c r="AW56" s="124">
        <v>1</v>
      </c>
      <c r="AX56" s="127"/>
      <c r="AY56" s="127"/>
      <c r="AZ56" s="125">
        <v>1</v>
      </c>
      <c r="BA56" s="126">
        <f t="shared" si="9"/>
        <v>1</v>
      </c>
      <c r="BB56" s="169" t="s">
        <v>151</v>
      </c>
      <c r="BC56" s="169" t="s">
        <v>151</v>
      </c>
      <c r="BD56" s="169">
        <v>0</v>
      </c>
      <c r="BE56" s="169">
        <v>0</v>
      </c>
      <c r="BF56" s="169">
        <v>0</v>
      </c>
      <c r="BG56" s="169">
        <v>0</v>
      </c>
      <c r="BH56" s="169">
        <v>0</v>
      </c>
      <c r="BI56" s="169">
        <v>0</v>
      </c>
      <c r="BJ56" s="169">
        <v>0</v>
      </c>
      <c r="BK56" s="169">
        <v>0</v>
      </c>
      <c r="BL56" s="178" t="s">
        <v>151</v>
      </c>
      <c r="BM56" s="178" t="s">
        <v>151</v>
      </c>
      <c r="BN56" s="383" t="s">
        <v>548</v>
      </c>
      <c r="BO56" s="273">
        <v>3</v>
      </c>
      <c r="BP56" s="273">
        <v>3</v>
      </c>
      <c r="BQ56" s="277" t="s">
        <v>338</v>
      </c>
      <c r="BR56" s="232">
        <v>1</v>
      </c>
      <c r="BS56" s="233">
        <f t="shared" si="8"/>
        <v>1</v>
      </c>
      <c r="BT56" s="277" t="s">
        <v>338</v>
      </c>
      <c r="BU56" s="119" t="s">
        <v>440</v>
      </c>
      <c r="BV56" s="179" t="s">
        <v>13</v>
      </c>
      <c r="BW56" s="119" t="s">
        <v>151</v>
      </c>
      <c r="BX56" s="119" t="s">
        <v>151</v>
      </c>
      <c r="BY56" s="119" t="s">
        <v>151</v>
      </c>
      <c r="BZ56" s="119" t="s">
        <v>449</v>
      </c>
      <c r="CA56" s="119" t="s">
        <v>151</v>
      </c>
      <c r="CB56" s="119" t="s">
        <v>451</v>
      </c>
      <c r="CC56" s="119" t="s">
        <v>13</v>
      </c>
      <c r="CD56" s="119" t="s">
        <v>338</v>
      </c>
      <c r="CE56" s="119" t="s">
        <v>68</v>
      </c>
      <c r="CF56" s="119" t="s">
        <v>13</v>
      </c>
      <c r="CG56" s="119" t="s">
        <v>68</v>
      </c>
      <c r="CH56" s="244" t="s">
        <v>13</v>
      </c>
    </row>
    <row r="57" spans="2:86" ht="60.6" customHeight="1">
      <c r="B57" s="223" t="s">
        <v>248</v>
      </c>
      <c r="C57" s="184" t="s">
        <v>151</v>
      </c>
      <c r="D57" s="247" t="s">
        <v>248</v>
      </c>
      <c r="E57" s="41" t="s">
        <v>151</v>
      </c>
      <c r="F57" s="120" t="s">
        <v>151</v>
      </c>
      <c r="G57" s="121" t="s">
        <v>151</v>
      </c>
      <c r="H57" s="119" t="s">
        <v>472</v>
      </c>
      <c r="I57" s="119" t="s">
        <v>476</v>
      </c>
      <c r="J57" s="119" t="s">
        <v>151</v>
      </c>
      <c r="K57" s="42" t="s">
        <v>255</v>
      </c>
      <c r="L57" s="43">
        <v>1</v>
      </c>
      <c r="M57" s="43">
        <v>0</v>
      </c>
      <c r="N57" s="144">
        <v>0</v>
      </c>
      <c r="O57" s="44">
        <v>0</v>
      </c>
      <c r="P57" s="44">
        <v>0</v>
      </c>
      <c r="Q57" s="44">
        <v>0</v>
      </c>
      <c r="R57" s="161"/>
      <c r="S57" s="161"/>
      <c r="T57" s="46">
        <v>0</v>
      </c>
      <c r="U57" s="47">
        <f t="shared" si="11"/>
        <v>0</v>
      </c>
      <c r="V57" s="128">
        <v>0</v>
      </c>
      <c r="W57" s="48">
        <v>0</v>
      </c>
      <c r="X57" s="48">
        <v>0</v>
      </c>
      <c r="Y57" s="48">
        <v>0</v>
      </c>
      <c r="Z57" s="161"/>
      <c r="AA57" s="161"/>
      <c r="AB57" s="49">
        <v>0</v>
      </c>
      <c r="AC57" s="50">
        <f t="shared" si="12"/>
        <v>0</v>
      </c>
      <c r="AD57" s="137" t="s">
        <v>461</v>
      </c>
      <c r="AE57" s="51">
        <v>8</v>
      </c>
      <c r="AF57" s="51">
        <v>22</v>
      </c>
      <c r="AG57" s="51">
        <v>7</v>
      </c>
      <c r="AH57" s="45"/>
      <c r="AI57" s="45"/>
      <c r="AJ57" s="52">
        <v>1</v>
      </c>
      <c r="AK57" s="53">
        <f t="shared" si="13"/>
        <v>1</v>
      </c>
      <c r="AL57" s="135" t="s">
        <v>337</v>
      </c>
      <c r="AM57" s="54">
        <v>10</v>
      </c>
      <c r="AN57" s="54">
        <v>40</v>
      </c>
      <c r="AO57" s="54">
        <v>7</v>
      </c>
      <c r="AP57" s="45"/>
      <c r="AQ57" s="45"/>
      <c r="AR57" s="55">
        <v>1</v>
      </c>
      <c r="AS57" s="56">
        <f t="shared" si="10"/>
        <v>1</v>
      </c>
      <c r="AT57" s="171" t="s">
        <v>326</v>
      </c>
      <c r="AU57" s="124">
        <v>9</v>
      </c>
      <c r="AV57" s="124">
        <v>18</v>
      </c>
      <c r="AW57" s="124">
        <v>9</v>
      </c>
      <c r="AX57" s="127"/>
      <c r="AY57" s="127"/>
      <c r="AZ57" s="125">
        <v>1</v>
      </c>
      <c r="BA57" s="126">
        <f t="shared" si="9"/>
        <v>1</v>
      </c>
      <c r="BB57" s="169" t="s">
        <v>151</v>
      </c>
      <c r="BC57" s="169" t="s">
        <v>151</v>
      </c>
      <c r="BD57" s="169">
        <v>0</v>
      </c>
      <c r="BE57" s="169">
        <v>0</v>
      </c>
      <c r="BF57" s="169">
        <v>0</v>
      </c>
      <c r="BG57" s="169">
        <v>0</v>
      </c>
      <c r="BH57" s="169">
        <v>0</v>
      </c>
      <c r="BI57" s="169">
        <v>0</v>
      </c>
      <c r="BJ57" s="169">
        <v>0</v>
      </c>
      <c r="BK57" s="169">
        <v>0</v>
      </c>
      <c r="BL57" s="178" t="s">
        <v>151</v>
      </c>
      <c r="BM57" s="178" t="s">
        <v>151</v>
      </c>
      <c r="BN57" s="383" t="s">
        <v>549</v>
      </c>
      <c r="BO57" s="273">
        <v>19</v>
      </c>
      <c r="BP57" s="273">
        <v>19</v>
      </c>
      <c r="BQ57" s="278" t="s">
        <v>338</v>
      </c>
      <c r="BR57" s="232">
        <v>1</v>
      </c>
      <c r="BS57" s="233">
        <f t="shared" si="8"/>
        <v>1</v>
      </c>
      <c r="BT57" s="278" t="s">
        <v>338</v>
      </c>
      <c r="BU57" s="119" t="s">
        <v>442</v>
      </c>
      <c r="BV57" s="179" t="s">
        <v>13</v>
      </c>
      <c r="BW57" s="119" t="s">
        <v>151</v>
      </c>
      <c r="BX57" s="119" t="s">
        <v>151</v>
      </c>
      <c r="BY57" s="119" t="s">
        <v>151</v>
      </c>
      <c r="BZ57" s="119" t="s">
        <v>449</v>
      </c>
      <c r="CA57" s="119" t="s">
        <v>151</v>
      </c>
      <c r="CB57" s="119" t="s">
        <v>451</v>
      </c>
      <c r="CC57" s="119" t="s">
        <v>13</v>
      </c>
      <c r="CD57" s="119" t="s">
        <v>338</v>
      </c>
      <c r="CE57" s="119" t="s">
        <v>68</v>
      </c>
      <c r="CF57" s="119" t="s">
        <v>13</v>
      </c>
      <c r="CG57" s="119" t="s">
        <v>68</v>
      </c>
      <c r="CH57" s="243" t="s">
        <v>68</v>
      </c>
    </row>
    <row r="58" spans="2:86" ht="188.4" customHeight="1">
      <c r="B58" s="223" t="s">
        <v>248</v>
      </c>
      <c r="C58" s="184" t="s">
        <v>151</v>
      </c>
      <c r="D58" s="224" t="s">
        <v>248</v>
      </c>
      <c r="E58" s="41" t="s">
        <v>151</v>
      </c>
      <c r="F58" s="120" t="s">
        <v>151</v>
      </c>
      <c r="G58" s="121" t="s">
        <v>151</v>
      </c>
      <c r="H58" s="119" t="s">
        <v>467</v>
      </c>
      <c r="I58" s="119" t="s">
        <v>476</v>
      </c>
      <c r="J58" s="119" t="s">
        <v>151</v>
      </c>
      <c r="K58" s="119" t="s">
        <v>256</v>
      </c>
      <c r="L58" s="43">
        <v>1</v>
      </c>
      <c r="M58" s="43">
        <v>0</v>
      </c>
      <c r="N58" s="136" t="s">
        <v>231</v>
      </c>
      <c r="O58" s="44">
        <v>0</v>
      </c>
      <c r="P58" s="44">
        <v>0</v>
      </c>
      <c r="Q58" s="44">
        <v>0</v>
      </c>
      <c r="R58" s="161"/>
      <c r="S58" s="161"/>
      <c r="T58" s="46">
        <v>0</v>
      </c>
      <c r="U58" s="47">
        <f t="shared" si="11"/>
        <v>0</v>
      </c>
      <c r="V58" s="148">
        <v>0</v>
      </c>
      <c r="W58" s="48">
        <v>0</v>
      </c>
      <c r="X58" s="48">
        <v>0</v>
      </c>
      <c r="Y58" s="48">
        <v>0</v>
      </c>
      <c r="Z58" s="161"/>
      <c r="AA58" s="161"/>
      <c r="AB58" s="49">
        <v>0</v>
      </c>
      <c r="AC58" s="50">
        <f t="shared" si="12"/>
        <v>0</v>
      </c>
      <c r="AD58" s="137" t="s">
        <v>460</v>
      </c>
      <c r="AE58" s="51">
        <v>26</v>
      </c>
      <c r="AF58" s="51">
        <v>184</v>
      </c>
      <c r="AG58" s="51">
        <v>24</v>
      </c>
      <c r="AH58" s="45"/>
      <c r="AI58" s="45"/>
      <c r="AJ58" s="52">
        <v>1</v>
      </c>
      <c r="AK58" s="53">
        <f t="shared" si="13"/>
        <v>1</v>
      </c>
      <c r="AL58" s="135" t="s">
        <v>332</v>
      </c>
      <c r="AM58" s="54">
        <v>27</v>
      </c>
      <c r="AN58" s="54">
        <v>185</v>
      </c>
      <c r="AO58" s="54">
        <v>24</v>
      </c>
      <c r="AP58" s="45"/>
      <c r="AQ58" s="45"/>
      <c r="AR58" s="55">
        <v>1</v>
      </c>
      <c r="AS58" s="56">
        <f t="shared" si="10"/>
        <v>1</v>
      </c>
      <c r="AT58" s="167" t="s">
        <v>333</v>
      </c>
      <c r="AU58" s="124">
        <v>4</v>
      </c>
      <c r="AV58" s="124">
        <v>37</v>
      </c>
      <c r="AW58" s="124">
        <v>3</v>
      </c>
      <c r="AX58" s="127"/>
      <c r="AY58" s="127"/>
      <c r="AZ58" s="125">
        <v>1</v>
      </c>
      <c r="BA58" s="126">
        <f t="shared" si="9"/>
        <v>1</v>
      </c>
      <c r="BB58" s="169" t="s">
        <v>151</v>
      </c>
      <c r="BC58" s="169" t="s">
        <v>151</v>
      </c>
      <c r="BD58" s="169">
        <v>0</v>
      </c>
      <c r="BE58" s="169">
        <v>0</v>
      </c>
      <c r="BF58" s="169">
        <v>0</v>
      </c>
      <c r="BG58" s="169">
        <v>0</v>
      </c>
      <c r="BH58" s="169">
        <v>0</v>
      </c>
      <c r="BI58" s="169">
        <v>0</v>
      </c>
      <c r="BJ58" s="169">
        <v>0</v>
      </c>
      <c r="BK58" s="169">
        <v>0</v>
      </c>
      <c r="BL58" s="178" t="s">
        <v>151</v>
      </c>
      <c r="BM58" s="178" t="s">
        <v>151</v>
      </c>
      <c r="BN58" s="383" t="s">
        <v>542</v>
      </c>
      <c r="BO58" s="273">
        <v>45</v>
      </c>
      <c r="BP58" s="273">
        <v>44</v>
      </c>
      <c r="BQ58" s="278" t="s">
        <v>338</v>
      </c>
      <c r="BR58" s="232">
        <v>1</v>
      </c>
      <c r="BS58" s="233">
        <f t="shared" si="8"/>
        <v>1</v>
      </c>
      <c r="BT58" s="278" t="s">
        <v>338</v>
      </c>
      <c r="BU58" s="119" t="s">
        <v>441</v>
      </c>
      <c r="BV58" s="179" t="s">
        <v>13</v>
      </c>
      <c r="BW58" s="119" t="s">
        <v>151</v>
      </c>
      <c r="BX58" s="119" t="s">
        <v>151</v>
      </c>
      <c r="BY58" s="119" t="s">
        <v>151</v>
      </c>
      <c r="BZ58" s="119" t="s">
        <v>449</v>
      </c>
      <c r="CA58" s="119" t="s">
        <v>151</v>
      </c>
      <c r="CB58" s="119" t="s">
        <v>450</v>
      </c>
      <c r="CC58" s="119" t="s">
        <v>13</v>
      </c>
      <c r="CD58" s="119" t="s">
        <v>338</v>
      </c>
      <c r="CE58" s="119" t="s">
        <v>68</v>
      </c>
      <c r="CF58" s="119" t="s">
        <v>13</v>
      </c>
      <c r="CG58" s="119" t="s">
        <v>68</v>
      </c>
      <c r="CH58" s="244" t="s">
        <v>13</v>
      </c>
    </row>
    <row r="59" spans="2:86" ht="49.95" customHeight="1">
      <c r="B59" s="223" t="s">
        <v>248</v>
      </c>
      <c r="C59" s="59" t="s">
        <v>151</v>
      </c>
      <c r="D59" s="224" t="s">
        <v>248</v>
      </c>
      <c r="E59" s="41" t="s">
        <v>151</v>
      </c>
      <c r="F59" s="120" t="s">
        <v>151</v>
      </c>
      <c r="G59" s="121" t="s">
        <v>151</v>
      </c>
      <c r="H59" s="119" t="s">
        <v>468</v>
      </c>
      <c r="I59" s="119" t="s">
        <v>485</v>
      </c>
      <c r="J59" s="119" t="s">
        <v>151</v>
      </c>
      <c r="K59" s="42" t="s">
        <v>257</v>
      </c>
      <c r="L59" s="43">
        <v>1</v>
      </c>
      <c r="M59" s="43">
        <v>0</v>
      </c>
      <c r="N59" s="132">
        <v>0</v>
      </c>
      <c r="O59" s="44">
        <v>0</v>
      </c>
      <c r="P59" s="44">
        <v>0</v>
      </c>
      <c r="Q59" s="44">
        <v>0</v>
      </c>
      <c r="R59" s="161"/>
      <c r="S59" s="161"/>
      <c r="T59" s="46">
        <v>0</v>
      </c>
      <c r="U59" s="47">
        <f t="shared" si="11"/>
        <v>0</v>
      </c>
      <c r="V59" s="128">
        <v>0</v>
      </c>
      <c r="W59" s="48">
        <v>0</v>
      </c>
      <c r="X59" s="48">
        <v>0</v>
      </c>
      <c r="Y59" s="48">
        <v>0</v>
      </c>
      <c r="Z59" s="161"/>
      <c r="AA59" s="161"/>
      <c r="AB59" s="49">
        <v>0</v>
      </c>
      <c r="AC59" s="50">
        <f t="shared" si="12"/>
        <v>0</v>
      </c>
      <c r="AD59" s="137" t="s">
        <v>292</v>
      </c>
      <c r="AE59" s="51">
        <v>1</v>
      </c>
      <c r="AF59" s="51">
        <v>1</v>
      </c>
      <c r="AG59" s="51">
        <v>0</v>
      </c>
      <c r="AH59" s="45"/>
      <c r="AI59" s="45"/>
      <c r="AJ59" s="52">
        <v>0</v>
      </c>
      <c r="AK59" s="53">
        <f t="shared" si="13"/>
        <v>0</v>
      </c>
      <c r="AL59" s="135" t="s">
        <v>446</v>
      </c>
      <c r="AM59" s="54">
        <v>3</v>
      </c>
      <c r="AN59" s="54">
        <v>5</v>
      </c>
      <c r="AO59" s="54">
        <v>0</v>
      </c>
      <c r="AP59" s="45"/>
      <c r="AQ59" s="45"/>
      <c r="AR59" s="55">
        <v>0</v>
      </c>
      <c r="AS59" s="56">
        <f t="shared" si="10"/>
        <v>0</v>
      </c>
      <c r="AT59" s="171" t="s">
        <v>294</v>
      </c>
      <c r="AU59" s="124">
        <v>1</v>
      </c>
      <c r="AV59" s="124">
        <v>1</v>
      </c>
      <c r="AW59" s="124">
        <v>1</v>
      </c>
      <c r="AX59" s="127"/>
      <c r="AY59" s="127"/>
      <c r="AZ59" s="125">
        <v>1</v>
      </c>
      <c r="BA59" s="126">
        <f t="shared" si="9"/>
        <v>1</v>
      </c>
      <c r="BB59" s="169" t="s">
        <v>151</v>
      </c>
      <c r="BC59" s="169" t="s">
        <v>151</v>
      </c>
      <c r="BD59" s="169">
        <v>0</v>
      </c>
      <c r="BE59" s="169">
        <v>0</v>
      </c>
      <c r="BF59" s="169">
        <v>0</v>
      </c>
      <c r="BG59" s="169">
        <v>0</v>
      </c>
      <c r="BH59" s="169">
        <v>0</v>
      </c>
      <c r="BI59" s="169">
        <v>0</v>
      </c>
      <c r="BJ59" s="169">
        <v>0</v>
      </c>
      <c r="BK59" s="169">
        <v>0</v>
      </c>
      <c r="BL59" s="178" t="s">
        <v>151</v>
      </c>
      <c r="BM59" s="178" t="s">
        <v>151</v>
      </c>
      <c r="BN59" s="383" t="s">
        <v>543</v>
      </c>
      <c r="BO59" s="273">
        <v>8</v>
      </c>
      <c r="BP59" s="273">
        <v>7</v>
      </c>
      <c r="BQ59" s="278" t="s">
        <v>338</v>
      </c>
      <c r="BR59" s="232">
        <v>1</v>
      </c>
      <c r="BS59" s="233">
        <f t="shared" si="8"/>
        <v>1</v>
      </c>
      <c r="BT59" s="278" t="s">
        <v>338</v>
      </c>
      <c r="BU59" s="119" t="s">
        <v>444</v>
      </c>
      <c r="BV59" s="179" t="s">
        <v>13</v>
      </c>
      <c r="BW59" s="119" t="s">
        <v>151</v>
      </c>
      <c r="BX59" s="119" t="s">
        <v>151</v>
      </c>
      <c r="BY59" s="119" t="s">
        <v>445</v>
      </c>
      <c r="BZ59" s="119" t="s">
        <v>449</v>
      </c>
      <c r="CA59" s="119" t="s">
        <v>151</v>
      </c>
      <c r="CB59" s="119" t="s">
        <v>450</v>
      </c>
      <c r="CC59" s="119" t="s">
        <v>13</v>
      </c>
      <c r="CD59" s="119" t="s">
        <v>338</v>
      </c>
      <c r="CE59" s="119" t="s">
        <v>68</v>
      </c>
      <c r="CF59" s="119" t="s">
        <v>13</v>
      </c>
      <c r="CG59" s="119" t="s">
        <v>68</v>
      </c>
      <c r="CH59" s="244" t="s">
        <v>13</v>
      </c>
    </row>
    <row r="60" spans="2:86" ht="49.95" customHeight="1">
      <c r="B60" s="223" t="s">
        <v>248</v>
      </c>
      <c r="C60" s="184" t="s">
        <v>151</v>
      </c>
      <c r="D60" s="224" t="s">
        <v>248</v>
      </c>
      <c r="E60" s="41" t="s">
        <v>151</v>
      </c>
      <c r="F60" s="120" t="s">
        <v>151</v>
      </c>
      <c r="G60" s="121" t="s">
        <v>151</v>
      </c>
      <c r="H60" s="119" t="s">
        <v>471</v>
      </c>
      <c r="I60" s="119" t="s">
        <v>486</v>
      </c>
      <c r="J60" s="119" t="s">
        <v>151</v>
      </c>
      <c r="K60" s="42" t="s">
        <v>258</v>
      </c>
      <c r="L60" s="43">
        <v>1</v>
      </c>
      <c r="M60" s="43">
        <v>0</v>
      </c>
      <c r="N60" s="144">
        <v>0</v>
      </c>
      <c r="O60" s="44">
        <v>0</v>
      </c>
      <c r="P60" s="44">
        <v>0</v>
      </c>
      <c r="Q60" s="44">
        <v>0</v>
      </c>
      <c r="R60" s="161"/>
      <c r="S60" s="161"/>
      <c r="T60" s="46">
        <v>0</v>
      </c>
      <c r="U60" s="47">
        <f t="shared" si="11"/>
        <v>0</v>
      </c>
      <c r="V60" s="148">
        <v>0</v>
      </c>
      <c r="W60" s="48">
        <v>0</v>
      </c>
      <c r="X60" s="48">
        <v>0</v>
      </c>
      <c r="Y60" s="48">
        <v>0</v>
      </c>
      <c r="Z60" s="161"/>
      <c r="AA60" s="161"/>
      <c r="AB60" s="49">
        <v>0</v>
      </c>
      <c r="AC60" s="50">
        <f t="shared" si="12"/>
        <v>0</v>
      </c>
      <c r="AD60" s="137" t="s">
        <v>231</v>
      </c>
      <c r="AE60" s="51">
        <v>0</v>
      </c>
      <c r="AF60" s="51">
        <v>0</v>
      </c>
      <c r="AG60" s="51">
        <v>0</v>
      </c>
      <c r="AH60" s="45"/>
      <c r="AI60" s="45"/>
      <c r="AJ60" s="52">
        <v>0</v>
      </c>
      <c r="AK60" s="53">
        <f t="shared" si="13"/>
        <v>0</v>
      </c>
      <c r="AL60" s="134" t="s">
        <v>261</v>
      </c>
      <c r="AM60" s="54">
        <v>3</v>
      </c>
      <c r="AN60" s="54">
        <v>5</v>
      </c>
      <c r="AO60" s="54">
        <v>0</v>
      </c>
      <c r="AP60" s="45"/>
      <c r="AQ60" s="45"/>
      <c r="AR60" s="55">
        <v>0</v>
      </c>
      <c r="AS60" s="56">
        <f t="shared" si="10"/>
        <v>0</v>
      </c>
      <c r="AT60" s="171" t="s">
        <v>263</v>
      </c>
      <c r="AU60" s="124">
        <v>2</v>
      </c>
      <c r="AV60" s="124">
        <v>2</v>
      </c>
      <c r="AW60" s="124">
        <v>2</v>
      </c>
      <c r="AX60" s="127"/>
      <c r="AY60" s="127"/>
      <c r="AZ60" s="125">
        <v>1</v>
      </c>
      <c r="BA60" s="126">
        <f t="shared" si="9"/>
        <v>1</v>
      </c>
      <c r="BB60" s="169" t="s">
        <v>151</v>
      </c>
      <c r="BC60" s="169" t="s">
        <v>151</v>
      </c>
      <c r="BD60" s="169">
        <v>0</v>
      </c>
      <c r="BE60" s="169">
        <v>0</v>
      </c>
      <c r="BF60" s="169">
        <v>0</v>
      </c>
      <c r="BG60" s="169">
        <v>0</v>
      </c>
      <c r="BH60" s="169">
        <v>0</v>
      </c>
      <c r="BI60" s="169">
        <v>0</v>
      </c>
      <c r="BJ60" s="169">
        <v>0</v>
      </c>
      <c r="BK60" s="169">
        <v>0</v>
      </c>
      <c r="BL60" s="178" t="s">
        <v>151</v>
      </c>
      <c r="BM60" s="178" t="s">
        <v>151</v>
      </c>
      <c r="BN60" s="383" t="s">
        <v>550</v>
      </c>
      <c r="BO60" s="273">
        <v>3</v>
      </c>
      <c r="BP60" s="273">
        <v>3</v>
      </c>
      <c r="BQ60" s="278" t="s">
        <v>338</v>
      </c>
      <c r="BR60" s="232">
        <v>1</v>
      </c>
      <c r="BS60" s="233">
        <f t="shared" si="8"/>
        <v>1</v>
      </c>
      <c r="BT60" s="278" t="s">
        <v>338</v>
      </c>
      <c r="BU60" s="119" t="s">
        <v>443</v>
      </c>
      <c r="BV60" s="179" t="s">
        <v>13</v>
      </c>
      <c r="BW60" s="119" t="s">
        <v>151</v>
      </c>
      <c r="BX60" s="119" t="s">
        <v>151</v>
      </c>
      <c r="BY60" s="119" t="s">
        <v>151</v>
      </c>
      <c r="BZ60" s="119" t="s">
        <v>449</v>
      </c>
      <c r="CA60" s="119" t="s">
        <v>151</v>
      </c>
      <c r="CB60" s="119" t="s">
        <v>451</v>
      </c>
      <c r="CC60" s="119" t="s">
        <v>13</v>
      </c>
      <c r="CD60" s="119" t="s">
        <v>338</v>
      </c>
      <c r="CE60" s="119" t="s">
        <v>68</v>
      </c>
      <c r="CF60" s="119" t="s">
        <v>13</v>
      </c>
      <c r="CG60" s="119" t="s">
        <v>68</v>
      </c>
      <c r="CH60" s="244" t="s">
        <v>13</v>
      </c>
    </row>
    <row r="61" spans="2:86" ht="49.95" customHeight="1">
      <c r="B61" s="223" t="s">
        <v>248</v>
      </c>
      <c r="C61" s="184" t="s">
        <v>151</v>
      </c>
      <c r="D61" s="224" t="s">
        <v>248</v>
      </c>
      <c r="E61" s="138" t="s">
        <v>151</v>
      </c>
      <c r="F61" s="139" t="s">
        <v>151</v>
      </c>
      <c r="G61" s="140" t="s">
        <v>151</v>
      </c>
      <c r="H61" s="141" t="s">
        <v>249</v>
      </c>
      <c r="I61" s="142" t="s">
        <v>475</v>
      </c>
      <c r="J61" s="142" t="s">
        <v>151</v>
      </c>
      <c r="K61" s="141" t="s">
        <v>259</v>
      </c>
      <c r="L61" s="143">
        <v>1</v>
      </c>
      <c r="M61" s="143">
        <v>0</v>
      </c>
      <c r="N61" s="248" t="s">
        <v>231</v>
      </c>
      <c r="O61" s="145">
        <v>0</v>
      </c>
      <c r="P61" s="145">
        <v>0</v>
      </c>
      <c r="Q61" s="145">
        <v>0</v>
      </c>
      <c r="R61" s="146"/>
      <c r="S61" s="146"/>
      <c r="T61" s="249">
        <v>0</v>
      </c>
      <c r="U61" s="147">
        <f t="shared" si="11"/>
        <v>0</v>
      </c>
      <c r="V61" s="148">
        <v>0</v>
      </c>
      <c r="W61" s="149">
        <v>0</v>
      </c>
      <c r="X61" s="149">
        <v>0</v>
      </c>
      <c r="Y61" s="149">
        <v>0</v>
      </c>
      <c r="Z61" s="146"/>
      <c r="AA61" s="146"/>
      <c r="AB61" s="250">
        <v>0</v>
      </c>
      <c r="AC61" s="150">
        <f t="shared" si="12"/>
        <v>0</v>
      </c>
      <c r="AD61" s="163" t="s">
        <v>231</v>
      </c>
      <c r="AE61" s="152">
        <v>0</v>
      </c>
      <c r="AF61" s="152">
        <v>0</v>
      </c>
      <c r="AG61" s="152">
        <v>0</v>
      </c>
      <c r="AH61" s="153"/>
      <c r="AI61" s="146"/>
      <c r="AJ61" s="251">
        <v>0</v>
      </c>
      <c r="AK61" s="252">
        <f t="shared" si="13"/>
        <v>0</v>
      </c>
      <c r="AL61" s="154" t="s">
        <v>247</v>
      </c>
      <c r="AM61" s="155">
        <v>2</v>
      </c>
      <c r="AN61" s="155">
        <v>4</v>
      </c>
      <c r="AO61" s="155">
        <v>0</v>
      </c>
      <c r="AP61" s="153"/>
      <c r="AQ61" s="146"/>
      <c r="AR61" s="253">
        <v>0</v>
      </c>
      <c r="AS61" s="254">
        <f t="shared" si="10"/>
        <v>0</v>
      </c>
      <c r="AT61" s="168" t="s">
        <v>231</v>
      </c>
      <c r="AU61" s="156">
        <v>0</v>
      </c>
      <c r="AV61" s="156">
        <v>0</v>
      </c>
      <c r="AW61" s="156">
        <v>0</v>
      </c>
      <c r="AX61" s="157"/>
      <c r="AY61" s="158"/>
      <c r="AZ61" s="159">
        <v>0</v>
      </c>
      <c r="BA61" s="160">
        <f t="shared" si="9"/>
        <v>0</v>
      </c>
      <c r="BB61" s="255" t="s">
        <v>151</v>
      </c>
      <c r="BC61" s="255" t="s">
        <v>151</v>
      </c>
      <c r="BD61" s="255">
        <v>0</v>
      </c>
      <c r="BE61" s="255">
        <v>0</v>
      </c>
      <c r="BF61" s="255">
        <v>0</v>
      </c>
      <c r="BG61" s="255">
        <v>0</v>
      </c>
      <c r="BH61" s="255">
        <v>0</v>
      </c>
      <c r="BI61" s="255">
        <v>0</v>
      </c>
      <c r="BJ61" s="255">
        <v>0</v>
      </c>
      <c r="BK61" s="255">
        <v>0</v>
      </c>
      <c r="BL61" s="256" t="s">
        <v>151</v>
      </c>
      <c r="BM61" s="256" t="s">
        <v>151</v>
      </c>
      <c r="BN61" s="384" t="s">
        <v>544</v>
      </c>
      <c r="BO61" s="274">
        <v>3</v>
      </c>
      <c r="BP61" s="274">
        <v>2</v>
      </c>
      <c r="BQ61" s="275" t="s">
        <v>338</v>
      </c>
      <c r="BR61" s="257">
        <v>1</v>
      </c>
      <c r="BS61" s="258">
        <f t="shared" si="8"/>
        <v>1</v>
      </c>
      <c r="BT61" s="275" t="s">
        <v>338</v>
      </c>
      <c r="BU61" s="142" t="s">
        <v>439</v>
      </c>
      <c r="BV61" s="259" t="s">
        <v>13</v>
      </c>
      <c r="BW61" s="142" t="s">
        <v>151</v>
      </c>
      <c r="BX61" s="142" t="s">
        <v>151</v>
      </c>
      <c r="BY61" s="142" t="s">
        <v>151</v>
      </c>
      <c r="BZ61" s="142" t="s">
        <v>449</v>
      </c>
      <c r="CA61" s="142" t="s">
        <v>151</v>
      </c>
      <c r="CB61" s="142" t="s">
        <v>450</v>
      </c>
      <c r="CC61" s="142" t="s">
        <v>13</v>
      </c>
      <c r="CD61" s="142" t="s">
        <v>338</v>
      </c>
      <c r="CE61" s="142" t="s">
        <v>68</v>
      </c>
      <c r="CF61" s="142" t="s">
        <v>13</v>
      </c>
      <c r="CG61" s="142" t="s">
        <v>68</v>
      </c>
      <c r="CH61" s="260" t="s">
        <v>13</v>
      </c>
    </row>
    <row r="63" spans="2:86" ht="13.8">
      <c r="CA63" s="60"/>
    </row>
    <row r="64" spans="2:86" ht="13.8">
      <c r="B64" s="401" t="s">
        <v>79</v>
      </c>
      <c r="C64" s="393"/>
      <c r="D64" s="394"/>
      <c r="E64" s="16"/>
      <c r="F64" s="402" t="s">
        <v>80</v>
      </c>
      <c r="G64" s="393"/>
      <c r="H64" s="394"/>
      <c r="I64" s="117"/>
      <c r="K64" s="402" t="s">
        <v>81</v>
      </c>
      <c r="L64" s="393"/>
      <c r="M64" s="393"/>
      <c r="N64" s="393"/>
      <c r="O64" s="394"/>
      <c r="CA64" s="60"/>
    </row>
    <row r="65" spans="2:21" ht="13.2">
      <c r="B65" s="395"/>
      <c r="C65" s="396"/>
      <c r="D65" s="397"/>
      <c r="E65" s="16"/>
      <c r="F65" s="395"/>
      <c r="G65" s="396"/>
      <c r="H65" s="397"/>
      <c r="I65" s="117"/>
      <c r="K65" s="395"/>
      <c r="L65" s="396"/>
      <c r="M65" s="396"/>
      <c r="N65" s="396"/>
      <c r="O65" s="397"/>
    </row>
    <row r="66" spans="2:21" ht="17.25" customHeight="1">
      <c r="F66" s="15"/>
    </row>
    <row r="68" spans="2:21" ht="13.2">
      <c r="B68" s="61" t="s">
        <v>72</v>
      </c>
      <c r="C68" s="62" t="s">
        <v>73</v>
      </c>
      <c r="D68" s="63" t="s">
        <v>71</v>
      </c>
      <c r="F68" s="64" t="s">
        <v>82</v>
      </c>
      <c r="G68" s="65" t="s">
        <v>83</v>
      </c>
      <c r="H68" s="66" t="s">
        <v>84</v>
      </c>
      <c r="I68" s="225"/>
      <c r="K68" s="409" t="s">
        <v>85</v>
      </c>
      <c r="L68" s="410"/>
      <c r="M68" s="410"/>
      <c r="N68" s="410"/>
      <c r="O68" s="411"/>
    </row>
    <row r="69" spans="2:21" ht="52.8">
      <c r="B69" s="67" t="s">
        <v>86</v>
      </c>
      <c r="C69" s="68" t="s">
        <v>87</v>
      </c>
      <c r="D69" s="69" t="s">
        <v>88</v>
      </c>
      <c r="F69" s="70" t="s">
        <v>89</v>
      </c>
      <c r="G69" s="71" t="s">
        <v>90</v>
      </c>
      <c r="H69" s="72" t="s">
        <v>91</v>
      </c>
      <c r="I69" s="226"/>
      <c r="K69" s="412" t="s">
        <v>92</v>
      </c>
      <c r="L69" s="410"/>
      <c r="M69" s="410"/>
      <c r="N69" s="410"/>
      <c r="O69" s="411"/>
    </row>
    <row r="70" spans="2:21" ht="13.2">
      <c r="P70" s="15"/>
      <c r="Q70" s="15"/>
      <c r="R70" s="15"/>
      <c r="T70" s="15"/>
      <c r="U70" s="15"/>
    </row>
    <row r="71" spans="2:21" ht="13.2">
      <c r="P71" s="15"/>
      <c r="Q71" s="15"/>
      <c r="R71" s="15"/>
      <c r="T71" s="15"/>
      <c r="U71" s="15"/>
    </row>
    <row r="72" spans="2:21" ht="13.2">
      <c r="P72" s="15"/>
      <c r="Q72" s="15"/>
      <c r="R72" s="15"/>
      <c r="T72" s="15"/>
      <c r="U72" s="15"/>
    </row>
    <row r="73" spans="2:21" ht="13.2">
      <c r="P73" s="15"/>
      <c r="Q73" s="15"/>
      <c r="R73" s="15"/>
      <c r="T73" s="15"/>
      <c r="U73" s="15"/>
    </row>
    <row r="74" spans="2:21" ht="13.2">
      <c r="P74" s="15"/>
      <c r="Q74" s="15"/>
      <c r="R74" s="15"/>
      <c r="T74" s="15"/>
      <c r="U74" s="15"/>
    </row>
    <row r="75" spans="2:21" ht="13.2">
      <c r="P75" s="15"/>
      <c r="Q75" s="15"/>
      <c r="R75" s="15"/>
      <c r="T75" s="15"/>
      <c r="U75" s="15"/>
    </row>
    <row r="76" spans="2:21" ht="13.2">
      <c r="P76" s="15"/>
      <c r="Q76" s="15"/>
      <c r="R76" s="15"/>
      <c r="T76" s="15"/>
      <c r="U76" s="15"/>
    </row>
    <row r="77" spans="2:21" ht="13.2">
      <c r="P77" s="15"/>
      <c r="Q77" s="15"/>
      <c r="R77" s="15"/>
      <c r="T77" s="15"/>
      <c r="U77" s="15"/>
    </row>
    <row r="82" spans="3:3" ht="13.2">
      <c r="C82" s="73"/>
    </row>
  </sheetData>
  <mergeCells count="11">
    <mergeCell ref="K68:O68"/>
    <mergeCell ref="K69:O69"/>
    <mergeCell ref="N2:U2"/>
    <mergeCell ref="V2:AC2"/>
    <mergeCell ref="AD2:AK2"/>
    <mergeCell ref="BB2:BT2"/>
    <mergeCell ref="B64:D65"/>
    <mergeCell ref="F64:H65"/>
    <mergeCell ref="K64:O65"/>
    <mergeCell ref="AT2:BA2"/>
    <mergeCell ref="AL2:AS2"/>
  </mergeCells>
  <phoneticPr fontId="3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CX70"/>
  <sheetViews>
    <sheetView topLeftCell="AI36" zoomScale="40" zoomScaleNormal="40" workbookViewId="0">
      <selection activeCell="AY54" sqref="AY54"/>
    </sheetView>
  </sheetViews>
  <sheetFormatPr baseColWidth="10" defaultColWidth="12.5546875" defaultRowHeight="15.75" customHeight="1"/>
  <cols>
    <col min="2" max="5" width="26.5546875" customWidth="1"/>
    <col min="6" max="6" width="52.21875" customWidth="1"/>
    <col min="7" max="7" width="37.109375" customWidth="1"/>
    <col min="8" max="8" width="39.6640625" customWidth="1"/>
    <col min="9" max="14" width="33" customWidth="1"/>
    <col min="15" max="20" width="32.77734375" customWidth="1"/>
    <col min="21" max="21" width="28.44140625" customWidth="1"/>
    <col min="22" max="23" width="41.21875" customWidth="1"/>
    <col min="24" max="24" width="48.6640625" customWidth="1"/>
    <col min="25" max="25" width="49" customWidth="1"/>
    <col min="26" max="26" width="12.5546875" customWidth="1"/>
    <col min="27" max="27" width="26.109375" customWidth="1"/>
    <col min="28" max="28" width="36.88671875" bestFit="1" customWidth="1"/>
    <col min="29" max="29" width="30.33203125" bestFit="1" customWidth="1"/>
    <col min="30" max="30" width="23" bestFit="1" customWidth="1"/>
    <col min="31" max="31" width="34.6640625" bestFit="1" customWidth="1"/>
    <col min="32" max="32" width="30.33203125" bestFit="1" customWidth="1"/>
    <col min="33" max="33" width="24.109375" customWidth="1"/>
    <col min="34" max="34" width="14.5546875" bestFit="1" customWidth="1"/>
    <col min="35" max="35" width="24.88671875" bestFit="1" customWidth="1"/>
    <col min="36" max="36" width="32.109375" bestFit="1" customWidth="1"/>
    <col min="37" max="37" width="30.33203125" bestFit="1" customWidth="1"/>
    <col min="38" max="38" width="28.21875" bestFit="1" customWidth="1"/>
    <col min="39" max="39" width="34.6640625" bestFit="1" customWidth="1"/>
    <col min="40" max="40" width="30.33203125" bestFit="1" customWidth="1"/>
    <col min="41" max="41" width="22.88671875" bestFit="1" customWidth="1"/>
    <col min="43" max="43" width="22.6640625" customWidth="1"/>
    <col min="44" max="44" width="31.44140625" customWidth="1"/>
    <col min="45" max="45" width="29.109375" customWidth="1"/>
    <col min="46" max="46" width="27" customWidth="1"/>
    <col min="47" max="47" width="34.6640625" bestFit="1" customWidth="1"/>
    <col min="48" max="48" width="30.33203125" bestFit="1" customWidth="1"/>
    <col min="49" max="49" width="22.88671875" bestFit="1" customWidth="1"/>
    <col min="55" max="55" width="35.6640625" customWidth="1"/>
    <col min="56" max="56" width="27.33203125" customWidth="1"/>
    <col min="57" max="57" width="37.5546875" customWidth="1"/>
    <col min="58" max="58" width="27.5546875" customWidth="1"/>
    <col min="59" max="59" width="34.6640625" bestFit="1" customWidth="1"/>
    <col min="60" max="60" width="30.44140625" customWidth="1"/>
    <col min="61" max="61" width="42.33203125" customWidth="1"/>
    <col min="62" max="62" width="41.33203125" customWidth="1"/>
    <col min="63" max="69" width="33.44140625" customWidth="1"/>
    <col min="70" max="70" width="18.6640625" customWidth="1"/>
    <col min="71" max="77" width="33.88671875" customWidth="1"/>
    <col min="78" max="79" width="12.5546875" customWidth="1"/>
    <col min="80" max="86" width="25.33203125" customWidth="1"/>
    <col min="87" max="87" width="26.44140625" customWidth="1"/>
    <col min="88" max="94" width="28.77734375" customWidth="1"/>
    <col min="95" max="95" width="17.33203125" customWidth="1"/>
    <col min="96" max="102" width="26" customWidth="1"/>
  </cols>
  <sheetData>
    <row r="1" spans="2:102" ht="15.75" customHeight="1" thickBot="1"/>
    <row r="2" spans="2:102" ht="32.4" customHeight="1">
      <c r="B2" s="443" t="s">
        <v>105</v>
      </c>
      <c r="C2" s="393"/>
      <c r="D2" s="393"/>
      <c r="E2" s="393"/>
      <c r="F2" s="393"/>
      <c r="G2" s="393"/>
      <c r="H2" s="393"/>
      <c r="I2" s="393"/>
      <c r="J2" s="393"/>
      <c r="K2" s="393"/>
      <c r="L2" s="393"/>
      <c r="M2" s="393"/>
      <c r="N2" s="393"/>
      <c r="O2" s="393"/>
      <c r="P2" s="393"/>
      <c r="Q2" s="393"/>
      <c r="R2" s="393"/>
      <c r="S2" s="393"/>
      <c r="T2" s="393"/>
      <c r="U2" s="393"/>
      <c r="V2" s="394"/>
      <c r="W2" s="117"/>
      <c r="AA2" s="428" t="s">
        <v>508</v>
      </c>
      <c r="AB2" s="429"/>
      <c r="AC2" s="429"/>
      <c r="AD2" s="429"/>
      <c r="AE2" s="429"/>
      <c r="AF2" s="429"/>
      <c r="AG2" s="429"/>
      <c r="AH2" s="429"/>
      <c r="AI2" s="429"/>
      <c r="AJ2" s="429"/>
      <c r="AK2" s="429"/>
      <c r="AL2" s="429"/>
      <c r="AM2" s="429"/>
      <c r="AN2" s="429"/>
      <c r="AO2" s="429"/>
      <c r="AP2" s="429"/>
      <c r="AQ2" s="429"/>
      <c r="AR2" s="429"/>
      <c r="AS2" s="429"/>
      <c r="AT2" s="429"/>
      <c r="AU2" s="429"/>
      <c r="AV2" s="429"/>
      <c r="AW2" s="430"/>
      <c r="BC2" s="428" t="s">
        <v>510</v>
      </c>
      <c r="BD2" s="429"/>
      <c r="BE2" s="429"/>
      <c r="BF2" s="429"/>
      <c r="BG2" s="429"/>
      <c r="BH2" s="429"/>
      <c r="BI2" s="429"/>
      <c r="BJ2" s="429"/>
      <c r="BK2" s="429"/>
      <c r="BL2" s="429"/>
      <c r="BM2" s="429"/>
      <c r="BN2" s="429"/>
      <c r="BO2" s="429"/>
      <c r="BP2" s="429"/>
      <c r="BQ2" s="429"/>
      <c r="BR2" s="429"/>
      <c r="BS2" s="429"/>
      <c r="BT2" s="429"/>
      <c r="BU2" s="429"/>
      <c r="BV2" s="429"/>
      <c r="BW2" s="429"/>
      <c r="BX2" s="429"/>
      <c r="BY2" s="430"/>
      <c r="CB2" s="419" t="s">
        <v>489</v>
      </c>
      <c r="CC2" s="420"/>
      <c r="CD2" s="420"/>
      <c r="CE2" s="420"/>
      <c r="CF2" s="420"/>
      <c r="CG2" s="420"/>
      <c r="CH2" s="420"/>
      <c r="CI2" s="420"/>
      <c r="CJ2" s="420"/>
      <c r="CK2" s="420"/>
      <c r="CL2" s="420"/>
      <c r="CM2" s="420"/>
      <c r="CN2" s="420"/>
      <c r="CO2" s="420"/>
      <c r="CP2" s="420"/>
      <c r="CQ2" s="420"/>
      <c r="CR2" s="420"/>
      <c r="CS2" s="420"/>
      <c r="CT2" s="420"/>
      <c r="CU2" s="420"/>
      <c r="CV2" s="420"/>
      <c r="CW2" s="420"/>
      <c r="CX2" s="421"/>
    </row>
    <row r="3" spans="2:102" ht="13.2" customHeight="1">
      <c r="B3" s="444"/>
      <c r="C3" s="445"/>
      <c r="D3" s="445"/>
      <c r="E3" s="445"/>
      <c r="F3" s="445"/>
      <c r="G3" s="445"/>
      <c r="H3" s="445"/>
      <c r="I3" s="445"/>
      <c r="J3" s="445"/>
      <c r="K3" s="445"/>
      <c r="L3" s="445"/>
      <c r="M3" s="445"/>
      <c r="N3" s="445"/>
      <c r="O3" s="445"/>
      <c r="P3" s="445"/>
      <c r="Q3" s="445"/>
      <c r="R3" s="445"/>
      <c r="S3" s="445"/>
      <c r="T3" s="445"/>
      <c r="U3" s="445"/>
      <c r="V3" s="446"/>
      <c r="W3" s="117"/>
      <c r="AA3" s="431"/>
      <c r="AB3" s="432"/>
      <c r="AC3" s="432"/>
      <c r="AD3" s="432"/>
      <c r="AE3" s="432"/>
      <c r="AF3" s="432"/>
      <c r="AG3" s="432"/>
      <c r="AH3" s="432"/>
      <c r="AI3" s="432"/>
      <c r="AJ3" s="432"/>
      <c r="AK3" s="432"/>
      <c r="AL3" s="432"/>
      <c r="AM3" s="432"/>
      <c r="AN3" s="432"/>
      <c r="AO3" s="432"/>
      <c r="AP3" s="432"/>
      <c r="AQ3" s="432"/>
      <c r="AR3" s="432"/>
      <c r="AS3" s="432"/>
      <c r="AT3" s="432"/>
      <c r="AU3" s="432"/>
      <c r="AV3" s="432"/>
      <c r="AW3" s="433"/>
      <c r="BC3" s="431"/>
      <c r="BD3" s="432"/>
      <c r="BE3" s="432"/>
      <c r="BF3" s="432"/>
      <c r="BG3" s="432"/>
      <c r="BH3" s="432"/>
      <c r="BI3" s="432"/>
      <c r="BJ3" s="432"/>
      <c r="BK3" s="432"/>
      <c r="BL3" s="432"/>
      <c r="BM3" s="432"/>
      <c r="BN3" s="432"/>
      <c r="BO3" s="432"/>
      <c r="BP3" s="432"/>
      <c r="BQ3" s="432"/>
      <c r="BR3" s="432"/>
      <c r="BS3" s="432"/>
      <c r="BT3" s="432"/>
      <c r="BU3" s="432"/>
      <c r="BV3" s="432"/>
      <c r="BW3" s="432"/>
      <c r="BX3" s="432"/>
      <c r="BY3" s="433"/>
      <c r="CB3" s="422"/>
      <c r="CC3" s="423"/>
      <c r="CD3" s="423"/>
      <c r="CE3" s="423"/>
      <c r="CF3" s="423"/>
      <c r="CG3" s="423"/>
      <c r="CH3" s="423"/>
      <c r="CI3" s="423"/>
      <c r="CJ3" s="423"/>
      <c r="CK3" s="423"/>
      <c r="CL3" s="423"/>
      <c r="CM3" s="423"/>
      <c r="CN3" s="423"/>
      <c r="CO3" s="423"/>
      <c r="CP3" s="423"/>
      <c r="CQ3" s="423"/>
      <c r="CR3" s="423"/>
      <c r="CS3" s="423"/>
      <c r="CT3" s="423"/>
      <c r="CU3" s="423"/>
      <c r="CV3" s="423"/>
      <c r="CW3" s="423"/>
      <c r="CX3" s="424"/>
    </row>
    <row r="4" spans="2:102" ht="13.2" customHeight="1">
      <c r="B4" s="444"/>
      <c r="C4" s="445"/>
      <c r="D4" s="445"/>
      <c r="E4" s="445"/>
      <c r="F4" s="445"/>
      <c r="G4" s="445"/>
      <c r="H4" s="445"/>
      <c r="I4" s="445"/>
      <c r="J4" s="445"/>
      <c r="K4" s="445"/>
      <c r="L4" s="445"/>
      <c r="M4" s="445"/>
      <c r="N4" s="445"/>
      <c r="O4" s="445"/>
      <c r="P4" s="445"/>
      <c r="Q4" s="445"/>
      <c r="R4" s="445"/>
      <c r="S4" s="445"/>
      <c r="T4" s="445"/>
      <c r="U4" s="445"/>
      <c r="V4" s="446"/>
      <c r="W4" s="117"/>
      <c r="AA4" s="431"/>
      <c r="AB4" s="432"/>
      <c r="AC4" s="432"/>
      <c r="AD4" s="432"/>
      <c r="AE4" s="432"/>
      <c r="AF4" s="432"/>
      <c r="AG4" s="432"/>
      <c r="AH4" s="432"/>
      <c r="AI4" s="432"/>
      <c r="AJ4" s="432"/>
      <c r="AK4" s="432"/>
      <c r="AL4" s="432"/>
      <c r="AM4" s="432"/>
      <c r="AN4" s="432"/>
      <c r="AO4" s="432"/>
      <c r="AP4" s="432"/>
      <c r="AQ4" s="432"/>
      <c r="AR4" s="432"/>
      <c r="AS4" s="432"/>
      <c r="AT4" s="432"/>
      <c r="AU4" s="432"/>
      <c r="AV4" s="432"/>
      <c r="AW4" s="433"/>
      <c r="BC4" s="431"/>
      <c r="BD4" s="432"/>
      <c r="BE4" s="432"/>
      <c r="BF4" s="432"/>
      <c r="BG4" s="432"/>
      <c r="BH4" s="432"/>
      <c r="BI4" s="432"/>
      <c r="BJ4" s="432"/>
      <c r="BK4" s="432"/>
      <c r="BL4" s="432"/>
      <c r="BM4" s="432"/>
      <c r="BN4" s="432"/>
      <c r="BO4" s="432"/>
      <c r="BP4" s="432"/>
      <c r="BQ4" s="432"/>
      <c r="BR4" s="432"/>
      <c r="BS4" s="432"/>
      <c r="BT4" s="432"/>
      <c r="BU4" s="432"/>
      <c r="BV4" s="432"/>
      <c r="BW4" s="432"/>
      <c r="BX4" s="432"/>
      <c r="BY4" s="433"/>
      <c r="CB4" s="422"/>
      <c r="CC4" s="423"/>
      <c r="CD4" s="423"/>
      <c r="CE4" s="423"/>
      <c r="CF4" s="423"/>
      <c r="CG4" s="423"/>
      <c r="CH4" s="423"/>
      <c r="CI4" s="423"/>
      <c r="CJ4" s="423"/>
      <c r="CK4" s="423"/>
      <c r="CL4" s="423"/>
      <c r="CM4" s="423"/>
      <c r="CN4" s="423"/>
      <c r="CO4" s="423"/>
      <c r="CP4" s="423"/>
      <c r="CQ4" s="423"/>
      <c r="CR4" s="423"/>
      <c r="CS4" s="423"/>
      <c r="CT4" s="423"/>
      <c r="CU4" s="423"/>
      <c r="CV4" s="423"/>
      <c r="CW4" s="423"/>
      <c r="CX4" s="424"/>
    </row>
    <row r="5" spans="2:102" ht="13.2" customHeight="1">
      <c r="B5" s="444"/>
      <c r="C5" s="445"/>
      <c r="D5" s="445"/>
      <c r="E5" s="445"/>
      <c r="F5" s="445"/>
      <c r="G5" s="445"/>
      <c r="H5" s="445"/>
      <c r="I5" s="445"/>
      <c r="J5" s="445"/>
      <c r="K5" s="445"/>
      <c r="L5" s="445"/>
      <c r="M5" s="445"/>
      <c r="N5" s="445"/>
      <c r="O5" s="445"/>
      <c r="P5" s="445"/>
      <c r="Q5" s="445"/>
      <c r="R5" s="445"/>
      <c r="S5" s="445"/>
      <c r="T5" s="445"/>
      <c r="U5" s="445"/>
      <c r="V5" s="446"/>
      <c r="W5" s="117"/>
      <c r="AA5" s="431"/>
      <c r="AB5" s="432"/>
      <c r="AC5" s="432"/>
      <c r="AD5" s="432"/>
      <c r="AE5" s="432"/>
      <c r="AF5" s="432"/>
      <c r="AG5" s="432"/>
      <c r="AH5" s="432"/>
      <c r="AI5" s="432"/>
      <c r="AJ5" s="432"/>
      <c r="AK5" s="432"/>
      <c r="AL5" s="432"/>
      <c r="AM5" s="432"/>
      <c r="AN5" s="432"/>
      <c r="AO5" s="432"/>
      <c r="AP5" s="432"/>
      <c r="AQ5" s="432"/>
      <c r="AR5" s="432"/>
      <c r="AS5" s="432"/>
      <c r="AT5" s="432"/>
      <c r="AU5" s="432"/>
      <c r="AV5" s="432"/>
      <c r="AW5" s="433"/>
      <c r="BC5" s="431"/>
      <c r="BD5" s="432"/>
      <c r="BE5" s="432"/>
      <c r="BF5" s="432"/>
      <c r="BG5" s="432"/>
      <c r="BH5" s="432"/>
      <c r="BI5" s="432"/>
      <c r="BJ5" s="432"/>
      <c r="BK5" s="432"/>
      <c r="BL5" s="432"/>
      <c r="BM5" s="432"/>
      <c r="BN5" s="432"/>
      <c r="BO5" s="432"/>
      <c r="BP5" s="432"/>
      <c r="BQ5" s="432"/>
      <c r="BR5" s="432"/>
      <c r="BS5" s="432"/>
      <c r="BT5" s="432"/>
      <c r="BU5" s="432"/>
      <c r="BV5" s="432"/>
      <c r="BW5" s="432"/>
      <c r="BX5" s="432"/>
      <c r="BY5" s="433"/>
      <c r="CB5" s="422"/>
      <c r="CC5" s="423"/>
      <c r="CD5" s="423"/>
      <c r="CE5" s="423"/>
      <c r="CF5" s="423"/>
      <c r="CG5" s="423"/>
      <c r="CH5" s="423"/>
      <c r="CI5" s="423"/>
      <c r="CJ5" s="423"/>
      <c r="CK5" s="423"/>
      <c r="CL5" s="423"/>
      <c r="CM5" s="423"/>
      <c r="CN5" s="423"/>
      <c r="CO5" s="423"/>
      <c r="CP5" s="423"/>
      <c r="CQ5" s="423"/>
      <c r="CR5" s="423"/>
      <c r="CS5" s="423"/>
      <c r="CT5" s="423"/>
      <c r="CU5" s="423"/>
      <c r="CV5" s="423"/>
      <c r="CW5" s="423"/>
      <c r="CX5" s="424"/>
    </row>
    <row r="6" spans="2:102" ht="13.2" customHeight="1" thickBot="1">
      <c r="B6" s="395"/>
      <c r="C6" s="396"/>
      <c r="D6" s="396"/>
      <c r="E6" s="396"/>
      <c r="F6" s="396"/>
      <c r="G6" s="396"/>
      <c r="H6" s="396"/>
      <c r="I6" s="396"/>
      <c r="J6" s="396"/>
      <c r="K6" s="396"/>
      <c r="L6" s="396"/>
      <c r="M6" s="396"/>
      <c r="N6" s="396"/>
      <c r="O6" s="396"/>
      <c r="P6" s="396"/>
      <c r="Q6" s="396"/>
      <c r="R6" s="396"/>
      <c r="S6" s="396"/>
      <c r="T6" s="396"/>
      <c r="U6" s="396"/>
      <c r="V6" s="397"/>
      <c r="W6" s="117"/>
      <c r="AA6" s="434"/>
      <c r="AB6" s="435"/>
      <c r="AC6" s="435"/>
      <c r="AD6" s="435"/>
      <c r="AE6" s="435"/>
      <c r="AF6" s="435"/>
      <c r="AG6" s="435"/>
      <c r="AH6" s="435"/>
      <c r="AI6" s="435"/>
      <c r="AJ6" s="435"/>
      <c r="AK6" s="435"/>
      <c r="AL6" s="435"/>
      <c r="AM6" s="435"/>
      <c r="AN6" s="435"/>
      <c r="AO6" s="435"/>
      <c r="AP6" s="435"/>
      <c r="AQ6" s="435"/>
      <c r="AR6" s="435"/>
      <c r="AS6" s="435"/>
      <c r="AT6" s="435"/>
      <c r="AU6" s="435"/>
      <c r="AV6" s="435"/>
      <c r="AW6" s="436"/>
      <c r="BC6" s="434"/>
      <c r="BD6" s="435"/>
      <c r="BE6" s="435"/>
      <c r="BF6" s="435"/>
      <c r="BG6" s="435"/>
      <c r="BH6" s="435"/>
      <c r="BI6" s="435"/>
      <c r="BJ6" s="435"/>
      <c r="BK6" s="435"/>
      <c r="BL6" s="435"/>
      <c r="BM6" s="435"/>
      <c r="BN6" s="435"/>
      <c r="BO6" s="435"/>
      <c r="BP6" s="435"/>
      <c r="BQ6" s="435"/>
      <c r="BR6" s="435"/>
      <c r="BS6" s="435"/>
      <c r="BT6" s="435"/>
      <c r="BU6" s="435"/>
      <c r="BV6" s="435"/>
      <c r="BW6" s="435"/>
      <c r="BX6" s="435"/>
      <c r="BY6" s="436"/>
      <c r="CB6" s="425"/>
      <c r="CC6" s="426"/>
      <c r="CD6" s="426"/>
      <c r="CE6" s="426"/>
      <c r="CF6" s="426"/>
      <c r="CG6" s="426"/>
      <c r="CH6" s="426"/>
      <c r="CI6" s="426"/>
      <c r="CJ6" s="426"/>
      <c r="CK6" s="426"/>
      <c r="CL6" s="426"/>
      <c r="CM6" s="426"/>
      <c r="CN6" s="426"/>
      <c r="CO6" s="426"/>
      <c r="CP6" s="426"/>
      <c r="CQ6" s="426"/>
      <c r="CR6" s="426"/>
      <c r="CS6" s="426"/>
      <c r="CT6" s="426"/>
      <c r="CU6" s="426"/>
      <c r="CV6" s="426"/>
      <c r="CW6" s="426"/>
      <c r="CX6" s="427"/>
    </row>
    <row r="7" spans="2:102" ht="15.75" customHeight="1" thickBot="1"/>
    <row r="8" spans="2:102" ht="37.799999999999997" customHeight="1" thickBot="1">
      <c r="AA8" s="416" t="s">
        <v>106</v>
      </c>
      <c r="AB8" s="417"/>
      <c r="AC8" s="417"/>
      <c r="AD8" s="417"/>
      <c r="AE8" s="417"/>
      <c r="AF8" s="417"/>
      <c r="AG8" s="418"/>
      <c r="AI8" s="416" t="s">
        <v>500</v>
      </c>
      <c r="AJ8" s="417"/>
      <c r="AK8" s="417"/>
      <c r="AL8" s="417"/>
      <c r="AM8" s="417"/>
      <c r="AN8" s="417"/>
      <c r="AO8" s="418"/>
      <c r="AQ8" s="416" t="s">
        <v>507</v>
      </c>
      <c r="AR8" s="417"/>
      <c r="AS8" s="417"/>
      <c r="AT8" s="417"/>
      <c r="AU8" s="417"/>
      <c r="AV8" s="417"/>
      <c r="AW8" s="418"/>
      <c r="BC8" s="416" t="s">
        <v>490</v>
      </c>
      <c r="BD8" s="417"/>
      <c r="BE8" s="417"/>
      <c r="BF8" s="417"/>
      <c r="BG8" s="417"/>
      <c r="BH8" s="417"/>
      <c r="BI8" s="418"/>
      <c r="BK8" s="416" t="s">
        <v>501</v>
      </c>
      <c r="BL8" s="417"/>
      <c r="BM8" s="417"/>
      <c r="BN8" s="417"/>
      <c r="BO8" s="417"/>
      <c r="BP8" s="417"/>
      <c r="BQ8" s="418"/>
      <c r="BS8" s="416" t="s">
        <v>502</v>
      </c>
      <c r="BT8" s="417"/>
      <c r="BU8" s="417"/>
      <c r="BV8" s="417"/>
      <c r="BW8" s="417"/>
      <c r="BX8" s="417"/>
      <c r="BY8" s="418"/>
      <c r="BZ8" s="307"/>
      <c r="CA8" s="307"/>
      <c r="CB8" s="416" t="s">
        <v>490</v>
      </c>
      <c r="CC8" s="417"/>
      <c r="CD8" s="417"/>
      <c r="CE8" s="417"/>
      <c r="CF8" s="417"/>
      <c r="CG8" s="417"/>
      <c r="CH8" s="418"/>
      <c r="CJ8" s="416" t="s">
        <v>501</v>
      </c>
      <c r="CK8" s="417"/>
      <c r="CL8" s="417"/>
      <c r="CM8" s="417"/>
      <c r="CN8" s="417"/>
      <c r="CO8" s="417"/>
      <c r="CP8" s="418"/>
      <c r="CR8" s="416" t="s">
        <v>502</v>
      </c>
      <c r="CS8" s="417"/>
      <c r="CT8" s="417"/>
      <c r="CU8" s="417"/>
      <c r="CV8" s="417"/>
      <c r="CW8" s="417"/>
      <c r="CX8" s="418"/>
    </row>
    <row r="9" spans="2:102" ht="15.75" customHeight="1">
      <c r="AQ9" s="303"/>
      <c r="AR9" s="303"/>
      <c r="AS9" s="303"/>
      <c r="AT9" s="303"/>
      <c r="AU9" s="303"/>
      <c r="AV9" s="303"/>
      <c r="AW9" s="303"/>
    </row>
    <row r="11" spans="2:102" ht="40.5" customHeight="1">
      <c r="B11" s="181" t="s">
        <v>29</v>
      </c>
      <c r="C11" s="181" t="s">
        <v>30</v>
      </c>
      <c r="D11" s="181" t="s">
        <v>31</v>
      </c>
      <c r="E11" s="228" t="s">
        <v>473</v>
      </c>
      <c r="F11" s="181" t="s">
        <v>37</v>
      </c>
      <c r="G11" s="280" t="s">
        <v>38</v>
      </c>
      <c r="H11" s="281" t="s">
        <v>463</v>
      </c>
      <c r="I11" s="182" t="s">
        <v>462</v>
      </c>
      <c r="J11" s="282" t="s">
        <v>109</v>
      </c>
      <c r="K11" s="235" t="s">
        <v>110</v>
      </c>
      <c r="L11" s="282" t="s">
        <v>111</v>
      </c>
      <c r="M11" s="235" t="s">
        <v>112</v>
      </c>
      <c r="N11" s="282" t="s">
        <v>113</v>
      </c>
      <c r="O11" s="235" t="s">
        <v>114</v>
      </c>
      <c r="P11" s="281" t="s">
        <v>107</v>
      </c>
      <c r="Q11" s="283" t="s">
        <v>108</v>
      </c>
      <c r="R11" s="281" t="s">
        <v>454</v>
      </c>
      <c r="S11" s="182" t="s">
        <v>455</v>
      </c>
      <c r="T11" s="185" t="s">
        <v>115</v>
      </c>
      <c r="U11" s="282" t="s">
        <v>116</v>
      </c>
      <c r="V11" s="186" t="s">
        <v>55</v>
      </c>
      <c r="W11" s="186" t="s">
        <v>67</v>
      </c>
      <c r="AA11" s="299" t="s">
        <v>29</v>
      </c>
      <c r="AB11" s="297" t="s">
        <v>498</v>
      </c>
      <c r="AC11" s="296" t="s">
        <v>107</v>
      </c>
      <c r="AD11" s="296" t="s">
        <v>117</v>
      </c>
      <c r="AE11" s="297" t="s">
        <v>499</v>
      </c>
      <c r="AF11" s="296" t="s">
        <v>115</v>
      </c>
      <c r="AG11" s="298" t="s">
        <v>116</v>
      </c>
      <c r="AI11" s="299" t="s">
        <v>29</v>
      </c>
      <c r="AJ11" s="291" t="s">
        <v>38</v>
      </c>
      <c r="AK11" s="292" t="s">
        <v>107</v>
      </c>
      <c r="AL11" s="293" t="s">
        <v>117</v>
      </c>
      <c r="AM11" s="297" t="s">
        <v>499</v>
      </c>
      <c r="AN11" s="296" t="s">
        <v>115</v>
      </c>
      <c r="AO11" s="298" t="s">
        <v>116</v>
      </c>
      <c r="AQ11" s="299" t="s">
        <v>29</v>
      </c>
      <c r="AR11" s="297" t="s">
        <v>38</v>
      </c>
      <c r="AS11" s="296" t="s">
        <v>107</v>
      </c>
      <c r="AT11" s="298" t="s">
        <v>117</v>
      </c>
      <c r="AU11" s="297" t="s">
        <v>499</v>
      </c>
      <c r="AV11" s="296" t="s">
        <v>115</v>
      </c>
      <c r="AW11" s="298" t="s">
        <v>116</v>
      </c>
      <c r="BC11" s="299" t="s">
        <v>31</v>
      </c>
      <c r="BD11" s="297" t="s">
        <v>503</v>
      </c>
      <c r="BE11" s="296" t="s">
        <v>107</v>
      </c>
      <c r="BF11" s="298" t="s">
        <v>117</v>
      </c>
      <c r="BG11" s="297" t="s">
        <v>499</v>
      </c>
      <c r="BH11" s="296" t="s">
        <v>115</v>
      </c>
      <c r="BI11" s="298" t="s">
        <v>116</v>
      </c>
      <c r="BJ11" s="79"/>
      <c r="BK11" s="299" t="s">
        <v>31</v>
      </c>
      <c r="BL11" s="297" t="s">
        <v>503</v>
      </c>
      <c r="BM11" s="296" t="s">
        <v>107</v>
      </c>
      <c r="BN11" s="298" t="s">
        <v>117</v>
      </c>
      <c r="BO11" s="297" t="s">
        <v>499</v>
      </c>
      <c r="BP11" s="296" t="s">
        <v>115</v>
      </c>
      <c r="BQ11" s="298" t="s">
        <v>116</v>
      </c>
      <c r="BS11" s="299" t="s">
        <v>31</v>
      </c>
      <c r="BT11" s="297" t="s">
        <v>503</v>
      </c>
      <c r="BU11" s="296" t="s">
        <v>107</v>
      </c>
      <c r="BV11" s="298" t="s">
        <v>117</v>
      </c>
      <c r="BW11" s="297" t="s">
        <v>499</v>
      </c>
      <c r="BX11" s="296" t="s">
        <v>115</v>
      </c>
      <c r="BY11" s="298" t="s">
        <v>116</v>
      </c>
      <c r="CB11" s="39" t="s">
        <v>473</v>
      </c>
      <c r="CC11" s="297" t="s">
        <v>503</v>
      </c>
      <c r="CD11" s="296" t="s">
        <v>107</v>
      </c>
      <c r="CE11" s="298" t="s">
        <v>117</v>
      </c>
      <c r="CF11" s="297" t="s">
        <v>499</v>
      </c>
      <c r="CG11" s="296" t="s">
        <v>115</v>
      </c>
      <c r="CH11" s="298" t="s">
        <v>116</v>
      </c>
      <c r="CJ11" s="39" t="s">
        <v>473</v>
      </c>
      <c r="CK11" s="297" t="s">
        <v>503</v>
      </c>
      <c r="CL11" s="296" t="s">
        <v>107</v>
      </c>
      <c r="CM11" s="298" t="s">
        <v>117</v>
      </c>
      <c r="CN11" s="297" t="s">
        <v>499</v>
      </c>
      <c r="CO11" s="296" t="s">
        <v>115</v>
      </c>
      <c r="CP11" s="298" t="s">
        <v>116</v>
      </c>
      <c r="CR11" s="39" t="s">
        <v>473</v>
      </c>
      <c r="CS11" s="297" t="s">
        <v>503</v>
      </c>
      <c r="CT11" s="296" t="s">
        <v>107</v>
      </c>
      <c r="CU11" s="298" t="s">
        <v>117</v>
      </c>
      <c r="CV11" s="297" t="s">
        <v>499</v>
      </c>
      <c r="CW11" s="296" t="s">
        <v>115</v>
      </c>
      <c r="CX11" s="298" t="s">
        <v>116</v>
      </c>
    </row>
    <row r="12" spans="2:102" ht="60" customHeight="1">
      <c r="B12" s="284" t="str">
        <f>'(B) - Detecciones - Ataques'!B4</f>
        <v>Initial Access</v>
      </c>
      <c r="C12" s="285" t="str">
        <f>'(B) - Detecciones - Ataques'!C4</f>
        <v>_</v>
      </c>
      <c r="D12" s="285" t="str">
        <f>'(B) - Detecciones - Ataques'!D4</f>
        <v>Rogue Master</v>
      </c>
      <c r="E12" s="285" t="str">
        <f>'(B) - Detecciones - Ataques'!I4</f>
        <v>DNP3</v>
      </c>
      <c r="F12" s="285" t="str">
        <f>'(B) - Detecciones - Ataques'!K4</f>
        <v xml:space="preserve">T0848_DNP3-Rogue-Master-mod-fixed[2].pcapng </v>
      </c>
      <c r="G12" s="41">
        <f>'(B) - Detecciones - Ataques'!L4</f>
        <v>1</v>
      </c>
      <c r="H12" s="41">
        <f>MAX(P12,R12)</f>
        <v>1</v>
      </c>
      <c r="I12" s="80">
        <f>H12/G12</f>
        <v>1</v>
      </c>
      <c r="J12" s="41">
        <f>'(B) - Detecciones - Ataques'!T4</f>
        <v>0</v>
      </c>
      <c r="K12" s="78">
        <f>'(B) - Detecciones - Ataques'!U4</f>
        <v>0</v>
      </c>
      <c r="L12" s="41">
        <f>'(B) - Detecciones - Ataques'!AB4</f>
        <v>0</v>
      </c>
      <c r="M12" s="78">
        <f>'(B) - Detecciones - Ataques'!AC4</f>
        <v>0</v>
      </c>
      <c r="N12" s="41">
        <f>'(B) - Detecciones - Ataques'!AJ4</f>
        <v>0</v>
      </c>
      <c r="O12" s="78">
        <f>'(B) - Detecciones - Ataques'!AK4</f>
        <v>0</v>
      </c>
      <c r="P12" s="41">
        <f>'(B) - Detecciones - Ataques'!AR4</f>
        <v>0</v>
      </c>
      <c r="Q12" s="78">
        <f>'(B) - Detecciones - Ataques'!AS4</f>
        <v>0</v>
      </c>
      <c r="R12" s="41">
        <f>'(B) - Detecciones - Ataques'!AZ4</f>
        <v>1</v>
      </c>
      <c r="S12" s="80">
        <f>'(B) - Detecciones - Ataques'!BA4</f>
        <v>1</v>
      </c>
      <c r="T12" s="184">
        <f>'(B) - Detecciones - Ataques'!BR4</f>
        <v>0</v>
      </c>
      <c r="U12" s="78">
        <f>'(B) - Detecciones - Ataques'!BS4</f>
        <v>0</v>
      </c>
      <c r="V12" s="286" t="str">
        <f>'(B) - Detecciones - Ataques'!BV4</f>
        <v>✔</v>
      </c>
      <c r="W12" s="290" t="str">
        <f>'(B) - Detecciones - Ataques'!CH4</f>
        <v>✘</v>
      </c>
      <c r="AA12" s="229" t="s">
        <v>70</v>
      </c>
      <c r="AB12" s="194">
        <f>SUMIFS($G$12:$G$69,$B$12:$B$69,$AA12) + SUMIFS($G$12:$G$69,$C$12:$C$69,$AA12)</f>
        <v>1</v>
      </c>
      <c r="AC12" s="183">
        <f>SUMIFS($H$12:$H$69,$B$12:$B$69,$AA12) + SUMIFS($H$12:$H$69,$C$12:$C$69,$AA12)</f>
        <v>1</v>
      </c>
      <c r="AD12" s="195">
        <f t="shared" ref="AD12" si="0">AC12/AB12</f>
        <v>1</v>
      </c>
      <c r="AE12" s="194">
        <f>SUMIFS($G$12:$G$69,$B$12:$B$69,$AA12,$W$12:$W$69,"✔") + SUMIFS($G$12:$G$69,$C$12:$C$69,$AA12,$W$12:$W$69,"✔")</f>
        <v>0</v>
      </c>
      <c r="AF12" s="183">
        <f>SUMIFS($T$12:$T$69,$B$12:$B$69,$AA12,$W$12:$W$69,"✔") + SUMIFS($T$12:$T$69,$C$12:$C$69,$AA12,$W$12:$W$69,"✔")</f>
        <v>0</v>
      </c>
      <c r="AG12" s="196" t="str">
        <f>IF(AE12=0,"-",AF12/AE12)</f>
        <v>-</v>
      </c>
      <c r="AH12" s="79"/>
      <c r="AI12" s="229" t="s">
        <v>70</v>
      </c>
      <c r="AJ12" s="194">
        <f>SUMIFS($G$12:$G$69,$V$12:$V$69,"✔",$B$12:$B$69,$AI12) + SUMIFS($G$12:$G$69,$V$12:$V$69,"✔",$C$12:$C$69,$AI12)</f>
        <v>1</v>
      </c>
      <c r="AK12" s="183">
        <f>SUMIFS($H$12:$H$69,$V$12:$V$69,"✔",$B$12:$B$69,$AI12) + SUMIFS($H$12:$H$69,$V$12:$V$69,"✔",$C$12:$C$69,$AI12)</f>
        <v>1</v>
      </c>
      <c r="AL12" s="195">
        <f>IF(AJ12=0,"-",AK12/AJ12)</f>
        <v>1</v>
      </c>
      <c r="AM12" s="194">
        <f>SUMIFS($G$12:$G$69,$B$12:$B$69,$AI12,$V$12:$V$69,"✔",$W$12:$W$69,"✔") + SUMIFS($G$12:$G$69,$C$12:$C$69,$AA12,$V$12:$V$69,"✔",$W$12:$W$69,"✔")</f>
        <v>0</v>
      </c>
      <c r="AN12" s="183">
        <f>SUMIFS($T$12:$T$69,$B$12:$B$69,$AI12,$V$12:$V$69,"✔",$W$12:$W$69,"✔") + SUMIFS($T$12:$T$69,$C$12:$C$69,$AI12,$V$12:$V$69,"✔",$W$12:$W$69,"✔")</f>
        <v>0</v>
      </c>
      <c r="AO12" s="301" t="str">
        <f>IF(AM12=0,"-",AN12/AM12)</f>
        <v>-</v>
      </c>
      <c r="AP12" s="79"/>
      <c r="AQ12" s="229" t="s">
        <v>70</v>
      </c>
      <c r="AR12" s="194">
        <f>SUMIFS($G$12:$G$69,$V$12:$V$69,"✔",$B$12:$B$69,$AQ12,$W$12:$W$69,"✔") + SUMIFS($G$12:$G$69,$V$12:$V$69,"✔",$C$12:$C$69,$AI12,$W$12:$W$69,"✔")</f>
        <v>0</v>
      </c>
      <c r="AS12" s="183">
        <f>SUMIFS($H$12:$H$69,$V$12:$V$69,"✔",$B$12:$B$69,$AQ12,$W$12:$W$69,"✔") + SUMIFS($H$12:$H$69,$V$12:$V$69,"✔",$C$12:$C$69,$AI12,$W$12:$W$69,"✔")</f>
        <v>0</v>
      </c>
      <c r="AT12" s="196" t="str">
        <f>IF(AR12=0,"-",AS12/AR12)</f>
        <v>-</v>
      </c>
      <c r="AU12" s="194">
        <f>SUMIFS($G$12:$G$69,$B$12:$B$69,$AQ12,$V$12:$V$69,"✔",$W$12:$W$69,"✔") + SUMIFS($G$12:$G$69,$C$12:$C$69,$AQ12,$V$12:$V$69,"✔",$W$12:$W$69,"✔")</f>
        <v>0</v>
      </c>
      <c r="AV12" s="183">
        <f>SUMIFS($T$12:$T$69,$B$12:$B$69,$AQ12,$V$12:$V$69,"✔",$W$12:$W$69,"✔") + SUMIFS($T$12:$T$69,$C$12:$C$69,$AQ12,$V$12:$V$69,"✔",$W$12:$W$69,"✔")</f>
        <v>0</v>
      </c>
      <c r="AW12" s="301" t="str">
        <f>IF(AU12=0,"-",AV12/AU12)</f>
        <v>-</v>
      </c>
      <c r="AX12" s="79"/>
      <c r="AY12" s="79"/>
      <c r="BA12" s="79"/>
      <c r="BB12" s="79"/>
      <c r="BC12" s="194" t="s">
        <v>149</v>
      </c>
      <c r="BD12" s="194">
        <f>COUNTIFS($D$12:$D$69,BC12)</f>
        <v>1</v>
      </c>
      <c r="BE12" s="305">
        <f>COUNTIFS($I$12:$I$69,"&lt;&gt;0",$D$12:$D$69,BC12)</f>
        <v>1</v>
      </c>
      <c r="BF12" s="195">
        <f>IF(BD12=0,"-",BE12/BD12)</f>
        <v>1</v>
      </c>
      <c r="BG12" s="194">
        <f>COUNTIFS($D$12:$D$69,BC12,$W$12:$W$69,"✔")</f>
        <v>0</v>
      </c>
      <c r="BH12" s="183">
        <f>COUNTIFS($U$12:$U$69,"&lt;&gt;0",$D$12:$D$69,BC12,$W$12:$W$69,"✔")</f>
        <v>0</v>
      </c>
      <c r="BI12" s="196" t="str">
        <f>IF(BG12=0,"-",BH12/BG12)</f>
        <v>-</v>
      </c>
      <c r="BJ12" s="79"/>
      <c r="BK12" s="194" t="s">
        <v>149</v>
      </c>
      <c r="BL12" s="194">
        <f>COUNTIFS($D$12:$D$69,BK12,$V$12:$V$69,"✔")</f>
        <v>1</v>
      </c>
      <c r="BM12" s="305">
        <f>COUNTIFS($I$12:$I$69,"&lt;&gt;0",$D$12:$D$69,BK12,$V$12:$V$69,"✔")</f>
        <v>1</v>
      </c>
      <c r="BN12" s="195">
        <f>IF(BL12=0,"-",BM12/BL12)</f>
        <v>1</v>
      </c>
      <c r="BO12" s="194">
        <f>COUNTIFS($D$12:$D$69,BK12,$W$12:$W$69,"✔",$V$12:$V$69,"✔")</f>
        <v>0</v>
      </c>
      <c r="BP12" s="183">
        <f>COUNTIFS($U$12:$U$69,"&lt;&gt;0",$D$12:$D$69,BK12,$W$12:$W$69,"✔",$V$12:$V$69,"✔")</f>
        <v>0</v>
      </c>
      <c r="BQ12" s="196" t="str">
        <f>IF(BO12=0,"-",BP12/BO12)</f>
        <v>-</v>
      </c>
      <c r="BS12" s="194" t="s">
        <v>149</v>
      </c>
      <c r="BT12" s="194">
        <f>COUNTIFS($D$12:$D$69,BS12,$V$12:$V$69,"✔",$W$12:$W$69,"✔")</f>
        <v>0</v>
      </c>
      <c r="BU12" s="305">
        <f>COUNTIFS($I$12:$I$69,"&lt;&gt;0",$D$12:$D$69,BS12,$V$12:$V$69,"✔",$W$12:$W$69,"✔")</f>
        <v>0</v>
      </c>
      <c r="BV12" s="195" t="str">
        <f>IF(BT12=0,"-",BU12/BT12)</f>
        <v>-</v>
      </c>
      <c r="BW12" s="194">
        <f>COUNTIFS($D$12:$D$69,BS12,$W$12:$W$69,"✔",$V$12:$V$69,"✔")</f>
        <v>0</v>
      </c>
      <c r="BX12" s="183">
        <f>COUNTIFS($U$12:$U$69,"&lt;&gt;0",$D$12:$D$69,BS12,$W$12:$W$69,"✔",$V$12:$V$69,"✔")</f>
        <v>0</v>
      </c>
      <c r="BY12" s="196" t="str">
        <f>IF(BW12=0,"-",BX12/BW12)</f>
        <v>-</v>
      </c>
      <c r="BZ12" s="79"/>
      <c r="CA12" s="79"/>
      <c r="CB12" s="229" t="s">
        <v>476</v>
      </c>
      <c r="CC12" s="194">
        <f>COUNTIFS($E$12:$E$69,CB12)</f>
        <v>13</v>
      </c>
      <c r="CD12" s="305">
        <f>COUNTIFS($I$12:$I$69,"&lt;&gt;0",$E$12:$E$69,CB12)</f>
        <v>13</v>
      </c>
      <c r="CE12" s="196">
        <f>IF(CC12=0,"-",CD12/CC12)</f>
        <v>1</v>
      </c>
      <c r="CF12" s="308">
        <f>COUNTIFS($E$12:$E$69,CB12,$W$12:$W$69,"✔")</f>
        <v>12</v>
      </c>
      <c r="CG12" s="183">
        <f>COUNTIFS($U$12:$U$69,"&lt;&gt;0",$E$12:$E$69,CB12,$W$12:$W$69,"✔")</f>
        <v>12</v>
      </c>
      <c r="CH12" s="196">
        <f>IF(CF12=0,"-",CG12/CF12)</f>
        <v>1</v>
      </c>
      <c r="CJ12" s="229" t="s">
        <v>476</v>
      </c>
      <c r="CK12" s="194">
        <f>COUNTIFS($E$12:$E$69,CJ12,$V$12:$V$69,"✔")</f>
        <v>13</v>
      </c>
      <c r="CL12" s="305">
        <f>COUNTIFS($I$12:$I$69,"&lt;&gt;0",$E$12:$E$69,CJ12,$V$12:$V$69,"✔")</f>
        <v>13</v>
      </c>
      <c r="CM12" s="196">
        <f>IF(CK12=0,"-",CL12/CK12)</f>
        <v>1</v>
      </c>
      <c r="CN12" s="308">
        <f>COUNTIFS($E$12:$E$69,CJ12,$W$12:$W$69,"✔",$V$12:$V$69,"✔")</f>
        <v>12</v>
      </c>
      <c r="CO12" s="183">
        <f>COUNTIFS($U$12:$U$69,"&lt;&gt;0",$E$12:$E$69,CJ12,$W$12:$W$69,"✔",$V$12:$V$69,"✔")</f>
        <v>12</v>
      </c>
      <c r="CP12" s="196">
        <f>IF(CN12=0,"-",CO12/CN12)</f>
        <v>1</v>
      </c>
      <c r="CR12" s="229" t="s">
        <v>476</v>
      </c>
      <c r="CS12" s="194">
        <f>COUNTIFS($E$12:$E$69,CR12,$V$12:$V$69,"✔",$W$12:$W$69,"✔")</f>
        <v>12</v>
      </c>
      <c r="CT12" s="305">
        <f>COUNTIFS($I$12:$I$69,"&lt;&gt;0",$E$12:$E$69,CR12,$V$12:$V$69,"✔",$W$12:$W$69,"✔")</f>
        <v>12</v>
      </c>
      <c r="CU12" s="196">
        <f>IF(CS12=0,"-",CT12/CS12)</f>
        <v>1</v>
      </c>
      <c r="CV12" s="308">
        <f>COUNTIFS($E$12:$E$69,CR12,$W$12:$W$69,"✔",$V$12:$V$69,"✔")</f>
        <v>12</v>
      </c>
      <c r="CW12" s="183">
        <f>COUNTIFS($U$12:$U$69,"&lt;&gt;0",$E$12:$E$69,CR12,$W$12:$W$69,"✔",$V$12:$V$69,"✔")</f>
        <v>12</v>
      </c>
      <c r="CX12" s="196">
        <f>IF(CV12=0,"-",CW12/CV12)</f>
        <v>1</v>
      </c>
    </row>
    <row r="13" spans="2:102" ht="60" customHeight="1">
      <c r="B13" s="284" t="str">
        <f>'(B) - Detecciones - Ataques'!B5</f>
        <v>Discovery</v>
      </c>
      <c r="C13" s="285" t="str">
        <f>'(B) - Detecciones - Ataques'!C5</f>
        <v>_</v>
      </c>
      <c r="D13" s="285" t="str">
        <f>'(B) - Detecciones - Ataques'!D5</f>
        <v xml:space="preserve">Remote System Discovery </v>
      </c>
      <c r="E13" s="285" t="str">
        <f>'(B) - Detecciones - Ataques'!I5</f>
        <v>S7comm</v>
      </c>
      <c r="F13" s="285" t="str">
        <f>'(B) - Detecciones - Ataques'!K5</f>
        <v xml:space="preserve">T0846_discovery-nmap-mod-fixed[2].pcapng  </v>
      </c>
      <c r="G13" s="59">
        <f>'(B) - Detecciones - Ataques'!L5</f>
        <v>1</v>
      </c>
      <c r="H13" s="41">
        <f t="shared" ref="H13:H69" si="1">MAX(P13,R13)</f>
        <v>0</v>
      </c>
      <c r="I13" s="80">
        <f t="shared" ref="I13:I69" si="2">H13/G13</f>
        <v>0</v>
      </c>
      <c r="J13" s="41">
        <f>'(B) - Detecciones - Ataques'!T5</f>
        <v>0</v>
      </c>
      <c r="K13" s="80">
        <f>'(B) - Detecciones - Ataques'!U5</f>
        <v>0</v>
      </c>
      <c r="L13" s="41">
        <f>'(B) - Detecciones - Ataques'!AB5</f>
        <v>0</v>
      </c>
      <c r="M13" s="80">
        <f>'(B) - Detecciones - Ataques'!AC5</f>
        <v>0</v>
      </c>
      <c r="N13" s="41">
        <f>'(B) - Detecciones - Ataques'!AJ5</f>
        <v>0</v>
      </c>
      <c r="O13" s="80">
        <f>'(B) - Detecciones - Ataques'!AK5</f>
        <v>0</v>
      </c>
      <c r="P13" s="183">
        <f>'(B) - Detecciones - Ataques'!AR5</f>
        <v>0</v>
      </c>
      <c r="Q13" s="80">
        <f>'(B) - Detecciones - Ataques'!AS5</f>
        <v>0</v>
      </c>
      <c r="R13" s="41">
        <f>'(B) - Detecciones - Ataques'!AZ5</f>
        <v>0</v>
      </c>
      <c r="S13" s="80">
        <f>'(B) - Detecciones - Ataques'!BA5</f>
        <v>0</v>
      </c>
      <c r="T13" s="184">
        <f>'(B) - Detecciones - Ataques'!BR5</f>
        <v>1</v>
      </c>
      <c r="U13" s="80">
        <f>'(B) - Detecciones - Ataques'!BS5</f>
        <v>1</v>
      </c>
      <c r="V13" s="286" t="str">
        <f>'(B) - Detecciones - Ataques'!BV5</f>
        <v>✔</v>
      </c>
      <c r="W13" s="286" t="str">
        <f>'(B) - Detecciones - Ataques'!CH5</f>
        <v>✔</v>
      </c>
      <c r="AA13" s="190" t="s">
        <v>75</v>
      </c>
      <c r="AB13" s="191">
        <f t="shared" ref="AB13:AB20" si="3">SUMIFS($G$12:$G$69,$B$12:$B$69,$AA13) + SUMIFS($G$12:$G$69,$C$12:$C$69,$AA13)</f>
        <v>40</v>
      </c>
      <c r="AC13" s="59">
        <f t="shared" ref="AC13:AC20" si="4">SUMIFS($H$12:$H$69,$B$12:$B$69,$AA13) + SUMIFS($H$12:$H$69,$C$12:$C$69,$AA13)</f>
        <v>24</v>
      </c>
      <c r="AD13" s="80">
        <f t="shared" ref="AD13:AD20" si="5">AC13/AB13</f>
        <v>0.6</v>
      </c>
      <c r="AE13" s="191">
        <f t="shared" ref="AE13:AE20" si="6">SUMIFS($G$12:$G$69,$B$12:$B$69,$AA13,$W$12:$W$69,"✔") + SUMIFS($G$12:$G$69,$C$12:$C$69,$AA13,$W$12:$W$69,"✔")</f>
        <v>40</v>
      </c>
      <c r="AF13" s="59">
        <f t="shared" ref="AF13:AF20" si="7">SUMIFS($T$12:$T$69,$B$12:$B$69,$AA13,$W$12:$W$69,"✔") + SUMIFS($T$12:$T$69,$C$12:$C$69,$AA13,$W$12:$W$69,"✔")</f>
        <v>28</v>
      </c>
      <c r="AG13" s="189">
        <f t="shared" ref="AG13:AG20" si="8">IF(AE13=0,"-",AF13/AE13)</f>
        <v>0.7</v>
      </c>
      <c r="AH13" s="79"/>
      <c r="AI13" s="190" t="s">
        <v>75</v>
      </c>
      <c r="AJ13" s="191">
        <f t="shared" ref="AJ13:AJ20" si="9">SUMIFS($G$12:$G$69,$V$12:$V$69,"✔",$B$12:$B$69,$AI13) + SUMIFS($G$12:$G$69,$V$12:$V$69,"✔",$C$12:$C$69,$AI13)</f>
        <v>40</v>
      </c>
      <c r="AK13" s="59">
        <f t="shared" ref="AK13:AK20" si="10">SUMIFS($H$12:$H$69,$V$12:$V$69,"✔",$B$12:$B$69,$AI13) + SUMIFS($H$12:$H$69,$V$12:$V$69,"✔",$C$12:$C$69,$AI13)</f>
        <v>24</v>
      </c>
      <c r="AL13" s="80">
        <f t="shared" ref="AL13:AL20" si="11">IF(AJ13=0,"-",AK13/AJ13)</f>
        <v>0.6</v>
      </c>
      <c r="AM13" s="191">
        <f t="shared" ref="AM13:AM20" si="12">SUMIFS($G$12:$G$69,$B$12:$B$69,$AI13,$V$12:$V$69,"✔",$W$12:$W$69,"✔") + SUMIFS($G$12:$G$69,$C$12:$C$69,$AA13,$V$12:$V$69,"✔",$W$12:$W$69,"✔")</f>
        <v>40</v>
      </c>
      <c r="AN13" s="59">
        <f t="shared" ref="AN13:AN20" si="13">SUMIFS($T$12:$T$69,$B$12:$B$69,$AI13,$V$12:$V$69,"✔",$W$12:$W$69,"✔") + SUMIFS($T$12:$T$69,$C$12:$C$69,$AI13,$V$12:$V$69,"✔",$W$12:$W$69,"✔")</f>
        <v>28</v>
      </c>
      <c r="AO13" s="300">
        <f t="shared" ref="AO13:AO20" si="14">IF(AM13=0,"-",AN13/AM13)</f>
        <v>0.7</v>
      </c>
      <c r="AP13" s="79"/>
      <c r="AQ13" s="190" t="s">
        <v>75</v>
      </c>
      <c r="AR13" s="191">
        <f t="shared" ref="AR13:AR20" si="15">SUMIFS($G$12:$G$69,$V$12:$V$69,"✔",$B$12:$B$69,$AQ13,$W$12:$W$69,"✔") + SUMIFS($G$12:$G$69,$V$12:$V$69,"✔",$C$12:$C$69,$AI13,$W$12:$W$69,"✔")</f>
        <v>40</v>
      </c>
      <c r="AS13" s="59">
        <f t="shared" ref="AS13:AS20" si="16">SUMIFS($H$12:$H$69,$V$12:$V$69,"✔",$B$12:$B$69,$AQ13,$W$12:$W$69,"✔") + SUMIFS($H$12:$H$69,$V$12:$V$69,"✔",$C$12:$C$69,$AI13,$W$12:$W$69,"✔")</f>
        <v>24</v>
      </c>
      <c r="AT13" s="189">
        <f t="shared" ref="AT13:AT20" si="17">IF(AR13=0,"-",AS13/AR13)</f>
        <v>0.6</v>
      </c>
      <c r="AU13" s="191">
        <f t="shared" ref="AU13:AU20" si="18">SUMIFS($G$12:$G$69,$B$12:$B$69,$AQ13,$V$12:$V$69,"✔",$W$12:$W$69,"✔") + SUMIFS($G$12:$G$69,$C$12:$C$69,$AQ13,$V$12:$V$69,"✔",$W$12:$W$69,"✔")</f>
        <v>40</v>
      </c>
      <c r="AV13" s="59">
        <f t="shared" ref="AV13:AV20" si="19">SUMIFS($T$12:$T$69,$B$12:$B$69,$AQ13,$V$12:$V$69,"✔",$W$12:$W$69,"✔") + SUMIFS($T$12:$T$69,$C$12:$C$69,$AQ13,$V$12:$V$69,"✔",$W$12:$W$69,"✔")</f>
        <v>28</v>
      </c>
      <c r="AW13" s="300">
        <f t="shared" ref="AW13:AW20" si="20">IF(AU13=0,"-",AV13/AU13)</f>
        <v>0.7</v>
      </c>
      <c r="AX13" s="79"/>
      <c r="AY13" s="79"/>
      <c r="AZ13" s="79"/>
      <c r="BA13" s="79"/>
      <c r="BB13" s="79"/>
      <c r="BC13" s="197" t="s">
        <v>154</v>
      </c>
      <c r="BD13" s="191">
        <f t="shared" ref="BD13:BD26" si="21">COUNTIFS($D$12:$D$69,BC13)</f>
        <v>11</v>
      </c>
      <c r="BE13" s="304">
        <f t="shared" ref="BE13:BE26" si="22">COUNTIFS($I$12:$I$69,"&lt;&gt;0",$D$12:$D$69,BC13)</f>
        <v>5</v>
      </c>
      <c r="BF13" s="80">
        <f t="shared" ref="BF13:BF26" si="23">IF(BD13=0,"-",BE13/BD13)</f>
        <v>0.45454545454545453</v>
      </c>
      <c r="BG13" s="191">
        <f t="shared" ref="BG13:BG26" si="24">COUNTIFS($D$12:$D$69,BC13,$W$12:$W$69,"✔")</f>
        <v>11</v>
      </c>
      <c r="BH13" s="59">
        <f t="shared" ref="BH13:BH26" si="25">COUNTIFS($U$12:$U$69,"&lt;&gt;0",$D$12:$D$69,BC13,$W$12:$W$69,"✔")</f>
        <v>4</v>
      </c>
      <c r="BI13" s="189">
        <f t="shared" ref="BI13:BI26" si="26">IF(BG13=0,"-",BH13/BG13)</f>
        <v>0.36363636363636365</v>
      </c>
      <c r="BJ13" s="79"/>
      <c r="BK13" s="197" t="s">
        <v>154</v>
      </c>
      <c r="BL13" s="191">
        <f t="shared" ref="BL13:BL26" si="27">COUNTIFS($D$12:$D$69,BK13,$V$12:$V$69,"✔")</f>
        <v>11</v>
      </c>
      <c r="BM13" s="304">
        <f t="shared" ref="BM13:BM26" si="28">COUNTIFS($I$12:$I$69,"&lt;&gt;0",$D$12:$D$69,BK13,$V$12:$V$69,"✔")</f>
        <v>5</v>
      </c>
      <c r="BN13" s="80">
        <f t="shared" ref="BN13:BN26" si="29">IF(BL13=0,"-",BM13/BL13)</f>
        <v>0.45454545454545453</v>
      </c>
      <c r="BO13" s="191">
        <f t="shared" ref="BO13:BO26" si="30">COUNTIFS($D$12:$D$69,BK13,$W$12:$W$69,"✔",$V$12:$V$69,"✔")</f>
        <v>11</v>
      </c>
      <c r="BP13" s="59">
        <f>COUNTIFS($U$12:$U$69,"&lt;&gt;0",$D$12:$D$69,BK13,$W$12:$W$69,"✔",$V$12:$V$69,"✔")</f>
        <v>4</v>
      </c>
      <c r="BQ13" s="189">
        <f t="shared" ref="BQ13:BQ26" si="31">IF(BO13=0,"-",BP13/BO13)</f>
        <v>0.36363636363636365</v>
      </c>
      <c r="BS13" s="197" t="s">
        <v>154</v>
      </c>
      <c r="BT13" s="191">
        <f t="shared" ref="BT13:BT26" si="32">COUNTIFS($D$12:$D$69,BS13,$V$12:$V$69,"✔",$W$12:$W$69,"✔")</f>
        <v>11</v>
      </c>
      <c r="BU13" s="304">
        <f t="shared" ref="BU13:BU26" si="33">COUNTIFS($I$12:$I$69,"&lt;&gt;0",$D$12:$D$69,BS13,$V$12:$V$69,"✔",$W$12:$W$69,"✔")</f>
        <v>5</v>
      </c>
      <c r="BV13" s="80">
        <f t="shared" ref="BV13:BV26" si="34">IF(BT13=0,"-",BU13/BT13)</f>
        <v>0.45454545454545453</v>
      </c>
      <c r="BW13" s="191">
        <f t="shared" ref="BW13:BW26" si="35">COUNTIFS($D$12:$D$69,BS13,$W$12:$W$69,"✔",$V$12:$V$69,"✔")</f>
        <v>11</v>
      </c>
      <c r="BX13" s="59">
        <f t="shared" ref="BX13:BX26" si="36">COUNTIFS($U$12:$U$69,"&lt;&gt;0",$D$12:$D$69,BS13,$W$12:$W$69,"✔",$V$12:$V$69,"✔")</f>
        <v>4</v>
      </c>
      <c r="BY13" s="189">
        <f t="shared" ref="BY13:BY26" si="37">IF(BW13=0,"-",BX13/BW13)</f>
        <v>0.36363636363636365</v>
      </c>
      <c r="BZ13" s="79"/>
      <c r="CA13" s="79"/>
      <c r="CB13" s="190" t="s">
        <v>474</v>
      </c>
      <c r="CC13" s="191">
        <f t="shared" ref="CC13:CC25" si="38">COUNTIFS($E$12:$E$69,CB13)</f>
        <v>9</v>
      </c>
      <c r="CD13" s="59">
        <f t="shared" ref="CD13:CD25" si="39">COUNTIFS($I$12:$I$69,"&lt;&gt;0",$E$12:$E$69,CB13)</f>
        <v>3</v>
      </c>
      <c r="CE13" s="189">
        <f t="shared" ref="CE13:CE25" si="40">IF(CC13=0,"-",CD13/CC13)</f>
        <v>0.33333333333333331</v>
      </c>
      <c r="CF13" s="309">
        <f t="shared" ref="CF13:CF25" si="41">COUNTIFS($E$12:$E$69,CB13,$W$12:$W$69,"✔")</f>
        <v>2</v>
      </c>
      <c r="CG13" s="59">
        <f t="shared" ref="CG13:CG25" si="42">COUNTIFS($U$12:$U$69,"&lt;&gt;0",$E$12:$E$69,CB13,$W$12:$W$69,"✔")</f>
        <v>2</v>
      </c>
      <c r="CH13" s="189">
        <f t="shared" ref="CH13:CH25" si="43">IF(CF13=0,"-",CG13/CF13)</f>
        <v>1</v>
      </c>
      <c r="CJ13" s="190" t="s">
        <v>474</v>
      </c>
      <c r="CK13" s="191">
        <f t="shared" ref="CK13:CK25" si="44">COUNTIFS($E$12:$E$69,CJ13,$V$12:$V$69,"✔")</f>
        <v>9</v>
      </c>
      <c r="CL13" s="59">
        <f t="shared" ref="CL13:CL25" si="45">COUNTIFS($I$12:$I$69,"&lt;&gt;0",$E$12:$E$69,CJ13,$V$12:$V$69,"✔")</f>
        <v>3</v>
      </c>
      <c r="CM13" s="189">
        <f t="shared" ref="CM13:CM25" si="46">IF(CK13=0,"-",CL13/CK13)</f>
        <v>0.33333333333333331</v>
      </c>
      <c r="CN13" s="309">
        <f t="shared" ref="CN13:CN25" si="47">COUNTIFS($E$12:$E$69,CJ13,$W$12:$W$69,"✔",$V$12:$V$69,"✔")</f>
        <v>2</v>
      </c>
      <c r="CO13" s="59">
        <f t="shared" ref="CO13:CO25" si="48">COUNTIFS($U$12:$U$69,"&lt;&gt;0",$E$12:$E$69,CJ13,$W$12:$W$69,"✔",$V$12:$V$69,"✔")</f>
        <v>2</v>
      </c>
      <c r="CP13" s="189">
        <f t="shared" ref="CP13:CP25" si="49">IF(CN13=0,"-",CO13/CN13)</f>
        <v>1</v>
      </c>
      <c r="CR13" s="190" t="s">
        <v>474</v>
      </c>
      <c r="CS13" s="191">
        <f t="shared" ref="CS13:CS25" si="50">COUNTIFS($E$12:$E$69,CR13,$V$12:$V$69,"✔",$W$12:$W$69,"✔")</f>
        <v>2</v>
      </c>
      <c r="CT13" s="59">
        <f t="shared" ref="CT13:CT25" si="51">COUNTIFS($I$12:$I$69,"&lt;&gt;0",$E$12:$E$69,CR13,$V$12:$V$69,"✔",$W$12:$W$69,"✔")</f>
        <v>1</v>
      </c>
      <c r="CU13" s="189">
        <f t="shared" ref="CU13:CU25" si="52">IF(CS13=0,"-",CT13/CS13)</f>
        <v>0.5</v>
      </c>
      <c r="CV13" s="309">
        <f t="shared" ref="CV13:CV25" si="53">COUNTIFS($E$12:$E$69,CR13,$W$12:$W$69,"✔",$V$12:$V$69,"✔")</f>
        <v>2</v>
      </c>
      <c r="CW13" s="59">
        <f t="shared" ref="CW13:CW25" si="54">COUNTIFS($U$12:$U$69,"&lt;&gt;0",$E$12:$E$69,CR13,$W$12:$W$69,"✔",$V$12:$V$69,"✔")</f>
        <v>2</v>
      </c>
      <c r="CX13" s="189">
        <f t="shared" ref="CX13:CX25" si="55">IF(CV13=0,"-",CW13/CV13)</f>
        <v>1</v>
      </c>
    </row>
    <row r="14" spans="2:102" ht="60" customHeight="1">
      <c r="B14" s="284" t="str">
        <f>'(B) - Detecciones - Ataques'!B6</f>
        <v>Discovery</v>
      </c>
      <c r="C14" s="285" t="str">
        <f>'(B) - Detecciones - Ataques'!C6</f>
        <v>_</v>
      </c>
      <c r="D14" s="285" t="str">
        <f>'(B) - Detecciones - Ataques'!D6</f>
        <v xml:space="preserve">Remote System Discovery </v>
      </c>
      <c r="E14" s="285" t="str">
        <f>'(B) - Detecciones - Ataques'!I6</f>
        <v>Modbus</v>
      </c>
      <c r="F14" s="285" t="str">
        <f>'(B) - Detecciones - Ataques'!K6</f>
        <v>T0846_Discovery-modbus-nmap-fixed[2].pcapng</v>
      </c>
      <c r="G14" s="59">
        <f>'(B) - Detecciones - Ataques'!L6</f>
        <v>2</v>
      </c>
      <c r="H14" s="41">
        <f t="shared" si="1"/>
        <v>2</v>
      </c>
      <c r="I14" s="80">
        <f t="shared" si="2"/>
        <v>1</v>
      </c>
      <c r="J14" s="41">
        <f>'(B) - Detecciones - Ataques'!T6</f>
        <v>0</v>
      </c>
      <c r="K14" s="80">
        <f>'(B) - Detecciones - Ataques'!U6</f>
        <v>0</v>
      </c>
      <c r="L14" s="41">
        <f>'(B) - Detecciones - Ataques'!AB6</f>
        <v>0</v>
      </c>
      <c r="M14" s="80">
        <f>'(B) - Detecciones - Ataques'!AC6</f>
        <v>0</v>
      </c>
      <c r="N14" s="41">
        <f>'(B) - Detecciones - Ataques'!AJ6</f>
        <v>1</v>
      </c>
      <c r="O14" s="80">
        <f>'(B) - Detecciones - Ataques'!AK6</f>
        <v>0.5</v>
      </c>
      <c r="P14" s="183">
        <f>'(B) - Detecciones - Ataques'!AR6</f>
        <v>2</v>
      </c>
      <c r="Q14" s="80">
        <f>'(B) - Detecciones - Ataques'!AS6</f>
        <v>1</v>
      </c>
      <c r="R14" s="41">
        <f>'(B) - Detecciones - Ataques'!AZ6</f>
        <v>2</v>
      </c>
      <c r="S14" s="80">
        <f>'(B) - Detecciones - Ataques'!BA6</f>
        <v>1</v>
      </c>
      <c r="T14" s="184">
        <f>'(B) - Detecciones - Ataques'!BR6</f>
        <v>2</v>
      </c>
      <c r="U14" s="80">
        <f>'(B) - Detecciones - Ataques'!BS6</f>
        <v>1</v>
      </c>
      <c r="V14" s="286" t="str">
        <f>'(B) - Detecciones - Ataques'!BV6</f>
        <v>✔</v>
      </c>
      <c r="W14" s="286" t="str">
        <f>'(B) - Detecciones - Ataques'!CH6</f>
        <v>✔</v>
      </c>
      <c r="AA14" s="191" t="s">
        <v>78</v>
      </c>
      <c r="AB14" s="191">
        <f t="shared" si="3"/>
        <v>3</v>
      </c>
      <c r="AC14" s="59">
        <f t="shared" si="4"/>
        <v>3</v>
      </c>
      <c r="AD14" s="80">
        <f t="shared" si="5"/>
        <v>1</v>
      </c>
      <c r="AE14" s="191">
        <f t="shared" si="6"/>
        <v>3</v>
      </c>
      <c r="AF14" s="59">
        <f t="shared" si="7"/>
        <v>3</v>
      </c>
      <c r="AG14" s="189">
        <f t="shared" si="8"/>
        <v>1</v>
      </c>
      <c r="AH14" s="79"/>
      <c r="AI14" s="191" t="s">
        <v>78</v>
      </c>
      <c r="AJ14" s="191">
        <f t="shared" si="9"/>
        <v>3</v>
      </c>
      <c r="AK14" s="59">
        <f t="shared" si="10"/>
        <v>3</v>
      </c>
      <c r="AL14" s="80">
        <f t="shared" si="11"/>
        <v>1</v>
      </c>
      <c r="AM14" s="191">
        <f t="shared" si="12"/>
        <v>3</v>
      </c>
      <c r="AN14" s="59">
        <f t="shared" si="13"/>
        <v>3</v>
      </c>
      <c r="AO14" s="300">
        <f t="shared" si="14"/>
        <v>1</v>
      </c>
      <c r="AP14" s="79"/>
      <c r="AQ14" s="191" t="s">
        <v>78</v>
      </c>
      <c r="AR14" s="191">
        <f t="shared" si="15"/>
        <v>3</v>
      </c>
      <c r="AS14" s="59">
        <f t="shared" si="16"/>
        <v>3</v>
      </c>
      <c r="AT14" s="189">
        <f t="shared" si="17"/>
        <v>1</v>
      </c>
      <c r="AU14" s="191">
        <f>SUMIFS($G$12:$G$69,$B$12:$B$69,$AQ14,$V$12:$V$69,"✔",$W$12:$W$69,"✔") + SUMIFS($G$12:$G$69,$C$12:$C$69,$AQ14,$V$12:$V$69,"✔",$W$12:$W$69,"✔")</f>
        <v>3</v>
      </c>
      <c r="AV14" s="59">
        <f t="shared" si="19"/>
        <v>3</v>
      </c>
      <c r="AW14" s="300">
        <f t="shared" si="20"/>
        <v>1</v>
      </c>
      <c r="AX14" s="79"/>
      <c r="AY14" s="79"/>
      <c r="AZ14" s="79"/>
      <c r="BA14" s="79"/>
      <c r="BB14" s="79"/>
      <c r="BC14" s="191" t="s">
        <v>155</v>
      </c>
      <c r="BD14" s="191">
        <f t="shared" si="21"/>
        <v>1</v>
      </c>
      <c r="BE14" s="304">
        <f t="shared" si="22"/>
        <v>0</v>
      </c>
      <c r="BF14" s="80">
        <f t="shared" si="23"/>
        <v>0</v>
      </c>
      <c r="BG14" s="191">
        <f t="shared" si="24"/>
        <v>1</v>
      </c>
      <c r="BH14" s="59">
        <f t="shared" si="25"/>
        <v>1</v>
      </c>
      <c r="BI14" s="189">
        <f t="shared" si="26"/>
        <v>1</v>
      </c>
      <c r="BJ14" s="79"/>
      <c r="BK14" s="191" t="s">
        <v>155</v>
      </c>
      <c r="BL14" s="191">
        <f t="shared" si="27"/>
        <v>1</v>
      </c>
      <c r="BM14" s="304">
        <f t="shared" si="28"/>
        <v>0</v>
      </c>
      <c r="BN14" s="80">
        <f t="shared" si="29"/>
        <v>0</v>
      </c>
      <c r="BO14" s="191">
        <f t="shared" si="30"/>
        <v>1</v>
      </c>
      <c r="BP14" s="59">
        <f t="shared" ref="BP14:BP26" si="56">COUNTIFS($U$12:$U$69,"&lt;&gt;0",$D$12:$D$69,BK14,$W$12:$W$69,"✔",$V$12:$V$69,"✔")</f>
        <v>1</v>
      </c>
      <c r="BQ14" s="189">
        <f t="shared" si="31"/>
        <v>1</v>
      </c>
      <c r="BS14" s="191" t="s">
        <v>155</v>
      </c>
      <c r="BT14" s="191">
        <f t="shared" si="32"/>
        <v>1</v>
      </c>
      <c r="BU14" s="304">
        <f t="shared" si="33"/>
        <v>0</v>
      </c>
      <c r="BV14" s="80">
        <f t="shared" si="34"/>
        <v>0</v>
      </c>
      <c r="BW14" s="191">
        <f t="shared" si="35"/>
        <v>1</v>
      </c>
      <c r="BX14" s="59">
        <f t="shared" si="36"/>
        <v>1</v>
      </c>
      <c r="BY14" s="189">
        <f t="shared" si="37"/>
        <v>1</v>
      </c>
      <c r="BZ14" s="79"/>
      <c r="CA14" s="79"/>
      <c r="CB14" s="190" t="s">
        <v>475</v>
      </c>
      <c r="CC14" s="191">
        <f t="shared" si="38"/>
        <v>4</v>
      </c>
      <c r="CD14" s="59">
        <f t="shared" si="39"/>
        <v>0</v>
      </c>
      <c r="CE14" s="189">
        <f t="shared" si="40"/>
        <v>0</v>
      </c>
      <c r="CF14" s="309">
        <f t="shared" si="41"/>
        <v>4</v>
      </c>
      <c r="CG14" s="59">
        <f t="shared" si="42"/>
        <v>4</v>
      </c>
      <c r="CH14" s="189">
        <f t="shared" si="43"/>
        <v>1</v>
      </c>
      <c r="CJ14" s="190" t="s">
        <v>475</v>
      </c>
      <c r="CK14" s="191">
        <f t="shared" si="44"/>
        <v>4</v>
      </c>
      <c r="CL14" s="59">
        <f t="shared" si="45"/>
        <v>0</v>
      </c>
      <c r="CM14" s="189">
        <f t="shared" si="46"/>
        <v>0</v>
      </c>
      <c r="CN14" s="309">
        <f t="shared" si="47"/>
        <v>4</v>
      </c>
      <c r="CO14" s="59">
        <f t="shared" si="48"/>
        <v>4</v>
      </c>
      <c r="CP14" s="189">
        <f t="shared" si="49"/>
        <v>1</v>
      </c>
      <c r="CR14" s="190" t="s">
        <v>475</v>
      </c>
      <c r="CS14" s="191">
        <f t="shared" si="50"/>
        <v>4</v>
      </c>
      <c r="CT14" s="59">
        <f t="shared" si="51"/>
        <v>0</v>
      </c>
      <c r="CU14" s="189">
        <f t="shared" si="52"/>
        <v>0</v>
      </c>
      <c r="CV14" s="309">
        <f t="shared" si="53"/>
        <v>4</v>
      </c>
      <c r="CW14" s="59">
        <f t="shared" si="54"/>
        <v>4</v>
      </c>
      <c r="CX14" s="189">
        <f t="shared" si="55"/>
        <v>1</v>
      </c>
    </row>
    <row r="15" spans="2:102" ht="60" customHeight="1">
      <c r="B15" s="284" t="str">
        <f>'(B) - Detecciones - Ataques'!B7</f>
        <v>Discovery</v>
      </c>
      <c r="C15" s="285" t="str">
        <f>'(B) - Detecciones - Ataques'!C7</f>
        <v>_</v>
      </c>
      <c r="D15" s="285" t="str">
        <f>'(B) - Detecciones - Ataques'!D7</f>
        <v xml:space="preserve">Remote System Discovery </v>
      </c>
      <c r="E15" s="285" t="str">
        <f>'(B) - Detecciones - Ataques'!I7</f>
        <v>Modbus</v>
      </c>
      <c r="F15" s="285" t="str">
        <f>'(B) - Detecciones - Ataques'!K7</f>
        <v xml:space="preserve">T0846_Discovery-modbusdetect-fixed[2].pcapng </v>
      </c>
      <c r="G15" s="59">
        <f>'(B) - Detecciones - Ataques'!L7</f>
        <v>1</v>
      </c>
      <c r="H15" s="41">
        <f t="shared" si="1"/>
        <v>1</v>
      </c>
      <c r="I15" s="80">
        <f t="shared" si="2"/>
        <v>1</v>
      </c>
      <c r="J15" s="41">
        <f>'(B) - Detecciones - Ataques'!T7</f>
        <v>0</v>
      </c>
      <c r="K15" s="80">
        <f>'(B) - Detecciones - Ataques'!U7</f>
        <v>0</v>
      </c>
      <c r="L15" s="41">
        <f>'(B) - Detecciones - Ataques'!AB7</f>
        <v>0</v>
      </c>
      <c r="M15" s="80">
        <f>'(B) - Detecciones - Ataques'!AC7</f>
        <v>0</v>
      </c>
      <c r="N15" s="41">
        <f>'(B) - Detecciones - Ataques'!AJ7</f>
        <v>1</v>
      </c>
      <c r="O15" s="80">
        <f>'(B) - Detecciones - Ataques'!AK7</f>
        <v>1</v>
      </c>
      <c r="P15" s="183">
        <f>'(B) - Detecciones - Ataques'!AR7</f>
        <v>1</v>
      </c>
      <c r="Q15" s="80">
        <f>'(B) - Detecciones - Ataques'!AS7</f>
        <v>1</v>
      </c>
      <c r="R15" s="41">
        <f>'(B) - Detecciones - Ataques'!AZ7</f>
        <v>0</v>
      </c>
      <c r="S15" s="80">
        <f>'(B) - Detecciones - Ataques'!BA7</f>
        <v>0</v>
      </c>
      <c r="T15" s="184">
        <f>'(B) - Detecciones - Ataques'!BR7</f>
        <v>1</v>
      </c>
      <c r="U15" s="80">
        <f>'(B) - Detecciones - Ataques'!BS7</f>
        <v>1</v>
      </c>
      <c r="V15" s="286" t="str">
        <f>'(B) - Detecciones - Ataques'!BV7</f>
        <v>✔</v>
      </c>
      <c r="W15" s="286" t="str">
        <f>'(B) - Detecciones - Ataques'!CH7</f>
        <v>✔</v>
      </c>
      <c r="AA15" s="191" t="s">
        <v>76</v>
      </c>
      <c r="AB15" s="191">
        <f t="shared" si="3"/>
        <v>61</v>
      </c>
      <c r="AC15" s="59">
        <f t="shared" si="4"/>
        <v>45</v>
      </c>
      <c r="AD15" s="80">
        <f t="shared" si="5"/>
        <v>0.73770491803278693</v>
      </c>
      <c r="AE15" s="191">
        <f t="shared" si="6"/>
        <v>61</v>
      </c>
      <c r="AF15" s="59">
        <f t="shared" si="7"/>
        <v>1</v>
      </c>
      <c r="AG15" s="189">
        <f t="shared" si="8"/>
        <v>1.6393442622950821E-2</v>
      </c>
      <c r="AH15" s="79"/>
      <c r="AI15" s="191" t="s">
        <v>76</v>
      </c>
      <c r="AJ15" s="191">
        <f t="shared" si="9"/>
        <v>61</v>
      </c>
      <c r="AK15" s="59">
        <f t="shared" si="10"/>
        <v>45</v>
      </c>
      <c r="AL15" s="80">
        <f t="shared" si="11"/>
        <v>0.73770491803278693</v>
      </c>
      <c r="AM15" s="191">
        <f t="shared" si="12"/>
        <v>61</v>
      </c>
      <c r="AN15" s="59">
        <f t="shared" si="13"/>
        <v>1</v>
      </c>
      <c r="AO15" s="300">
        <f t="shared" si="14"/>
        <v>1.6393442622950821E-2</v>
      </c>
      <c r="AP15" s="79"/>
      <c r="AQ15" s="191" t="s">
        <v>76</v>
      </c>
      <c r="AR15" s="191">
        <f t="shared" si="15"/>
        <v>61</v>
      </c>
      <c r="AS15" s="59">
        <f t="shared" si="16"/>
        <v>45</v>
      </c>
      <c r="AT15" s="189">
        <f t="shared" si="17"/>
        <v>0.73770491803278693</v>
      </c>
      <c r="AU15" s="191">
        <f t="shared" si="18"/>
        <v>61</v>
      </c>
      <c r="AV15" s="59">
        <f t="shared" si="19"/>
        <v>1</v>
      </c>
      <c r="AW15" s="300">
        <f t="shared" si="20"/>
        <v>1.6393442622950821E-2</v>
      </c>
      <c r="AX15" s="79"/>
      <c r="AY15" s="79"/>
      <c r="AZ15" s="79"/>
      <c r="BA15" s="79"/>
      <c r="BB15" s="79"/>
      <c r="BC15" s="191" t="s">
        <v>156</v>
      </c>
      <c r="BD15" s="191">
        <f t="shared" si="21"/>
        <v>2</v>
      </c>
      <c r="BE15" s="304">
        <f t="shared" si="22"/>
        <v>2</v>
      </c>
      <c r="BF15" s="80">
        <f t="shared" si="23"/>
        <v>1</v>
      </c>
      <c r="BG15" s="191">
        <f t="shared" si="24"/>
        <v>2</v>
      </c>
      <c r="BH15" s="59">
        <f t="shared" si="25"/>
        <v>2</v>
      </c>
      <c r="BI15" s="189">
        <f t="shared" si="26"/>
        <v>1</v>
      </c>
      <c r="BJ15" s="79"/>
      <c r="BK15" s="191" t="s">
        <v>156</v>
      </c>
      <c r="BL15" s="191">
        <f t="shared" si="27"/>
        <v>2</v>
      </c>
      <c r="BM15" s="304">
        <f t="shared" si="28"/>
        <v>2</v>
      </c>
      <c r="BN15" s="80">
        <f t="shared" si="29"/>
        <v>1</v>
      </c>
      <c r="BO15" s="191">
        <f t="shared" si="30"/>
        <v>2</v>
      </c>
      <c r="BP15" s="59">
        <f t="shared" si="56"/>
        <v>2</v>
      </c>
      <c r="BQ15" s="189">
        <f t="shared" si="31"/>
        <v>1</v>
      </c>
      <c r="BS15" s="191" t="s">
        <v>156</v>
      </c>
      <c r="BT15" s="191">
        <f t="shared" si="32"/>
        <v>2</v>
      </c>
      <c r="BU15" s="304">
        <f t="shared" si="33"/>
        <v>2</v>
      </c>
      <c r="BV15" s="80">
        <f t="shared" si="34"/>
        <v>1</v>
      </c>
      <c r="BW15" s="191">
        <f t="shared" si="35"/>
        <v>2</v>
      </c>
      <c r="BX15" s="59">
        <f t="shared" si="36"/>
        <v>2</v>
      </c>
      <c r="BY15" s="189">
        <f t="shared" si="37"/>
        <v>1</v>
      </c>
      <c r="BZ15" s="79"/>
      <c r="CA15" s="79"/>
      <c r="CB15" s="190" t="s">
        <v>477</v>
      </c>
      <c r="CC15" s="191">
        <f t="shared" si="38"/>
        <v>9</v>
      </c>
      <c r="CD15" s="59">
        <f t="shared" si="39"/>
        <v>4</v>
      </c>
      <c r="CE15" s="189">
        <f t="shared" si="40"/>
        <v>0.44444444444444442</v>
      </c>
      <c r="CF15" s="309">
        <f t="shared" si="41"/>
        <v>9</v>
      </c>
      <c r="CG15" s="59">
        <f t="shared" si="42"/>
        <v>0</v>
      </c>
      <c r="CH15" s="189">
        <f t="shared" si="43"/>
        <v>0</v>
      </c>
      <c r="CJ15" s="190" t="s">
        <v>477</v>
      </c>
      <c r="CK15" s="191">
        <f t="shared" si="44"/>
        <v>9</v>
      </c>
      <c r="CL15" s="59">
        <f t="shared" si="45"/>
        <v>4</v>
      </c>
      <c r="CM15" s="189">
        <f t="shared" si="46"/>
        <v>0.44444444444444442</v>
      </c>
      <c r="CN15" s="309">
        <f t="shared" si="47"/>
        <v>9</v>
      </c>
      <c r="CO15" s="59">
        <f t="shared" si="48"/>
        <v>0</v>
      </c>
      <c r="CP15" s="189">
        <f t="shared" si="49"/>
        <v>0</v>
      </c>
      <c r="CR15" s="190" t="s">
        <v>477</v>
      </c>
      <c r="CS15" s="191">
        <f t="shared" si="50"/>
        <v>9</v>
      </c>
      <c r="CT15" s="59">
        <f t="shared" si="51"/>
        <v>4</v>
      </c>
      <c r="CU15" s="189">
        <f t="shared" si="52"/>
        <v>0.44444444444444442</v>
      </c>
      <c r="CV15" s="309">
        <f t="shared" si="53"/>
        <v>9</v>
      </c>
      <c r="CW15" s="59">
        <f t="shared" si="54"/>
        <v>0</v>
      </c>
      <c r="CX15" s="189">
        <f t="shared" si="55"/>
        <v>0</v>
      </c>
    </row>
    <row r="16" spans="2:102" ht="60" customHeight="1">
      <c r="B16" s="284" t="str">
        <f>'(B) - Detecciones - Ataques'!B8</f>
        <v>Discovery</v>
      </c>
      <c r="C16" s="285" t="str">
        <f>'(B) - Detecciones - Ataques'!C8</f>
        <v>_</v>
      </c>
      <c r="D16" s="285" t="str">
        <f>'(B) - Detecciones - Ataques'!D8</f>
        <v xml:space="preserve">Remote System Discovery </v>
      </c>
      <c r="E16" s="285" t="str">
        <f>'(B) - Detecciones - Ataques'!I8</f>
        <v>Modbus</v>
      </c>
      <c r="F16" s="285" t="str">
        <f>'(B) - Detecciones - Ataques'!K8</f>
        <v xml:space="preserve">T0846_Discovery-modbus_findunitid-fixed[2].pcapng </v>
      </c>
      <c r="G16" s="59">
        <f>'(B) - Detecciones - Ataques'!L8</f>
        <v>17</v>
      </c>
      <c r="H16" s="41">
        <f t="shared" si="1"/>
        <v>17</v>
      </c>
      <c r="I16" s="80">
        <f t="shared" si="2"/>
        <v>1</v>
      </c>
      <c r="J16" s="41">
        <f>'(B) - Detecciones - Ataques'!T8</f>
        <v>0</v>
      </c>
      <c r="K16" s="80">
        <f>'(B) - Detecciones - Ataques'!U8</f>
        <v>0</v>
      </c>
      <c r="L16" s="41">
        <f>'(B) - Detecciones - Ataques'!AB8</f>
        <v>0</v>
      </c>
      <c r="M16" s="80">
        <f>'(B) - Detecciones - Ataques'!AC8</f>
        <v>0</v>
      </c>
      <c r="N16" s="41">
        <f>'(B) - Detecciones - Ataques'!AJ8</f>
        <v>17</v>
      </c>
      <c r="O16" s="80">
        <f>'(B) - Detecciones - Ataques'!AK8</f>
        <v>1</v>
      </c>
      <c r="P16" s="183">
        <f>'(B) - Detecciones - Ataques'!AR8</f>
        <v>17</v>
      </c>
      <c r="Q16" s="80">
        <f>'(B) - Detecciones - Ataques'!AS8</f>
        <v>1</v>
      </c>
      <c r="R16" s="41">
        <f>'(B) - Detecciones - Ataques'!AZ8</f>
        <v>0</v>
      </c>
      <c r="S16" s="80">
        <f>'(B) - Detecciones - Ataques'!BA8</f>
        <v>0</v>
      </c>
      <c r="T16" s="184">
        <f>'(B) - Detecciones - Ataques'!BR8</f>
        <v>17</v>
      </c>
      <c r="U16" s="80">
        <f>'(B) - Detecciones - Ataques'!BS8</f>
        <v>1</v>
      </c>
      <c r="V16" s="286" t="str">
        <f>'(B) - Detecciones - Ataques'!BV8</f>
        <v>✔</v>
      </c>
      <c r="W16" s="286" t="str">
        <f>'(B) - Detecciones - Ataques'!CH8</f>
        <v>✔</v>
      </c>
      <c r="AA16" s="191" t="s">
        <v>74</v>
      </c>
      <c r="AB16" s="191">
        <f t="shared" si="3"/>
        <v>4</v>
      </c>
      <c r="AC16" s="59">
        <f t="shared" si="4"/>
        <v>4</v>
      </c>
      <c r="AD16" s="80">
        <f t="shared" si="5"/>
        <v>1</v>
      </c>
      <c r="AE16" s="191">
        <f t="shared" si="6"/>
        <v>4</v>
      </c>
      <c r="AF16" s="59">
        <f t="shared" si="7"/>
        <v>0</v>
      </c>
      <c r="AG16" s="189">
        <f t="shared" si="8"/>
        <v>0</v>
      </c>
      <c r="AH16" s="79"/>
      <c r="AI16" s="191" t="s">
        <v>74</v>
      </c>
      <c r="AJ16" s="191">
        <f t="shared" si="9"/>
        <v>4</v>
      </c>
      <c r="AK16" s="59">
        <f t="shared" si="10"/>
        <v>4</v>
      </c>
      <c r="AL16" s="80">
        <f t="shared" si="11"/>
        <v>1</v>
      </c>
      <c r="AM16" s="191">
        <f t="shared" si="12"/>
        <v>4</v>
      </c>
      <c r="AN16" s="59">
        <f t="shared" si="13"/>
        <v>0</v>
      </c>
      <c r="AO16" s="300">
        <f t="shared" si="14"/>
        <v>0</v>
      </c>
      <c r="AP16" s="79"/>
      <c r="AQ16" s="191" t="s">
        <v>74</v>
      </c>
      <c r="AR16" s="191">
        <f t="shared" si="15"/>
        <v>4</v>
      </c>
      <c r="AS16" s="59">
        <f t="shared" si="16"/>
        <v>4</v>
      </c>
      <c r="AT16" s="189">
        <f t="shared" si="17"/>
        <v>1</v>
      </c>
      <c r="AU16" s="191">
        <f t="shared" si="18"/>
        <v>4</v>
      </c>
      <c r="AV16" s="59">
        <f t="shared" si="19"/>
        <v>0</v>
      </c>
      <c r="AW16" s="300">
        <f t="shared" si="20"/>
        <v>0</v>
      </c>
      <c r="AX16" s="79"/>
      <c r="AY16" s="79"/>
      <c r="AZ16" s="79"/>
      <c r="BA16" s="79"/>
      <c r="BB16" s="79"/>
      <c r="BC16" s="191" t="s">
        <v>157</v>
      </c>
      <c r="BD16" s="191">
        <f t="shared" si="21"/>
        <v>1</v>
      </c>
      <c r="BE16" s="304">
        <f t="shared" si="22"/>
        <v>1</v>
      </c>
      <c r="BF16" s="80">
        <f t="shared" si="23"/>
        <v>1</v>
      </c>
      <c r="BG16" s="191">
        <f t="shared" si="24"/>
        <v>1</v>
      </c>
      <c r="BH16" s="59">
        <f t="shared" si="25"/>
        <v>1</v>
      </c>
      <c r="BI16" s="189">
        <f t="shared" si="26"/>
        <v>1</v>
      </c>
      <c r="BJ16" s="79"/>
      <c r="BK16" s="191" t="s">
        <v>157</v>
      </c>
      <c r="BL16" s="191">
        <f t="shared" si="27"/>
        <v>1</v>
      </c>
      <c r="BM16" s="304">
        <f t="shared" si="28"/>
        <v>1</v>
      </c>
      <c r="BN16" s="80">
        <f t="shared" si="29"/>
        <v>1</v>
      </c>
      <c r="BO16" s="191">
        <f t="shared" si="30"/>
        <v>1</v>
      </c>
      <c r="BP16" s="59">
        <f t="shared" si="56"/>
        <v>1</v>
      </c>
      <c r="BQ16" s="189">
        <f t="shared" si="31"/>
        <v>1</v>
      </c>
      <c r="BS16" s="191" t="s">
        <v>157</v>
      </c>
      <c r="BT16" s="191">
        <f t="shared" si="32"/>
        <v>1</v>
      </c>
      <c r="BU16" s="304">
        <f t="shared" si="33"/>
        <v>1</v>
      </c>
      <c r="BV16" s="80">
        <f t="shared" si="34"/>
        <v>1</v>
      </c>
      <c r="BW16" s="191">
        <f t="shared" si="35"/>
        <v>1</v>
      </c>
      <c r="BX16" s="59">
        <f t="shared" si="36"/>
        <v>1</v>
      </c>
      <c r="BY16" s="189">
        <f t="shared" si="37"/>
        <v>1</v>
      </c>
      <c r="BZ16" s="79"/>
      <c r="CA16" s="79"/>
      <c r="CB16" s="190" t="s">
        <v>479</v>
      </c>
      <c r="CC16" s="191">
        <f t="shared" si="38"/>
        <v>8</v>
      </c>
      <c r="CD16" s="59">
        <f t="shared" si="39"/>
        <v>0</v>
      </c>
      <c r="CE16" s="189">
        <f t="shared" si="40"/>
        <v>0</v>
      </c>
      <c r="CF16" s="309">
        <f t="shared" si="41"/>
        <v>8</v>
      </c>
      <c r="CG16" s="59">
        <f t="shared" si="42"/>
        <v>0</v>
      </c>
      <c r="CH16" s="189">
        <f t="shared" si="43"/>
        <v>0</v>
      </c>
      <c r="CJ16" s="190" t="s">
        <v>479</v>
      </c>
      <c r="CK16" s="191">
        <f t="shared" si="44"/>
        <v>8</v>
      </c>
      <c r="CL16" s="59">
        <f t="shared" si="45"/>
        <v>0</v>
      </c>
      <c r="CM16" s="189">
        <f t="shared" si="46"/>
        <v>0</v>
      </c>
      <c r="CN16" s="309">
        <f t="shared" si="47"/>
        <v>8</v>
      </c>
      <c r="CO16" s="59">
        <f t="shared" si="48"/>
        <v>0</v>
      </c>
      <c r="CP16" s="189">
        <f t="shared" si="49"/>
        <v>0</v>
      </c>
      <c r="CR16" s="190" t="s">
        <v>479</v>
      </c>
      <c r="CS16" s="191">
        <f t="shared" si="50"/>
        <v>8</v>
      </c>
      <c r="CT16" s="59">
        <f t="shared" si="51"/>
        <v>0</v>
      </c>
      <c r="CU16" s="189">
        <f t="shared" si="52"/>
        <v>0</v>
      </c>
      <c r="CV16" s="309">
        <f t="shared" si="53"/>
        <v>8</v>
      </c>
      <c r="CW16" s="59">
        <f t="shared" si="54"/>
        <v>0</v>
      </c>
      <c r="CX16" s="189">
        <f t="shared" si="55"/>
        <v>0</v>
      </c>
    </row>
    <row r="17" spans="2:102" ht="60" customHeight="1">
      <c r="B17" s="284" t="str">
        <f>'(B) - Detecciones - Ataques'!B9</f>
        <v>Discovery</v>
      </c>
      <c r="C17" s="285" t="str">
        <f>'(B) - Detecciones - Ataques'!C9</f>
        <v>_</v>
      </c>
      <c r="D17" s="285" t="str">
        <f>'(B) - Detecciones - Ataques'!D9</f>
        <v xml:space="preserve">Remote System Discovery </v>
      </c>
      <c r="E17" s="285" t="str">
        <f>'(B) - Detecciones - Ataques'!I9</f>
        <v>TCP</v>
      </c>
      <c r="F17" s="285" t="str">
        <f>'(B) - Detecciones - Ataques'!K9</f>
        <v xml:space="preserve">T0846-FIN_SCAN_2-2[1].pcapng </v>
      </c>
      <c r="G17" s="59">
        <f>'(B) - Detecciones - Ataques'!L9</f>
        <v>2</v>
      </c>
      <c r="H17" s="41">
        <f t="shared" si="1"/>
        <v>0</v>
      </c>
      <c r="I17" s="80">
        <f t="shared" si="2"/>
        <v>0</v>
      </c>
      <c r="J17" s="41">
        <f>'(B) - Detecciones - Ataques'!T9</f>
        <v>0</v>
      </c>
      <c r="K17" s="80">
        <f>'(B) - Detecciones - Ataques'!U9</f>
        <v>0</v>
      </c>
      <c r="L17" s="41">
        <f>'(B) - Detecciones - Ataques'!AB9</f>
        <v>0</v>
      </c>
      <c r="M17" s="80">
        <f>'(B) - Detecciones - Ataques'!AC9</f>
        <v>0</v>
      </c>
      <c r="N17" s="41">
        <f>'(B) - Detecciones - Ataques'!AJ9</f>
        <v>0</v>
      </c>
      <c r="O17" s="80">
        <f>'(B) - Detecciones - Ataques'!AK9</f>
        <v>0</v>
      </c>
      <c r="P17" s="183">
        <f>'(B) - Detecciones - Ataques'!AR9</f>
        <v>0</v>
      </c>
      <c r="Q17" s="80">
        <f>'(B) - Detecciones - Ataques'!AS9</f>
        <v>0</v>
      </c>
      <c r="R17" s="41">
        <f>'(B) - Detecciones - Ataques'!AZ9</f>
        <v>0</v>
      </c>
      <c r="S17" s="80">
        <f>'(B) - Detecciones - Ataques'!BA9</f>
        <v>0</v>
      </c>
      <c r="T17" s="184">
        <f>'(B) - Detecciones - Ataques'!BR9</f>
        <v>0</v>
      </c>
      <c r="U17" s="80">
        <f>'(B) - Detecciones - Ataques'!BS9</f>
        <v>0</v>
      </c>
      <c r="V17" s="286" t="str">
        <f>'(B) - Detecciones - Ataques'!BV9</f>
        <v>✔</v>
      </c>
      <c r="W17" s="286" t="str">
        <f>'(B) - Detecciones - Ataques'!CH9</f>
        <v>✔</v>
      </c>
      <c r="AA17" s="191" t="s">
        <v>520</v>
      </c>
      <c r="AB17" s="191">
        <f t="shared" si="3"/>
        <v>661361</v>
      </c>
      <c r="AC17" s="59">
        <f t="shared" si="4"/>
        <v>347063</v>
      </c>
      <c r="AD17" s="80">
        <f t="shared" si="5"/>
        <v>0.52477088912107006</v>
      </c>
      <c r="AE17" s="191">
        <f t="shared" si="6"/>
        <v>661361</v>
      </c>
      <c r="AF17" s="59">
        <f t="shared" si="7"/>
        <v>82029</v>
      </c>
      <c r="AG17" s="189">
        <f t="shared" si="8"/>
        <v>0.12403059751028561</v>
      </c>
      <c r="AH17" s="79"/>
      <c r="AI17" s="191" t="s">
        <v>520</v>
      </c>
      <c r="AJ17" s="191">
        <f t="shared" si="9"/>
        <v>661361</v>
      </c>
      <c r="AK17" s="59">
        <f t="shared" si="10"/>
        <v>347063</v>
      </c>
      <c r="AL17" s="80">
        <f t="shared" si="11"/>
        <v>0.52477088912107006</v>
      </c>
      <c r="AM17" s="191">
        <f t="shared" si="12"/>
        <v>661361</v>
      </c>
      <c r="AN17" s="59">
        <f t="shared" si="13"/>
        <v>82029</v>
      </c>
      <c r="AO17" s="300">
        <f t="shared" si="14"/>
        <v>0.12403059751028561</v>
      </c>
      <c r="AP17" s="79"/>
      <c r="AQ17" s="191" t="s">
        <v>520</v>
      </c>
      <c r="AR17" s="191">
        <f t="shared" si="15"/>
        <v>661361</v>
      </c>
      <c r="AS17" s="59">
        <f t="shared" si="16"/>
        <v>347063</v>
      </c>
      <c r="AT17" s="189">
        <f t="shared" si="17"/>
        <v>0.52477088912107006</v>
      </c>
      <c r="AU17" s="191">
        <f t="shared" si="18"/>
        <v>661361</v>
      </c>
      <c r="AV17" s="59">
        <f t="shared" si="19"/>
        <v>82029</v>
      </c>
      <c r="AW17" s="300">
        <f t="shared" si="20"/>
        <v>0.12403059751028561</v>
      </c>
      <c r="AX17" s="79"/>
      <c r="AY17" s="79"/>
      <c r="AZ17" s="79"/>
      <c r="BA17" s="79"/>
      <c r="BB17" s="79"/>
      <c r="BC17" s="190" t="s">
        <v>219</v>
      </c>
      <c r="BD17" s="191">
        <f t="shared" si="21"/>
        <v>8</v>
      </c>
      <c r="BE17" s="304">
        <f t="shared" si="22"/>
        <v>0</v>
      </c>
      <c r="BF17" s="80">
        <f t="shared" si="23"/>
        <v>0</v>
      </c>
      <c r="BG17" s="191">
        <f t="shared" si="24"/>
        <v>8</v>
      </c>
      <c r="BH17" s="59">
        <f t="shared" si="25"/>
        <v>0</v>
      </c>
      <c r="BI17" s="189">
        <f t="shared" si="26"/>
        <v>0</v>
      </c>
      <c r="BJ17" s="79"/>
      <c r="BK17" s="190" t="s">
        <v>219</v>
      </c>
      <c r="BL17" s="191">
        <f t="shared" si="27"/>
        <v>8</v>
      </c>
      <c r="BM17" s="304">
        <f t="shared" si="28"/>
        <v>0</v>
      </c>
      <c r="BN17" s="80">
        <f t="shared" si="29"/>
        <v>0</v>
      </c>
      <c r="BO17" s="191">
        <f t="shared" si="30"/>
        <v>8</v>
      </c>
      <c r="BP17" s="59">
        <f t="shared" si="56"/>
        <v>0</v>
      </c>
      <c r="BQ17" s="189">
        <f t="shared" si="31"/>
        <v>0</v>
      </c>
      <c r="BS17" s="190" t="s">
        <v>219</v>
      </c>
      <c r="BT17" s="191">
        <f t="shared" si="32"/>
        <v>8</v>
      </c>
      <c r="BU17" s="304">
        <f t="shared" si="33"/>
        <v>0</v>
      </c>
      <c r="BV17" s="80">
        <f t="shared" si="34"/>
        <v>0</v>
      </c>
      <c r="BW17" s="191">
        <f t="shared" si="35"/>
        <v>8</v>
      </c>
      <c r="BX17" s="59">
        <f t="shared" si="36"/>
        <v>0</v>
      </c>
      <c r="BY17" s="189">
        <f t="shared" si="37"/>
        <v>0</v>
      </c>
      <c r="BZ17" s="79"/>
      <c r="CA17" s="79"/>
      <c r="CB17" s="190" t="s">
        <v>487</v>
      </c>
      <c r="CC17" s="191">
        <f t="shared" si="38"/>
        <v>2</v>
      </c>
      <c r="CD17" s="59">
        <f t="shared" si="39"/>
        <v>2</v>
      </c>
      <c r="CE17" s="189">
        <f t="shared" si="40"/>
        <v>1</v>
      </c>
      <c r="CF17" s="309">
        <f t="shared" si="41"/>
        <v>2</v>
      </c>
      <c r="CG17" s="59">
        <f t="shared" si="42"/>
        <v>0</v>
      </c>
      <c r="CH17" s="189">
        <f t="shared" si="43"/>
        <v>0</v>
      </c>
      <c r="CJ17" s="190" t="s">
        <v>487</v>
      </c>
      <c r="CK17" s="191">
        <f t="shared" si="44"/>
        <v>2</v>
      </c>
      <c r="CL17" s="59">
        <f t="shared" si="45"/>
        <v>2</v>
      </c>
      <c r="CM17" s="189">
        <f t="shared" si="46"/>
        <v>1</v>
      </c>
      <c r="CN17" s="309">
        <f t="shared" si="47"/>
        <v>2</v>
      </c>
      <c r="CO17" s="59">
        <f t="shared" si="48"/>
        <v>0</v>
      </c>
      <c r="CP17" s="189">
        <f t="shared" si="49"/>
        <v>0</v>
      </c>
      <c r="CR17" s="190" t="s">
        <v>487</v>
      </c>
      <c r="CS17" s="191">
        <f t="shared" si="50"/>
        <v>2</v>
      </c>
      <c r="CT17" s="59">
        <f t="shared" si="51"/>
        <v>2</v>
      </c>
      <c r="CU17" s="189">
        <f t="shared" si="52"/>
        <v>1</v>
      </c>
      <c r="CV17" s="309">
        <f t="shared" si="53"/>
        <v>2</v>
      </c>
      <c r="CW17" s="59">
        <f t="shared" si="54"/>
        <v>0</v>
      </c>
      <c r="CX17" s="189">
        <f t="shared" si="55"/>
        <v>0</v>
      </c>
    </row>
    <row r="18" spans="2:102" ht="60" customHeight="1">
      <c r="B18" s="284" t="str">
        <f>'(B) - Detecciones - Ataques'!B10</f>
        <v>Discovery</v>
      </c>
      <c r="C18" s="285" t="str">
        <f>'(B) - Detecciones - Ataques'!C10</f>
        <v>_</v>
      </c>
      <c r="D18" s="285" t="str">
        <f>'(B) - Detecciones - Ataques'!D10</f>
        <v xml:space="preserve">Remote System Discovery </v>
      </c>
      <c r="E18" s="285" t="str">
        <f>'(B) - Detecciones - Ataques'!I10</f>
        <v>TCP</v>
      </c>
      <c r="F18" s="285" t="str">
        <f>'(B) - Detecciones - Ataques'!K10</f>
        <v xml:space="preserve">T0846-FIN_SCAN_2-11[1].pcapng </v>
      </c>
      <c r="G18" s="59">
        <f>'(B) - Detecciones - Ataques'!L10</f>
        <v>2</v>
      </c>
      <c r="H18" s="41">
        <f t="shared" si="1"/>
        <v>0</v>
      </c>
      <c r="I18" s="80">
        <f t="shared" si="2"/>
        <v>0</v>
      </c>
      <c r="J18" s="41">
        <f>'(B) - Detecciones - Ataques'!T10</f>
        <v>0</v>
      </c>
      <c r="K18" s="80">
        <f>'(B) - Detecciones - Ataques'!U10</f>
        <v>0</v>
      </c>
      <c r="L18" s="41">
        <f>'(B) - Detecciones - Ataques'!AB10</f>
        <v>0</v>
      </c>
      <c r="M18" s="80">
        <f>'(B) - Detecciones - Ataques'!AC10</f>
        <v>0</v>
      </c>
      <c r="N18" s="41">
        <f>'(B) - Detecciones - Ataques'!AJ10</f>
        <v>0</v>
      </c>
      <c r="O18" s="80">
        <f>'(B) - Detecciones - Ataques'!AK10</f>
        <v>0</v>
      </c>
      <c r="P18" s="183">
        <f>'(B) - Detecciones - Ataques'!AR10</f>
        <v>0</v>
      </c>
      <c r="Q18" s="80">
        <f>'(B) - Detecciones - Ataques'!AS10</f>
        <v>0</v>
      </c>
      <c r="R18" s="41">
        <f>'(B) - Detecciones - Ataques'!AZ10</f>
        <v>0</v>
      </c>
      <c r="S18" s="80">
        <f>'(B) - Detecciones - Ataques'!BA10</f>
        <v>0</v>
      </c>
      <c r="T18" s="184">
        <f>'(B) - Detecciones - Ataques'!BR10</f>
        <v>0</v>
      </c>
      <c r="U18" s="80">
        <f>'(B) - Detecciones - Ataques'!BS10</f>
        <v>0</v>
      </c>
      <c r="V18" s="286" t="str">
        <f>'(B) - Detecciones - Ataques'!BV10</f>
        <v>✔</v>
      </c>
      <c r="W18" s="286" t="str">
        <f>'(B) - Detecciones - Ataques'!CH10</f>
        <v>✔</v>
      </c>
      <c r="AA18" s="191" t="s">
        <v>153</v>
      </c>
      <c r="AB18" s="191">
        <f t="shared" si="3"/>
        <v>2</v>
      </c>
      <c r="AC18" s="59">
        <f t="shared" si="4"/>
        <v>2</v>
      </c>
      <c r="AD18" s="80">
        <f t="shared" si="5"/>
        <v>1</v>
      </c>
      <c r="AE18" s="191">
        <f t="shared" si="6"/>
        <v>2</v>
      </c>
      <c r="AF18" s="59">
        <f t="shared" si="7"/>
        <v>2</v>
      </c>
      <c r="AG18" s="189">
        <f t="shared" si="8"/>
        <v>1</v>
      </c>
      <c r="AH18" s="79"/>
      <c r="AI18" s="191" t="s">
        <v>153</v>
      </c>
      <c r="AJ18" s="191">
        <f t="shared" si="9"/>
        <v>2</v>
      </c>
      <c r="AK18" s="59">
        <f t="shared" si="10"/>
        <v>2</v>
      </c>
      <c r="AL18" s="80">
        <f t="shared" si="11"/>
        <v>1</v>
      </c>
      <c r="AM18" s="191">
        <f t="shared" si="12"/>
        <v>2</v>
      </c>
      <c r="AN18" s="59">
        <f t="shared" si="13"/>
        <v>2</v>
      </c>
      <c r="AO18" s="300">
        <f t="shared" si="14"/>
        <v>1</v>
      </c>
      <c r="AP18" s="79"/>
      <c r="AQ18" s="191" t="s">
        <v>153</v>
      </c>
      <c r="AR18" s="191">
        <f t="shared" si="15"/>
        <v>2</v>
      </c>
      <c r="AS18" s="59">
        <f t="shared" si="16"/>
        <v>2</v>
      </c>
      <c r="AT18" s="189">
        <f t="shared" si="17"/>
        <v>1</v>
      </c>
      <c r="AU18" s="191">
        <f t="shared" si="18"/>
        <v>2</v>
      </c>
      <c r="AV18" s="59">
        <f t="shared" si="19"/>
        <v>2</v>
      </c>
      <c r="AW18" s="300">
        <f t="shared" si="20"/>
        <v>1</v>
      </c>
      <c r="AX18" s="79"/>
      <c r="AY18" s="79"/>
      <c r="AZ18" s="79"/>
      <c r="BA18" s="79"/>
      <c r="BB18" s="79"/>
      <c r="BC18" s="191" t="s">
        <v>158</v>
      </c>
      <c r="BD18" s="191">
        <f t="shared" si="21"/>
        <v>4</v>
      </c>
      <c r="BE18" s="304">
        <f t="shared" si="22"/>
        <v>4</v>
      </c>
      <c r="BF18" s="80">
        <f t="shared" si="23"/>
        <v>1</v>
      </c>
      <c r="BG18" s="191">
        <f t="shared" si="24"/>
        <v>4</v>
      </c>
      <c r="BH18" s="59">
        <f t="shared" si="25"/>
        <v>0</v>
      </c>
      <c r="BI18" s="189">
        <f t="shared" si="26"/>
        <v>0</v>
      </c>
      <c r="BJ18" s="79"/>
      <c r="BK18" s="191" t="s">
        <v>158</v>
      </c>
      <c r="BL18" s="191">
        <f t="shared" si="27"/>
        <v>4</v>
      </c>
      <c r="BM18" s="304">
        <f t="shared" si="28"/>
        <v>4</v>
      </c>
      <c r="BN18" s="80">
        <f t="shared" si="29"/>
        <v>1</v>
      </c>
      <c r="BO18" s="191">
        <f t="shared" si="30"/>
        <v>4</v>
      </c>
      <c r="BP18" s="59">
        <f t="shared" si="56"/>
        <v>0</v>
      </c>
      <c r="BQ18" s="189">
        <f t="shared" si="31"/>
        <v>0</v>
      </c>
      <c r="BS18" s="191" t="s">
        <v>158</v>
      </c>
      <c r="BT18" s="191">
        <f t="shared" si="32"/>
        <v>4</v>
      </c>
      <c r="BU18" s="304">
        <f t="shared" si="33"/>
        <v>4</v>
      </c>
      <c r="BV18" s="80">
        <f t="shared" si="34"/>
        <v>1</v>
      </c>
      <c r="BW18" s="191">
        <f t="shared" si="35"/>
        <v>4</v>
      </c>
      <c r="BX18" s="59">
        <f t="shared" si="36"/>
        <v>0</v>
      </c>
      <c r="BY18" s="189">
        <f t="shared" si="37"/>
        <v>0</v>
      </c>
      <c r="BZ18" s="79"/>
      <c r="CA18" s="79"/>
      <c r="CB18" s="190" t="s">
        <v>478</v>
      </c>
      <c r="CC18" s="191">
        <f t="shared" si="38"/>
        <v>1</v>
      </c>
      <c r="CD18" s="59">
        <f t="shared" si="39"/>
        <v>1</v>
      </c>
      <c r="CE18" s="189">
        <f t="shared" si="40"/>
        <v>1</v>
      </c>
      <c r="CF18" s="309">
        <f t="shared" si="41"/>
        <v>1</v>
      </c>
      <c r="CG18" s="59">
        <f t="shared" si="42"/>
        <v>1</v>
      </c>
      <c r="CH18" s="189">
        <f t="shared" si="43"/>
        <v>1</v>
      </c>
      <c r="CJ18" s="190" t="s">
        <v>478</v>
      </c>
      <c r="CK18" s="191">
        <f t="shared" si="44"/>
        <v>1</v>
      </c>
      <c r="CL18" s="59">
        <f t="shared" si="45"/>
        <v>1</v>
      </c>
      <c r="CM18" s="189">
        <f t="shared" si="46"/>
        <v>1</v>
      </c>
      <c r="CN18" s="309">
        <f t="shared" si="47"/>
        <v>1</v>
      </c>
      <c r="CO18" s="59">
        <f t="shared" si="48"/>
        <v>1</v>
      </c>
      <c r="CP18" s="189">
        <f t="shared" si="49"/>
        <v>1</v>
      </c>
      <c r="CR18" s="190" t="s">
        <v>478</v>
      </c>
      <c r="CS18" s="191">
        <f t="shared" si="50"/>
        <v>1</v>
      </c>
      <c r="CT18" s="59">
        <f t="shared" si="51"/>
        <v>1</v>
      </c>
      <c r="CU18" s="189">
        <f t="shared" si="52"/>
        <v>1</v>
      </c>
      <c r="CV18" s="309">
        <f t="shared" si="53"/>
        <v>1</v>
      </c>
      <c r="CW18" s="59">
        <f t="shared" si="54"/>
        <v>1</v>
      </c>
      <c r="CX18" s="189">
        <f t="shared" si="55"/>
        <v>1</v>
      </c>
    </row>
    <row r="19" spans="2:102" ht="60" customHeight="1">
      <c r="B19" s="284" t="str">
        <f>'(B) - Detecciones - Ataques'!B11</f>
        <v>Discovery</v>
      </c>
      <c r="C19" s="285" t="str">
        <f>'(B) - Detecciones - Ataques'!C11</f>
        <v>_</v>
      </c>
      <c r="D19" s="285" t="str">
        <f>'(B) - Detecciones - Ataques'!D11</f>
        <v xml:space="preserve">Remote System Discovery </v>
      </c>
      <c r="E19" s="285" t="str">
        <f>'(B) - Detecciones - Ataques'!I11</f>
        <v>TCP</v>
      </c>
      <c r="F19" s="285" t="str">
        <f>'(B) - Detecciones - Ataques'!K11</f>
        <v xml:space="preserve">T0846-NULL_SCAN_2-4[1].pcapng </v>
      </c>
      <c r="G19" s="59">
        <f>'(B) - Detecciones - Ataques'!L11</f>
        <v>2</v>
      </c>
      <c r="H19" s="41">
        <f t="shared" si="1"/>
        <v>0</v>
      </c>
      <c r="I19" s="80">
        <f t="shared" si="2"/>
        <v>0</v>
      </c>
      <c r="J19" s="41">
        <f>'(B) - Detecciones - Ataques'!T11</f>
        <v>0</v>
      </c>
      <c r="K19" s="80">
        <f>'(B) - Detecciones - Ataques'!U11</f>
        <v>0</v>
      </c>
      <c r="L19" s="41">
        <f>'(B) - Detecciones - Ataques'!AB11</f>
        <v>0</v>
      </c>
      <c r="M19" s="80">
        <f>'(B) - Detecciones - Ataques'!AC11</f>
        <v>0</v>
      </c>
      <c r="N19" s="41">
        <f>'(B) - Detecciones - Ataques'!AJ11</f>
        <v>0</v>
      </c>
      <c r="O19" s="80">
        <f>'(B) - Detecciones - Ataques'!AK11</f>
        <v>0</v>
      </c>
      <c r="P19" s="183">
        <f>'(B) - Detecciones - Ataques'!AR11</f>
        <v>0</v>
      </c>
      <c r="Q19" s="80">
        <f>'(B) - Detecciones - Ataques'!AS11</f>
        <v>0</v>
      </c>
      <c r="R19" s="41">
        <f>'(B) - Detecciones - Ataques'!AZ11</f>
        <v>0</v>
      </c>
      <c r="S19" s="80">
        <f>'(B) - Detecciones - Ataques'!BA11</f>
        <v>0</v>
      </c>
      <c r="T19" s="184">
        <f>'(B) - Detecciones - Ataques'!BR11</f>
        <v>0</v>
      </c>
      <c r="U19" s="80">
        <f>'(B) - Detecciones - Ataques'!BS11</f>
        <v>0</v>
      </c>
      <c r="V19" s="286" t="str">
        <f>'(B) - Detecciones - Ataques'!BV11</f>
        <v>✔</v>
      </c>
      <c r="W19" s="286" t="str">
        <f>'(B) - Detecciones - Ataques'!CH11</f>
        <v>✔</v>
      </c>
      <c r="AA19" s="191" t="s">
        <v>77</v>
      </c>
      <c r="AB19" s="191">
        <f t="shared" si="3"/>
        <v>75</v>
      </c>
      <c r="AC19" s="59">
        <f t="shared" si="4"/>
        <v>4</v>
      </c>
      <c r="AD19" s="80">
        <f t="shared" si="5"/>
        <v>5.3333333333333337E-2</v>
      </c>
      <c r="AE19" s="191">
        <f t="shared" si="6"/>
        <v>19</v>
      </c>
      <c r="AF19" s="59">
        <f t="shared" si="7"/>
        <v>19</v>
      </c>
      <c r="AG19" s="189">
        <f t="shared" si="8"/>
        <v>1</v>
      </c>
      <c r="AH19" s="79"/>
      <c r="AI19" s="191" t="s">
        <v>77</v>
      </c>
      <c r="AJ19" s="191">
        <f t="shared" si="9"/>
        <v>75</v>
      </c>
      <c r="AK19" s="59">
        <f t="shared" si="10"/>
        <v>4</v>
      </c>
      <c r="AL19" s="80">
        <f t="shared" si="11"/>
        <v>5.3333333333333337E-2</v>
      </c>
      <c r="AM19" s="191">
        <f t="shared" si="12"/>
        <v>19</v>
      </c>
      <c r="AN19" s="59">
        <f t="shared" si="13"/>
        <v>19</v>
      </c>
      <c r="AO19" s="300">
        <f t="shared" si="14"/>
        <v>1</v>
      </c>
      <c r="AP19" s="79"/>
      <c r="AQ19" s="191" t="s">
        <v>77</v>
      </c>
      <c r="AR19" s="191">
        <f t="shared" si="15"/>
        <v>19</v>
      </c>
      <c r="AS19" s="59">
        <f t="shared" si="16"/>
        <v>4</v>
      </c>
      <c r="AT19" s="189">
        <f t="shared" si="17"/>
        <v>0.21052631578947367</v>
      </c>
      <c r="AU19" s="191">
        <f t="shared" si="18"/>
        <v>19</v>
      </c>
      <c r="AV19" s="59">
        <f t="shared" si="19"/>
        <v>19</v>
      </c>
      <c r="AW19" s="300">
        <f t="shared" si="20"/>
        <v>1</v>
      </c>
      <c r="AX19" s="79"/>
      <c r="AY19" s="79"/>
      <c r="AZ19" s="79"/>
      <c r="BA19" s="79"/>
      <c r="BB19" s="79"/>
      <c r="BC19" s="191" t="s">
        <v>159</v>
      </c>
      <c r="BD19" s="191">
        <f t="shared" si="21"/>
        <v>6</v>
      </c>
      <c r="BE19" s="304">
        <f t="shared" si="22"/>
        <v>4</v>
      </c>
      <c r="BF19" s="80">
        <f t="shared" si="23"/>
        <v>0.66666666666666663</v>
      </c>
      <c r="BG19" s="191">
        <f t="shared" si="24"/>
        <v>6</v>
      </c>
      <c r="BH19" s="59">
        <f t="shared" si="25"/>
        <v>2</v>
      </c>
      <c r="BI19" s="189">
        <f t="shared" si="26"/>
        <v>0.33333333333333331</v>
      </c>
      <c r="BJ19" s="79"/>
      <c r="BK19" s="191" t="s">
        <v>159</v>
      </c>
      <c r="BL19" s="191">
        <f t="shared" si="27"/>
        <v>6</v>
      </c>
      <c r="BM19" s="304">
        <f t="shared" si="28"/>
        <v>4</v>
      </c>
      <c r="BN19" s="80">
        <f t="shared" si="29"/>
        <v>0.66666666666666663</v>
      </c>
      <c r="BO19" s="191">
        <f t="shared" si="30"/>
        <v>6</v>
      </c>
      <c r="BP19" s="59">
        <f t="shared" si="56"/>
        <v>2</v>
      </c>
      <c r="BQ19" s="189">
        <f t="shared" si="31"/>
        <v>0.33333333333333331</v>
      </c>
      <c r="BS19" s="191" t="s">
        <v>159</v>
      </c>
      <c r="BT19" s="191">
        <f t="shared" si="32"/>
        <v>6</v>
      </c>
      <c r="BU19" s="304">
        <f t="shared" si="33"/>
        <v>4</v>
      </c>
      <c r="BV19" s="80">
        <f t="shared" si="34"/>
        <v>0.66666666666666663</v>
      </c>
      <c r="BW19" s="191">
        <f t="shared" si="35"/>
        <v>6</v>
      </c>
      <c r="BX19" s="59">
        <f t="shared" si="36"/>
        <v>2</v>
      </c>
      <c r="BY19" s="189">
        <f t="shared" si="37"/>
        <v>0.33333333333333331</v>
      </c>
      <c r="BZ19" s="79"/>
      <c r="CA19" s="79"/>
      <c r="CB19" s="190" t="s">
        <v>488</v>
      </c>
      <c r="CC19" s="191">
        <f t="shared" si="38"/>
        <v>1</v>
      </c>
      <c r="CD19" s="59">
        <f t="shared" si="39"/>
        <v>1</v>
      </c>
      <c r="CE19" s="189">
        <f t="shared" si="40"/>
        <v>1</v>
      </c>
      <c r="CF19" s="309">
        <f t="shared" si="41"/>
        <v>1</v>
      </c>
      <c r="CG19" s="59">
        <f t="shared" si="42"/>
        <v>1</v>
      </c>
      <c r="CH19" s="189">
        <f t="shared" si="43"/>
        <v>1</v>
      </c>
      <c r="CJ19" s="190" t="s">
        <v>488</v>
      </c>
      <c r="CK19" s="191">
        <f t="shared" si="44"/>
        <v>1</v>
      </c>
      <c r="CL19" s="59">
        <f t="shared" si="45"/>
        <v>1</v>
      </c>
      <c r="CM19" s="189">
        <f t="shared" si="46"/>
        <v>1</v>
      </c>
      <c r="CN19" s="309">
        <f t="shared" si="47"/>
        <v>1</v>
      </c>
      <c r="CO19" s="59">
        <f t="shared" si="48"/>
        <v>1</v>
      </c>
      <c r="CP19" s="189">
        <f t="shared" si="49"/>
        <v>1</v>
      </c>
      <c r="CR19" s="190" t="s">
        <v>488</v>
      </c>
      <c r="CS19" s="191">
        <f t="shared" si="50"/>
        <v>1</v>
      </c>
      <c r="CT19" s="59">
        <f t="shared" si="51"/>
        <v>1</v>
      </c>
      <c r="CU19" s="189">
        <f t="shared" si="52"/>
        <v>1</v>
      </c>
      <c r="CV19" s="309">
        <f t="shared" si="53"/>
        <v>1</v>
      </c>
      <c r="CW19" s="59">
        <f t="shared" si="54"/>
        <v>1</v>
      </c>
      <c r="CX19" s="189">
        <f t="shared" si="55"/>
        <v>1</v>
      </c>
    </row>
    <row r="20" spans="2:102" ht="60" customHeight="1">
      <c r="B20" s="284" t="str">
        <f>'(B) - Detecciones - Ataques'!B12</f>
        <v>Discovery</v>
      </c>
      <c r="C20" s="285" t="str">
        <f>'(B) - Detecciones - Ataques'!C12</f>
        <v>_</v>
      </c>
      <c r="D20" s="285" t="str">
        <f>'(B) - Detecciones - Ataques'!D12</f>
        <v xml:space="preserve">Remote System Discovery </v>
      </c>
      <c r="E20" s="285" t="str">
        <f>'(B) - Detecciones - Ataques'!I12</f>
        <v>TCP</v>
      </c>
      <c r="F20" s="285" t="str">
        <f>'(B) - Detecciones - Ataques'!K12</f>
        <v xml:space="preserve">T0846-NULL_SCAN_2-7[1].pcapng </v>
      </c>
      <c r="G20" s="59">
        <f>'(B) - Detecciones - Ataques'!L12</f>
        <v>2</v>
      </c>
      <c r="H20" s="41">
        <f t="shared" si="1"/>
        <v>2</v>
      </c>
      <c r="I20" s="80">
        <f t="shared" si="2"/>
        <v>1</v>
      </c>
      <c r="J20" s="41">
        <f>'(B) - Detecciones - Ataques'!T12</f>
        <v>0</v>
      </c>
      <c r="K20" s="80">
        <f>'(B) - Detecciones - Ataques'!U12</f>
        <v>0</v>
      </c>
      <c r="L20" s="41">
        <f>'(B) - Detecciones - Ataques'!AB12</f>
        <v>0</v>
      </c>
      <c r="M20" s="80">
        <f>'(B) - Detecciones - Ataques'!AC12</f>
        <v>0</v>
      </c>
      <c r="N20" s="41">
        <f>'(B) - Detecciones - Ataques'!AJ12</f>
        <v>2</v>
      </c>
      <c r="O20" s="80">
        <f>'(B) - Detecciones - Ataques'!AK12</f>
        <v>1</v>
      </c>
      <c r="P20" s="183">
        <f>'(B) - Detecciones - Ataques'!AR12</f>
        <v>2</v>
      </c>
      <c r="Q20" s="80">
        <f>'(B) - Detecciones - Ataques'!AS12</f>
        <v>1</v>
      </c>
      <c r="R20" s="41">
        <f>'(B) - Detecciones - Ataques'!AZ12</f>
        <v>0</v>
      </c>
      <c r="S20" s="80">
        <f>'(B) - Detecciones - Ataques'!BA12</f>
        <v>0</v>
      </c>
      <c r="T20" s="184">
        <f>'(B) - Detecciones - Ataques'!BR12</f>
        <v>0</v>
      </c>
      <c r="U20" s="80">
        <f>'(B) - Detecciones - Ataques'!BS12</f>
        <v>0</v>
      </c>
      <c r="V20" s="286" t="str">
        <f>'(B) - Detecciones - Ataques'!BV12</f>
        <v>✔</v>
      </c>
      <c r="W20" s="286" t="str">
        <f>'(B) - Detecciones - Ataques'!CH12</f>
        <v>✔</v>
      </c>
      <c r="AA20" s="192" t="s">
        <v>248</v>
      </c>
      <c r="AB20" s="192">
        <f t="shared" si="3"/>
        <v>10</v>
      </c>
      <c r="AC20" s="187">
        <f t="shared" si="4"/>
        <v>8</v>
      </c>
      <c r="AD20" s="188">
        <f t="shared" si="5"/>
        <v>0.8</v>
      </c>
      <c r="AE20" s="192">
        <f t="shared" si="6"/>
        <v>8</v>
      </c>
      <c r="AF20" s="187">
        <f t="shared" si="7"/>
        <v>8</v>
      </c>
      <c r="AG20" s="193">
        <f t="shared" si="8"/>
        <v>1</v>
      </c>
      <c r="AH20" s="79"/>
      <c r="AI20" s="192" t="s">
        <v>248</v>
      </c>
      <c r="AJ20" s="192">
        <f t="shared" si="9"/>
        <v>10</v>
      </c>
      <c r="AK20" s="187">
        <f t="shared" si="10"/>
        <v>8</v>
      </c>
      <c r="AL20" s="188">
        <f t="shared" si="11"/>
        <v>0.8</v>
      </c>
      <c r="AM20" s="192">
        <f t="shared" si="12"/>
        <v>8</v>
      </c>
      <c r="AN20" s="187">
        <f t="shared" si="13"/>
        <v>8</v>
      </c>
      <c r="AO20" s="302">
        <f t="shared" si="14"/>
        <v>1</v>
      </c>
      <c r="AP20" s="79"/>
      <c r="AQ20" s="192" t="s">
        <v>248</v>
      </c>
      <c r="AR20" s="192">
        <f t="shared" si="15"/>
        <v>8</v>
      </c>
      <c r="AS20" s="187">
        <f t="shared" si="16"/>
        <v>6</v>
      </c>
      <c r="AT20" s="193">
        <f t="shared" si="17"/>
        <v>0.75</v>
      </c>
      <c r="AU20" s="192">
        <f t="shared" si="18"/>
        <v>8</v>
      </c>
      <c r="AV20" s="187">
        <f t="shared" si="19"/>
        <v>8</v>
      </c>
      <c r="AW20" s="302">
        <f t="shared" si="20"/>
        <v>1</v>
      </c>
      <c r="AX20" s="79"/>
      <c r="AY20" s="79"/>
      <c r="AZ20" s="79"/>
      <c r="BA20" s="79"/>
      <c r="BB20" s="79"/>
      <c r="BC20" s="191" t="s">
        <v>160</v>
      </c>
      <c r="BD20" s="191">
        <f t="shared" si="21"/>
        <v>1</v>
      </c>
      <c r="BE20" s="304">
        <f t="shared" si="22"/>
        <v>1</v>
      </c>
      <c r="BF20" s="80">
        <f t="shared" si="23"/>
        <v>1</v>
      </c>
      <c r="BG20" s="191">
        <f t="shared" si="24"/>
        <v>1</v>
      </c>
      <c r="BH20" s="59">
        <f t="shared" si="25"/>
        <v>1</v>
      </c>
      <c r="BI20" s="189">
        <f t="shared" si="26"/>
        <v>1</v>
      </c>
      <c r="BJ20" s="79"/>
      <c r="BK20" s="191" t="s">
        <v>160</v>
      </c>
      <c r="BL20" s="191">
        <f t="shared" si="27"/>
        <v>1</v>
      </c>
      <c r="BM20" s="304">
        <f t="shared" si="28"/>
        <v>1</v>
      </c>
      <c r="BN20" s="80">
        <f t="shared" si="29"/>
        <v>1</v>
      </c>
      <c r="BO20" s="191">
        <f t="shared" si="30"/>
        <v>1</v>
      </c>
      <c r="BP20" s="59">
        <f t="shared" si="56"/>
        <v>1</v>
      </c>
      <c r="BQ20" s="189">
        <f t="shared" si="31"/>
        <v>1</v>
      </c>
      <c r="BS20" s="191" t="s">
        <v>160</v>
      </c>
      <c r="BT20" s="191">
        <f t="shared" si="32"/>
        <v>1</v>
      </c>
      <c r="BU20" s="304">
        <f t="shared" si="33"/>
        <v>1</v>
      </c>
      <c r="BV20" s="80">
        <f t="shared" si="34"/>
        <v>1</v>
      </c>
      <c r="BW20" s="191">
        <f t="shared" si="35"/>
        <v>1</v>
      </c>
      <c r="BX20" s="59">
        <f t="shared" si="36"/>
        <v>1</v>
      </c>
      <c r="BY20" s="189">
        <f t="shared" si="37"/>
        <v>1</v>
      </c>
      <c r="BZ20" s="79"/>
      <c r="CA20" s="79"/>
      <c r="CB20" s="190" t="s">
        <v>481</v>
      </c>
      <c r="CC20" s="191">
        <f t="shared" si="38"/>
        <v>1</v>
      </c>
      <c r="CD20" s="59">
        <f t="shared" si="39"/>
        <v>1</v>
      </c>
      <c r="CE20" s="189">
        <f t="shared" si="40"/>
        <v>1</v>
      </c>
      <c r="CF20" s="309">
        <f t="shared" si="41"/>
        <v>1</v>
      </c>
      <c r="CG20" s="59">
        <f t="shared" si="42"/>
        <v>1</v>
      </c>
      <c r="CH20" s="189">
        <f t="shared" si="43"/>
        <v>1</v>
      </c>
      <c r="CJ20" s="190" t="s">
        <v>481</v>
      </c>
      <c r="CK20" s="191">
        <f t="shared" si="44"/>
        <v>1</v>
      </c>
      <c r="CL20" s="59">
        <f t="shared" si="45"/>
        <v>1</v>
      </c>
      <c r="CM20" s="189">
        <f t="shared" si="46"/>
        <v>1</v>
      </c>
      <c r="CN20" s="309">
        <f t="shared" si="47"/>
        <v>1</v>
      </c>
      <c r="CO20" s="59">
        <f t="shared" si="48"/>
        <v>1</v>
      </c>
      <c r="CP20" s="189">
        <f t="shared" si="49"/>
        <v>1</v>
      </c>
      <c r="CR20" s="190" t="s">
        <v>481</v>
      </c>
      <c r="CS20" s="191">
        <f t="shared" si="50"/>
        <v>1</v>
      </c>
      <c r="CT20" s="59">
        <f t="shared" si="51"/>
        <v>1</v>
      </c>
      <c r="CU20" s="189">
        <f t="shared" si="52"/>
        <v>1</v>
      </c>
      <c r="CV20" s="309">
        <f t="shared" si="53"/>
        <v>1</v>
      </c>
      <c r="CW20" s="59">
        <f t="shared" si="54"/>
        <v>1</v>
      </c>
      <c r="CX20" s="189">
        <f t="shared" si="55"/>
        <v>1</v>
      </c>
    </row>
    <row r="21" spans="2:102" ht="60" customHeight="1">
      <c r="B21" s="284" t="str">
        <f>'(B) - Detecciones - Ataques'!B13</f>
        <v>Discovery</v>
      </c>
      <c r="C21" s="285" t="str">
        <f>'(B) - Detecciones - Ataques'!C13</f>
        <v>_</v>
      </c>
      <c r="D21" s="285" t="str">
        <f>'(B) - Detecciones - Ataques'!D13</f>
        <v xml:space="preserve">Remote System Discovery </v>
      </c>
      <c r="E21" s="285" t="str">
        <f>'(B) - Detecciones - Ataques'!I13</f>
        <v>TCP</v>
      </c>
      <c r="F21" s="285" t="str">
        <f>'(B) - Detecciones - Ataques'!K13</f>
        <v xml:space="preserve">T0846-SYN_SCAN_2-1[1].pcapng </v>
      </c>
      <c r="G21" s="59">
        <f>'(B) - Detecciones - Ataques'!L13</f>
        <v>1</v>
      </c>
      <c r="H21" s="41">
        <f t="shared" si="1"/>
        <v>0</v>
      </c>
      <c r="I21" s="80">
        <f t="shared" si="2"/>
        <v>0</v>
      </c>
      <c r="J21" s="41">
        <f>'(B) - Detecciones - Ataques'!T13</f>
        <v>0</v>
      </c>
      <c r="K21" s="80">
        <f>'(B) - Detecciones - Ataques'!U13</f>
        <v>0</v>
      </c>
      <c r="L21" s="41">
        <f>'(B) - Detecciones - Ataques'!AB13</f>
        <v>0</v>
      </c>
      <c r="M21" s="80">
        <f>'(B) - Detecciones - Ataques'!AC13</f>
        <v>0</v>
      </c>
      <c r="N21" s="41">
        <f>'(B) - Detecciones - Ataques'!AJ13</f>
        <v>0</v>
      </c>
      <c r="O21" s="80">
        <f>'(B) - Detecciones - Ataques'!AK13</f>
        <v>0</v>
      </c>
      <c r="P21" s="183">
        <f>'(B) - Detecciones - Ataques'!AR13</f>
        <v>0</v>
      </c>
      <c r="Q21" s="80">
        <f>'(B) - Detecciones - Ataques'!AS13</f>
        <v>0</v>
      </c>
      <c r="R21" s="41">
        <f>'(B) - Detecciones - Ataques'!AZ13</f>
        <v>0</v>
      </c>
      <c r="S21" s="80">
        <f>'(B) - Detecciones - Ataques'!BA13</f>
        <v>0</v>
      </c>
      <c r="T21" s="184">
        <f>'(B) - Detecciones - Ataques'!BR13</f>
        <v>0</v>
      </c>
      <c r="U21" s="80">
        <f>'(B) - Detecciones - Ataques'!BS13</f>
        <v>0</v>
      </c>
      <c r="V21" s="286" t="str">
        <f>'(B) - Detecciones - Ataques'!BV13</f>
        <v>✔</v>
      </c>
      <c r="W21" s="286" t="str">
        <f>'(B) - Detecciones - Ataques'!CH13</f>
        <v>✔</v>
      </c>
      <c r="AH21" s="79"/>
      <c r="AP21" s="79"/>
      <c r="AQ21" s="79"/>
      <c r="AR21" s="79"/>
      <c r="AS21" s="79"/>
      <c r="AT21" s="79"/>
      <c r="AU21" s="79"/>
      <c r="AV21" s="79"/>
      <c r="AW21" s="79"/>
      <c r="AX21" s="79"/>
      <c r="AY21" s="79"/>
      <c r="AZ21" s="79"/>
      <c r="BA21" s="79"/>
      <c r="BB21" s="79"/>
      <c r="BC21" s="191" t="s">
        <v>161</v>
      </c>
      <c r="BD21" s="191">
        <f t="shared" si="21"/>
        <v>2</v>
      </c>
      <c r="BE21" s="304">
        <f t="shared" si="22"/>
        <v>2</v>
      </c>
      <c r="BF21" s="80">
        <f t="shared" si="23"/>
        <v>1</v>
      </c>
      <c r="BG21" s="191">
        <f t="shared" si="24"/>
        <v>2</v>
      </c>
      <c r="BH21" s="59">
        <f t="shared" si="25"/>
        <v>2</v>
      </c>
      <c r="BI21" s="189">
        <f t="shared" si="26"/>
        <v>1</v>
      </c>
      <c r="BJ21" s="79"/>
      <c r="BK21" s="191" t="s">
        <v>161</v>
      </c>
      <c r="BL21" s="191">
        <f t="shared" si="27"/>
        <v>2</v>
      </c>
      <c r="BM21" s="304">
        <f t="shared" si="28"/>
        <v>2</v>
      </c>
      <c r="BN21" s="80">
        <f t="shared" si="29"/>
        <v>1</v>
      </c>
      <c r="BO21" s="191">
        <f t="shared" si="30"/>
        <v>2</v>
      </c>
      <c r="BP21" s="59">
        <f t="shared" si="56"/>
        <v>2</v>
      </c>
      <c r="BQ21" s="189">
        <f t="shared" si="31"/>
        <v>1</v>
      </c>
      <c r="BS21" s="191" t="s">
        <v>161</v>
      </c>
      <c r="BT21" s="191">
        <f t="shared" si="32"/>
        <v>2</v>
      </c>
      <c r="BU21" s="304">
        <f t="shared" si="33"/>
        <v>2</v>
      </c>
      <c r="BV21" s="80">
        <f t="shared" si="34"/>
        <v>1</v>
      </c>
      <c r="BW21" s="191">
        <f t="shared" si="35"/>
        <v>2</v>
      </c>
      <c r="BX21" s="59">
        <f t="shared" si="36"/>
        <v>2</v>
      </c>
      <c r="BY21" s="189">
        <f t="shared" si="37"/>
        <v>1</v>
      </c>
      <c r="BZ21" s="79"/>
      <c r="CA21" s="79"/>
      <c r="CB21" s="190" t="s">
        <v>480</v>
      </c>
      <c r="CC21" s="191">
        <f t="shared" si="38"/>
        <v>4</v>
      </c>
      <c r="CD21" s="59">
        <f t="shared" si="39"/>
        <v>3</v>
      </c>
      <c r="CE21" s="189">
        <f t="shared" si="40"/>
        <v>0.75</v>
      </c>
      <c r="CF21" s="309">
        <f t="shared" si="41"/>
        <v>4</v>
      </c>
      <c r="CG21" s="59">
        <f t="shared" si="42"/>
        <v>1</v>
      </c>
      <c r="CH21" s="189">
        <f t="shared" si="43"/>
        <v>0.25</v>
      </c>
      <c r="CJ21" s="190" t="s">
        <v>480</v>
      </c>
      <c r="CK21" s="191">
        <f t="shared" si="44"/>
        <v>4</v>
      </c>
      <c r="CL21" s="59">
        <f t="shared" si="45"/>
        <v>3</v>
      </c>
      <c r="CM21" s="189">
        <f t="shared" si="46"/>
        <v>0.75</v>
      </c>
      <c r="CN21" s="309">
        <f t="shared" si="47"/>
        <v>4</v>
      </c>
      <c r="CO21" s="59">
        <f t="shared" si="48"/>
        <v>1</v>
      </c>
      <c r="CP21" s="189">
        <f t="shared" si="49"/>
        <v>0.25</v>
      </c>
      <c r="CR21" s="190" t="s">
        <v>480</v>
      </c>
      <c r="CS21" s="191">
        <f t="shared" si="50"/>
        <v>4</v>
      </c>
      <c r="CT21" s="59">
        <f t="shared" si="51"/>
        <v>3</v>
      </c>
      <c r="CU21" s="189">
        <f t="shared" si="52"/>
        <v>0.75</v>
      </c>
      <c r="CV21" s="309">
        <f t="shared" si="53"/>
        <v>4</v>
      </c>
      <c r="CW21" s="59">
        <f t="shared" si="54"/>
        <v>1</v>
      </c>
      <c r="CX21" s="189">
        <f t="shared" si="55"/>
        <v>0.25</v>
      </c>
    </row>
    <row r="22" spans="2:102" ht="60" customHeight="1">
      <c r="B22" s="284" t="str">
        <f>'(B) - Detecciones - Ataques'!B14</f>
        <v>Discovery</v>
      </c>
      <c r="C22" s="285" t="str">
        <f>'(B) - Detecciones - Ataques'!C14</f>
        <v>_</v>
      </c>
      <c r="D22" s="285" t="str">
        <f>'(B) - Detecciones - Ataques'!D14</f>
        <v xml:space="preserve">Remote System Discovery </v>
      </c>
      <c r="E22" s="285" t="str">
        <f>'(B) - Detecciones - Ataques'!I14</f>
        <v>TCP</v>
      </c>
      <c r="F22" s="285" t="str">
        <f>'(B) - Detecciones - Ataques'!K14</f>
        <v xml:space="preserve">T0846-SYN_SCAN_2-9[1].pcapng </v>
      </c>
      <c r="G22" s="59">
        <f>'(B) - Detecciones - Ataques'!L14</f>
        <v>1</v>
      </c>
      <c r="H22" s="41">
        <f t="shared" si="1"/>
        <v>0</v>
      </c>
      <c r="I22" s="80">
        <f t="shared" si="2"/>
        <v>0</v>
      </c>
      <c r="J22" s="41">
        <f>'(B) - Detecciones - Ataques'!T14</f>
        <v>0</v>
      </c>
      <c r="K22" s="80">
        <f>'(B) - Detecciones - Ataques'!U14</f>
        <v>0</v>
      </c>
      <c r="L22" s="41">
        <f>'(B) - Detecciones - Ataques'!AB14</f>
        <v>0</v>
      </c>
      <c r="M22" s="80">
        <f>'(B) - Detecciones - Ataques'!AC14</f>
        <v>0</v>
      </c>
      <c r="N22" s="41">
        <f>'(B) - Detecciones - Ataques'!AJ14</f>
        <v>0</v>
      </c>
      <c r="O22" s="80">
        <f>'(B) - Detecciones - Ataques'!AK14</f>
        <v>0</v>
      </c>
      <c r="P22" s="183">
        <f>'(B) - Detecciones - Ataques'!AR14</f>
        <v>0</v>
      </c>
      <c r="Q22" s="80">
        <f>'(B) - Detecciones - Ataques'!AS14</f>
        <v>0</v>
      </c>
      <c r="R22" s="41">
        <f>'(B) - Detecciones - Ataques'!AZ14</f>
        <v>0</v>
      </c>
      <c r="S22" s="80">
        <f>'(B) - Detecciones - Ataques'!BA14</f>
        <v>0</v>
      </c>
      <c r="T22" s="184">
        <f>'(B) - Detecciones - Ataques'!BR14</f>
        <v>0</v>
      </c>
      <c r="U22" s="80">
        <f>'(B) - Detecciones - Ataques'!BS14</f>
        <v>0</v>
      </c>
      <c r="V22" s="286" t="str">
        <f>'(B) - Detecciones - Ataques'!BV14</f>
        <v>✔</v>
      </c>
      <c r="W22" s="286" t="str">
        <f>'(B) - Detecciones - Ataques'!CH14</f>
        <v>✔</v>
      </c>
      <c r="AP22" s="79"/>
      <c r="AQ22" s="79"/>
      <c r="AR22" s="79"/>
      <c r="AS22" s="79"/>
      <c r="AT22" s="79"/>
      <c r="AU22" s="79"/>
      <c r="AV22" s="79"/>
      <c r="AW22" s="79"/>
      <c r="AX22" s="79"/>
      <c r="AY22" s="79"/>
      <c r="AZ22" s="79"/>
      <c r="BA22" s="79"/>
      <c r="BB22" s="79"/>
      <c r="BC22" s="191" t="s">
        <v>162</v>
      </c>
      <c r="BD22" s="191">
        <f t="shared" si="21"/>
        <v>1</v>
      </c>
      <c r="BE22" s="304">
        <f t="shared" si="22"/>
        <v>0</v>
      </c>
      <c r="BF22" s="80">
        <f t="shared" si="23"/>
        <v>0</v>
      </c>
      <c r="BG22" s="191">
        <f t="shared" si="24"/>
        <v>1</v>
      </c>
      <c r="BH22" s="59">
        <f t="shared" si="25"/>
        <v>1</v>
      </c>
      <c r="BI22" s="189">
        <f t="shared" si="26"/>
        <v>1</v>
      </c>
      <c r="BJ22" s="79"/>
      <c r="BK22" s="191" t="s">
        <v>162</v>
      </c>
      <c r="BL22" s="191">
        <f t="shared" si="27"/>
        <v>1</v>
      </c>
      <c r="BM22" s="304">
        <f t="shared" si="28"/>
        <v>0</v>
      </c>
      <c r="BN22" s="80">
        <f t="shared" si="29"/>
        <v>0</v>
      </c>
      <c r="BO22" s="191">
        <f t="shared" si="30"/>
        <v>1</v>
      </c>
      <c r="BP22" s="59">
        <f t="shared" si="56"/>
        <v>1</v>
      </c>
      <c r="BQ22" s="189">
        <f t="shared" si="31"/>
        <v>1</v>
      </c>
      <c r="BS22" s="191" t="s">
        <v>162</v>
      </c>
      <c r="BT22" s="191">
        <f t="shared" si="32"/>
        <v>1</v>
      </c>
      <c r="BU22" s="304">
        <f t="shared" si="33"/>
        <v>0</v>
      </c>
      <c r="BV22" s="80">
        <f t="shared" si="34"/>
        <v>0</v>
      </c>
      <c r="BW22" s="191">
        <f t="shared" si="35"/>
        <v>1</v>
      </c>
      <c r="BX22" s="59">
        <f t="shared" si="36"/>
        <v>1</v>
      </c>
      <c r="BY22" s="189">
        <f t="shared" si="37"/>
        <v>1</v>
      </c>
      <c r="BZ22" s="79"/>
      <c r="CA22" s="79"/>
      <c r="CB22" s="190" t="s">
        <v>482</v>
      </c>
      <c r="CC22" s="191">
        <f t="shared" si="38"/>
        <v>1</v>
      </c>
      <c r="CD22" s="59">
        <f t="shared" si="39"/>
        <v>1</v>
      </c>
      <c r="CE22" s="189">
        <f t="shared" si="40"/>
        <v>1</v>
      </c>
      <c r="CF22" s="309">
        <f t="shared" si="41"/>
        <v>1</v>
      </c>
      <c r="CG22" s="59">
        <f t="shared" si="42"/>
        <v>1</v>
      </c>
      <c r="CH22" s="189">
        <f t="shared" si="43"/>
        <v>1</v>
      </c>
      <c r="CJ22" s="190" t="s">
        <v>482</v>
      </c>
      <c r="CK22" s="191">
        <f t="shared" si="44"/>
        <v>1</v>
      </c>
      <c r="CL22" s="59">
        <f t="shared" si="45"/>
        <v>1</v>
      </c>
      <c r="CM22" s="189">
        <f t="shared" si="46"/>
        <v>1</v>
      </c>
      <c r="CN22" s="309">
        <f t="shared" si="47"/>
        <v>1</v>
      </c>
      <c r="CO22" s="59">
        <f t="shared" si="48"/>
        <v>1</v>
      </c>
      <c r="CP22" s="189">
        <f t="shared" si="49"/>
        <v>1</v>
      </c>
      <c r="CR22" s="190" t="s">
        <v>482</v>
      </c>
      <c r="CS22" s="191">
        <f t="shared" si="50"/>
        <v>1</v>
      </c>
      <c r="CT22" s="59">
        <f t="shared" si="51"/>
        <v>1</v>
      </c>
      <c r="CU22" s="189">
        <f t="shared" si="52"/>
        <v>1</v>
      </c>
      <c r="CV22" s="309">
        <f t="shared" si="53"/>
        <v>1</v>
      </c>
      <c r="CW22" s="59">
        <f t="shared" si="54"/>
        <v>1</v>
      </c>
      <c r="CX22" s="189">
        <f t="shared" si="55"/>
        <v>1</v>
      </c>
    </row>
    <row r="23" spans="2:102" ht="60" customHeight="1">
      <c r="B23" s="284" t="str">
        <f>'(B) - Detecciones - Ataques'!B15</f>
        <v>Discovery</v>
      </c>
      <c r="C23" s="285" t="str">
        <f>'(B) - Detecciones - Ataques'!C15</f>
        <v>_</v>
      </c>
      <c r="D23" s="285" t="str">
        <f>'(B) - Detecciones - Ataques'!D15</f>
        <v xml:space="preserve">Remote System Discovery </v>
      </c>
      <c r="E23" s="285" t="str">
        <f>'(B) - Detecciones - Ataques'!I15</f>
        <v>TCP</v>
      </c>
      <c r="F23" s="285" t="str">
        <f>'(B) - Detecciones - Ataques'!K15</f>
        <v xml:space="preserve">T0846-XMAS_SCAN_2-3[1].pcapng </v>
      </c>
      <c r="G23" s="59">
        <f>'(B) - Detecciones - Ataques'!L15</f>
        <v>2</v>
      </c>
      <c r="H23" s="41">
        <f t="shared" si="1"/>
        <v>2</v>
      </c>
      <c r="I23" s="80">
        <f t="shared" si="2"/>
        <v>1</v>
      </c>
      <c r="J23" s="41">
        <f>'(B) - Detecciones - Ataques'!T15</f>
        <v>0</v>
      </c>
      <c r="K23" s="80">
        <f>'(B) - Detecciones - Ataques'!U15</f>
        <v>0</v>
      </c>
      <c r="L23" s="41">
        <f>'(B) - Detecciones - Ataques'!AB15</f>
        <v>0</v>
      </c>
      <c r="M23" s="80">
        <f>'(B) - Detecciones - Ataques'!AC15</f>
        <v>0</v>
      </c>
      <c r="N23" s="41">
        <f>'(B) - Detecciones - Ataques'!AJ15</f>
        <v>2</v>
      </c>
      <c r="O23" s="80">
        <f>'(B) - Detecciones - Ataques'!AK15</f>
        <v>1</v>
      </c>
      <c r="P23" s="183">
        <f>'(B) - Detecciones - Ataques'!AR15</f>
        <v>2</v>
      </c>
      <c r="Q23" s="80">
        <f>'(B) - Detecciones - Ataques'!AS15</f>
        <v>1</v>
      </c>
      <c r="R23" s="41">
        <f>'(B) - Detecciones - Ataques'!AZ15</f>
        <v>0</v>
      </c>
      <c r="S23" s="80">
        <f>'(B) - Detecciones - Ataques'!BA15</f>
        <v>0</v>
      </c>
      <c r="T23" s="184">
        <f>'(B) - Detecciones - Ataques'!BR15</f>
        <v>0</v>
      </c>
      <c r="U23" s="80">
        <f>'(B) - Detecciones - Ataques'!BS15</f>
        <v>0</v>
      </c>
      <c r="V23" s="286" t="str">
        <f>'(B) - Detecciones - Ataques'!BV15</f>
        <v>✔</v>
      </c>
      <c r="W23" s="286" t="str">
        <f>'(B) - Detecciones - Ataques'!CH15</f>
        <v>✔</v>
      </c>
      <c r="AP23" s="79"/>
      <c r="AQ23" s="79"/>
      <c r="AR23" s="79"/>
      <c r="AS23" s="79"/>
      <c r="AT23" s="79"/>
      <c r="AU23" s="79"/>
      <c r="AV23" s="79"/>
      <c r="AW23" s="79"/>
      <c r="AX23" s="79"/>
      <c r="AY23" s="79"/>
      <c r="AZ23" s="79"/>
      <c r="BA23" s="79"/>
      <c r="BB23" s="79"/>
      <c r="BC23" s="191" t="s">
        <v>163</v>
      </c>
      <c r="BD23" s="191">
        <f t="shared" si="21"/>
        <v>1</v>
      </c>
      <c r="BE23" s="304">
        <f t="shared" si="22"/>
        <v>1</v>
      </c>
      <c r="BF23" s="80">
        <f t="shared" si="23"/>
        <v>1</v>
      </c>
      <c r="BG23" s="191">
        <f t="shared" si="24"/>
        <v>1</v>
      </c>
      <c r="BH23" s="59">
        <f t="shared" si="25"/>
        <v>1</v>
      </c>
      <c r="BI23" s="189">
        <f t="shared" si="26"/>
        <v>1</v>
      </c>
      <c r="BJ23" s="79"/>
      <c r="BK23" s="191" t="s">
        <v>163</v>
      </c>
      <c r="BL23" s="191">
        <f t="shared" si="27"/>
        <v>1</v>
      </c>
      <c r="BM23" s="304">
        <f t="shared" si="28"/>
        <v>1</v>
      </c>
      <c r="BN23" s="80">
        <f t="shared" si="29"/>
        <v>1</v>
      </c>
      <c r="BO23" s="191">
        <f t="shared" si="30"/>
        <v>1</v>
      </c>
      <c r="BP23" s="59">
        <f t="shared" si="56"/>
        <v>1</v>
      </c>
      <c r="BQ23" s="189">
        <f t="shared" si="31"/>
        <v>1</v>
      </c>
      <c r="BS23" s="191" t="s">
        <v>163</v>
      </c>
      <c r="BT23" s="191">
        <f t="shared" si="32"/>
        <v>1</v>
      </c>
      <c r="BU23" s="304">
        <f t="shared" si="33"/>
        <v>1</v>
      </c>
      <c r="BV23" s="80">
        <f t="shared" si="34"/>
        <v>1</v>
      </c>
      <c r="BW23" s="191">
        <f t="shared" si="35"/>
        <v>1</v>
      </c>
      <c r="BX23" s="59">
        <f t="shared" si="36"/>
        <v>1</v>
      </c>
      <c r="BY23" s="189">
        <f t="shared" si="37"/>
        <v>1</v>
      </c>
      <c r="BZ23" s="79"/>
      <c r="CA23" s="79"/>
      <c r="CB23" s="190" t="s">
        <v>484</v>
      </c>
      <c r="CC23" s="191">
        <f t="shared" si="38"/>
        <v>1</v>
      </c>
      <c r="CD23" s="59">
        <f t="shared" si="39"/>
        <v>0</v>
      </c>
      <c r="CE23" s="189">
        <f t="shared" si="40"/>
        <v>0</v>
      </c>
      <c r="CF23" s="309">
        <f t="shared" si="41"/>
        <v>1</v>
      </c>
      <c r="CG23" s="59">
        <f t="shared" si="42"/>
        <v>1</v>
      </c>
      <c r="CH23" s="189">
        <f t="shared" si="43"/>
        <v>1</v>
      </c>
      <c r="CJ23" s="190" t="s">
        <v>484</v>
      </c>
      <c r="CK23" s="191">
        <f t="shared" si="44"/>
        <v>1</v>
      </c>
      <c r="CL23" s="59">
        <f t="shared" si="45"/>
        <v>0</v>
      </c>
      <c r="CM23" s="189">
        <f t="shared" si="46"/>
        <v>0</v>
      </c>
      <c r="CN23" s="309">
        <f t="shared" si="47"/>
        <v>1</v>
      </c>
      <c r="CO23" s="59">
        <f t="shared" si="48"/>
        <v>1</v>
      </c>
      <c r="CP23" s="189">
        <f t="shared" si="49"/>
        <v>1</v>
      </c>
      <c r="CR23" s="190" t="s">
        <v>484</v>
      </c>
      <c r="CS23" s="191">
        <f t="shared" si="50"/>
        <v>1</v>
      </c>
      <c r="CT23" s="59">
        <f t="shared" si="51"/>
        <v>0</v>
      </c>
      <c r="CU23" s="189">
        <f t="shared" si="52"/>
        <v>0</v>
      </c>
      <c r="CV23" s="309">
        <f t="shared" si="53"/>
        <v>1</v>
      </c>
      <c r="CW23" s="59">
        <f t="shared" si="54"/>
        <v>1</v>
      </c>
      <c r="CX23" s="189">
        <f t="shared" si="55"/>
        <v>1</v>
      </c>
    </row>
    <row r="24" spans="2:102" ht="60" customHeight="1">
      <c r="B24" s="284" t="str">
        <f>'(B) - Detecciones - Ataques'!B16</f>
        <v>Discovery</v>
      </c>
      <c r="C24" s="285" t="str">
        <f>'(B) - Detecciones - Ataques'!C16</f>
        <v>_</v>
      </c>
      <c r="D24" s="285" t="str">
        <f>'(B) - Detecciones - Ataques'!D16</f>
        <v>Remote System Information Discovery</v>
      </c>
      <c r="E24" s="285" t="str">
        <f>'(B) - Detecciones - Ataques'!I16</f>
        <v>DNP3</v>
      </c>
      <c r="F24" s="285" t="str">
        <f>'(B) - Detecciones - Ataques'!K16</f>
        <v xml:space="preserve">T0888_DNP3-Attributes-Read-mod-fixed[2].pcapng </v>
      </c>
      <c r="G24" s="59">
        <f>'(B) - Detecciones - Ataques'!L16</f>
        <v>7</v>
      </c>
      <c r="H24" s="41">
        <f t="shared" si="1"/>
        <v>0</v>
      </c>
      <c r="I24" s="80">
        <f t="shared" si="2"/>
        <v>0</v>
      </c>
      <c r="J24" s="41">
        <f>'(B) - Detecciones - Ataques'!T16</f>
        <v>0</v>
      </c>
      <c r="K24" s="80">
        <f>'(B) - Detecciones - Ataques'!U16</f>
        <v>0</v>
      </c>
      <c r="L24" s="41">
        <f>'(B) - Detecciones - Ataques'!AB16</f>
        <v>0</v>
      </c>
      <c r="M24" s="80">
        <f>'(B) - Detecciones - Ataques'!AC16</f>
        <v>0</v>
      </c>
      <c r="N24" s="41">
        <f>'(B) - Detecciones - Ataques'!AJ16</f>
        <v>0</v>
      </c>
      <c r="O24" s="80">
        <f>'(B) - Detecciones - Ataques'!AK16</f>
        <v>0</v>
      </c>
      <c r="P24" s="183">
        <f>'(B) - Detecciones - Ataques'!AR16</f>
        <v>0</v>
      </c>
      <c r="Q24" s="80">
        <f>'(B) - Detecciones - Ataques'!AS16</f>
        <v>0</v>
      </c>
      <c r="R24" s="41">
        <f>'(B) - Detecciones - Ataques'!AZ16</f>
        <v>0</v>
      </c>
      <c r="S24" s="80">
        <f>'(B) - Detecciones - Ataques'!BA16</f>
        <v>0</v>
      </c>
      <c r="T24" s="184">
        <f>'(B) - Detecciones - Ataques'!BR16</f>
        <v>7</v>
      </c>
      <c r="U24" s="80">
        <f>'(B) - Detecciones - Ataques'!BS16</f>
        <v>1</v>
      </c>
      <c r="V24" s="286" t="str">
        <f>'(B) - Detecciones - Ataques'!BV16</f>
        <v>✔</v>
      </c>
      <c r="W24" s="286" t="str">
        <f>'(B) - Detecciones - Ataques'!CH16</f>
        <v>✔</v>
      </c>
      <c r="AP24" s="79"/>
      <c r="AQ24" s="79"/>
      <c r="AR24" s="79"/>
      <c r="AS24" s="79"/>
      <c r="AT24" s="79"/>
      <c r="AU24" s="79"/>
      <c r="AV24" s="79"/>
      <c r="AW24" s="79"/>
      <c r="AX24" s="79"/>
      <c r="AY24" s="79"/>
      <c r="AZ24" s="79"/>
      <c r="BA24" s="79"/>
      <c r="BB24" s="79"/>
      <c r="BC24" s="191" t="s">
        <v>164</v>
      </c>
      <c r="BD24" s="191">
        <f t="shared" si="21"/>
        <v>1</v>
      </c>
      <c r="BE24" s="304">
        <f t="shared" si="22"/>
        <v>0</v>
      </c>
      <c r="BF24" s="80">
        <f t="shared" si="23"/>
        <v>0</v>
      </c>
      <c r="BG24" s="191">
        <f t="shared" si="24"/>
        <v>0</v>
      </c>
      <c r="BH24" s="59">
        <f t="shared" si="25"/>
        <v>0</v>
      </c>
      <c r="BI24" s="189" t="str">
        <f t="shared" si="26"/>
        <v>-</v>
      </c>
      <c r="BJ24" s="79"/>
      <c r="BK24" s="191" t="s">
        <v>164</v>
      </c>
      <c r="BL24" s="191">
        <f t="shared" si="27"/>
        <v>1</v>
      </c>
      <c r="BM24" s="304">
        <f t="shared" si="28"/>
        <v>0</v>
      </c>
      <c r="BN24" s="80">
        <f t="shared" si="29"/>
        <v>0</v>
      </c>
      <c r="BO24" s="191">
        <f t="shared" si="30"/>
        <v>0</v>
      </c>
      <c r="BP24" s="59">
        <f t="shared" si="56"/>
        <v>0</v>
      </c>
      <c r="BQ24" s="189" t="str">
        <f t="shared" si="31"/>
        <v>-</v>
      </c>
      <c r="BS24" s="191" t="s">
        <v>164</v>
      </c>
      <c r="BT24" s="191">
        <f t="shared" si="32"/>
        <v>0</v>
      </c>
      <c r="BU24" s="304">
        <f t="shared" si="33"/>
        <v>0</v>
      </c>
      <c r="BV24" s="80" t="str">
        <f t="shared" si="34"/>
        <v>-</v>
      </c>
      <c r="BW24" s="191">
        <f t="shared" si="35"/>
        <v>0</v>
      </c>
      <c r="BX24" s="59">
        <f t="shared" si="36"/>
        <v>0</v>
      </c>
      <c r="BY24" s="189" t="str">
        <f t="shared" si="37"/>
        <v>-</v>
      </c>
      <c r="BZ24" s="79"/>
      <c r="CA24" s="79"/>
      <c r="CB24" s="190" t="s">
        <v>483</v>
      </c>
      <c r="CC24" s="191">
        <f t="shared" si="38"/>
        <v>1</v>
      </c>
      <c r="CD24" s="59">
        <f t="shared" si="39"/>
        <v>1</v>
      </c>
      <c r="CE24" s="189">
        <f t="shared" si="40"/>
        <v>1</v>
      </c>
      <c r="CF24" s="309">
        <f t="shared" si="41"/>
        <v>1</v>
      </c>
      <c r="CG24" s="59">
        <f t="shared" si="42"/>
        <v>1</v>
      </c>
      <c r="CH24" s="189">
        <f t="shared" si="43"/>
        <v>1</v>
      </c>
      <c r="CJ24" s="190" t="s">
        <v>483</v>
      </c>
      <c r="CK24" s="191">
        <f t="shared" si="44"/>
        <v>1</v>
      </c>
      <c r="CL24" s="59">
        <f t="shared" si="45"/>
        <v>1</v>
      </c>
      <c r="CM24" s="189">
        <f t="shared" si="46"/>
        <v>1</v>
      </c>
      <c r="CN24" s="309">
        <f t="shared" si="47"/>
        <v>1</v>
      </c>
      <c r="CO24" s="59">
        <f t="shared" si="48"/>
        <v>1</v>
      </c>
      <c r="CP24" s="189">
        <f t="shared" si="49"/>
        <v>1</v>
      </c>
      <c r="CR24" s="190" t="s">
        <v>483</v>
      </c>
      <c r="CS24" s="191">
        <f t="shared" si="50"/>
        <v>1</v>
      </c>
      <c r="CT24" s="59">
        <f t="shared" si="51"/>
        <v>1</v>
      </c>
      <c r="CU24" s="189">
        <f t="shared" si="52"/>
        <v>1</v>
      </c>
      <c r="CV24" s="309">
        <f t="shared" si="53"/>
        <v>1</v>
      </c>
      <c r="CW24" s="59">
        <f t="shared" si="54"/>
        <v>1</v>
      </c>
      <c r="CX24" s="189">
        <f t="shared" si="55"/>
        <v>1</v>
      </c>
    </row>
    <row r="25" spans="2:102" ht="60" customHeight="1">
      <c r="B25" s="284" t="str">
        <f>'(B) - Detecciones - Ataques'!B17</f>
        <v>Lateral Movement</v>
      </c>
      <c r="C25" s="285" t="str">
        <f>'(B) - Detecciones - Ataques'!C17</f>
        <v>_</v>
      </c>
      <c r="D25" s="285" t="str">
        <f>'(B) - Detecciones - Ataques'!D17</f>
        <v>Program Download</v>
      </c>
      <c r="E25" s="285" t="str">
        <f>'(B) - Detecciones - Ataques'!I17</f>
        <v>Modbus</v>
      </c>
      <c r="F25" s="285" t="str">
        <f>'(B) - Detecciones - Ataques'!K17</f>
        <v xml:space="preserve">T0843_Lateral-Movement-PLCinjector-subida-mod-fixed[2].pcapng </v>
      </c>
      <c r="G25" s="59">
        <f>'(B) - Detecciones - Ataques'!L17</f>
        <v>1</v>
      </c>
      <c r="H25" s="41">
        <f t="shared" si="1"/>
        <v>1</v>
      </c>
      <c r="I25" s="80">
        <f t="shared" si="2"/>
        <v>1</v>
      </c>
      <c r="J25" s="41">
        <f>'(B) - Detecciones - Ataques'!T17</f>
        <v>0</v>
      </c>
      <c r="K25" s="80">
        <f>'(B) - Detecciones - Ataques'!U17</f>
        <v>0</v>
      </c>
      <c r="L25" s="41">
        <f>'(B) - Detecciones - Ataques'!AB17</f>
        <v>0</v>
      </c>
      <c r="M25" s="80">
        <f>'(B) - Detecciones - Ataques'!AC17</f>
        <v>0</v>
      </c>
      <c r="N25" s="41">
        <f>'(B) - Detecciones - Ataques'!AJ17</f>
        <v>1</v>
      </c>
      <c r="O25" s="80">
        <f>'(B) - Detecciones - Ataques'!AK17</f>
        <v>1</v>
      </c>
      <c r="P25" s="183">
        <f>'(B) - Detecciones - Ataques'!AR17</f>
        <v>1</v>
      </c>
      <c r="Q25" s="80">
        <f>'(B) - Detecciones - Ataques'!AS17</f>
        <v>1</v>
      </c>
      <c r="R25" s="41">
        <f>'(B) - Detecciones - Ataques'!AZ17</f>
        <v>0</v>
      </c>
      <c r="S25" s="80">
        <f>'(B) - Detecciones - Ataques'!BA17</f>
        <v>0</v>
      </c>
      <c r="T25" s="184">
        <f>'(B) - Detecciones - Ataques'!BR17</f>
        <v>1</v>
      </c>
      <c r="U25" s="80">
        <f>'(B) - Detecciones - Ataques'!BS17</f>
        <v>1</v>
      </c>
      <c r="V25" s="286" t="str">
        <f>'(B) - Detecciones - Ataques'!BV17</f>
        <v>✔</v>
      </c>
      <c r="W25" s="286" t="str">
        <f>'(B) - Detecciones - Ataques'!CH17</f>
        <v>✔</v>
      </c>
      <c r="BC25" s="191" t="s">
        <v>165</v>
      </c>
      <c r="BD25" s="191">
        <f t="shared" si="21"/>
        <v>8</v>
      </c>
      <c r="BE25" s="304">
        <f t="shared" si="22"/>
        <v>3</v>
      </c>
      <c r="BF25" s="80">
        <f t="shared" si="23"/>
        <v>0.375</v>
      </c>
      <c r="BG25" s="191">
        <f t="shared" si="24"/>
        <v>4</v>
      </c>
      <c r="BH25" s="59">
        <f t="shared" si="25"/>
        <v>4</v>
      </c>
      <c r="BI25" s="189">
        <f t="shared" si="26"/>
        <v>1</v>
      </c>
      <c r="BK25" s="191" t="s">
        <v>165</v>
      </c>
      <c r="BL25" s="191">
        <f t="shared" si="27"/>
        <v>8</v>
      </c>
      <c r="BM25" s="304">
        <f t="shared" si="28"/>
        <v>3</v>
      </c>
      <c r="BN25" s="80">
        <f t="shared" si="29"/>
        <v>0.375</v>
      </c>
      <c r="BO25" s="191">
        <f t="shared" si="30"/>
        <v>4</v>
      </c>
      <c r="BP25" s="59">
        <f t="shared" si="56"/>
        <v>4</v>
      </c>
      <c r="BQ25" s="189">
        <f t="shared" si="31"/>
        <v>1</v>
      </c>
      <c r="BS25" s="191" t="s">
        <v>165</v>
      </c>
      <c r="BT25" s="191">
        <f t="shared" si="32"/>
        <v>4</v>
      </c>
      <c r="BU25" s="304">
        <f t="shared" si="33"/>
        <v>3</v>
      </c>
      <c r="BV25" s="80">
        <f t="shared" si="34"/>
        <v>0.75</v>
      </c>
      <c r="BW25" s="191">
        <f t="shared" si="35"/>
        <v>4</v>
      </c>
      <c r="BX25" s="59">
        <f t="shared" si="36"/>
        <v>4</v>
      </c>
      <c r="BY25" s="189">
        <f t="shared" si="37"/>
        <v>1</v>
      </c>
      <c r="CB25" s="198" t="s">
        <v>486</v>
      </c>
      <c r="CC25" s="192">
        <f t="shared" si="38"/>
        <v>1</v>
      </c>
      <c r="CD25" s="187">
        <f t="shared" si="39"/>
        <v>1</v>
      </c>
      <c r="CE25" s="193">
        <f t="shared" si="40"/>
        <v>1</v>
      </c>
      <c r="CF25" s="310">
        <f t="shared" si="41"/>
        <v>1</v>
      </c>
      <c r="CG25" s="187">
        <f t="shared" si="42"/>
        <v>1</v>
      </c>
      <c r="CH25" s="193">
        <f t="shared" si="43"/>
        <v>1</v>
      </c>
      <c r="CJ25" s="198" t="s">
        <v>486</v>
      </c>
      <c r="CK25" s="192">
        <f t="shared" si="44"/>
        <v>1</v>
      </c>
      <c r="CL25" s="187">
        <f t="shared" si="45"/>
        <v>1</v>
      </c>
      <c r="CM25" s="193">
        <f t="shared" si="46"/>
        <v>1</v>
      </c>
      <c r="CN25" s="310">
        <f t="shared" si="47"/>
        <v>1</v>
      </c>
      <c r="CO25" s="187">
        <f t="shared" si="48"/>
        <v>1</v>
      </c>
      <c r="CP25" s="193">
        <f t="shared" si="49"/>
        <v>1</v>
      </c>
      <c r="CR25" s="198" t="s">
        <v>486</v>
      </c>
      <c r="CS25" s="192">
        <f t="shared" si="50"/>
        <v>1</v>
      </c>
      <c r="CT25" s="187">
        <f t="shared" si="51"/>
        <v>1</v>
      </c>
      <c r="CU25" s="193">
        <f t="shared" si="52"/>
        <v>1</v>
      </c>
      <c r="CV25" s="310">
        <f t="shared" si="53"/>
        <v>1</v>
      </c>
      <c r="CW25" s="187">
        <f t="shared" si="54"/>
        <v>1</v>
      </c>
      <c r="CX25" s="193">
        <f t="shared" si="55"/>
        <v>1</v>
      </c>
    </row>
    <row r="26" spans="2:102" ht="60" customHeight="1">
      <c r="B26" s="284" t="str">
        <f>'(B) - Detecciones - Ataques'!B18</f>
        <v>Lateral Movement</v>
      </c>
      <c r="C26" s="285" t="str">
        <f>'(B) - Detecciones - Ataques'!C18</f>
        <v>_</v>
      </c>
      <c r="D26" s="285" t="str">
        <f>'(B) - Detecciones - Ataques'!D18</f>
        <v>Program Download</v>
      </c>
      <c r="E26" s="285" t="str">
        <f>'(B) - Detecciones - Ataques'!I18</f>
        <v>Modbus</v>
      </c>
      <c r="F26" s="285" t="str">
        <f>'(B) - Detecciones - Ataques'!K18</f>
        <v xml:space="preserve">T0843_Lateral-Movement-PLCinjector-descarga[2].pcapng </v>
      </c>
      <c r="G26" s="59">
        <f>'(B) - Detecciones - Ataques'!L18</f>
        <v>2</v>
      </c>
      <c r="H26" s="41">
        <f t="shared" si="1"/>
        <v>2</v>
      </c>
      <c r="I26" s="80">
        <f t="shared" si="2"/>
        <v>1</v>
      </c>
      <c r="J26" s="41">
        <f>'(B) - Detecciones - Ataques'!T18</f>
        <v>0</v>
      </c>
      <c r="K26" s="80">
        <f>'(B) - Detecciones - Ataques'!U18</f>
        <v>0</v>
      </c>
      <c r="L26" s="41">
        <f>'(B) - Detecciones - Ataques'!AB18</f>
        <v>0</v>
      </c>
      <c r="M26" s="80">
        <f>'(B) - Detecciones - Ataques'!AC18</f>
        <v>0</v>
      </c>
      <c r="N26" s="41">
        <f>'(B) - Detecciones - Ataques'!AJ18</f>
        <v>2</v>
      </c>
      <c r="O26" s="80">
        <f>'(B) - Detecciones - Ataques'!AK18</f>
        <v>1</v>
      </c>
      <c r="P26" s="183">
        <f>'(B) - Detecciones - Ataques'!AR18</f>
        <v>2</v>
      </c>
      <c r="Q26" s="80">
        <f>'(B) - Detecciones - Ataques'!AS18</f>
        <v>1</v>
      </c>
      <c r="R26" s="41">
        <f>'(B) - Detecciones - Ataques'!AZ18</f>
        <v>0</v>
      </c>
      <c r="S26" s="80">
        <f>'(B) - Detecciones - Ataques'!BA18</f>
        <v>0</v>
      </c>
      <c r="T26" s="184">
        <f>'(B) - Detecciones - Ataques'!BR18</f>
        <v>2</v>
      </c>
      <c r="U26" s="80">
        <f>'(B) - Detecciones - Ataques'!BS18</f>
        <v>1</v>
      </c>
      <c r="V26" s="286" t="str">
        <f>'(B) - Detecciones - Ataques'!BV18</f>
        <v>✔</v>
      </c>
      <c r="W26" s="286" t="str">
        <f>'(B) - Detecciones - Ataques'!CH18</f>
        <v>✔</v>
      </c>
      <c r="AA26" s="81"/>
      <c r="AB26" s="82"/>
      <c r="AC26" s="82"/>
      <c r="AD26" s="82"/>
      <c r="AE26" s="82"/>
      <c r="AF26" s="82"/>
      <c r="AG26" s="82"/>
      <c r="BC26" s="198" t="s">
        <v>248</v>
      </c>
      <c r="BD26" s="192">
        <f t="shared" si="21"/>
        <v>10</v>
      </c>
      <c r="BE26" s="306">
        <f t="shared" si="22"/>
        <v>8</v>
      </c>
      <c r="BF26" s="188">
        <f t="shared" si="23"/>
        <v>0.8</v>
      </c>
      <c r="BG26" s="192">
        <f t="shared" si="24"/>
        <v>8</v>
      </c>
      <c r="BH26" s="187">
        <f t="shared" si="25"/>
        <v>8</v>
      </c>
      <c r="BI26" s="193">
        <f t="shared" si="26"/>
        <v>1</v>
      </c>
      <c r="BK26" s="198" t="s">
        <v>248</v>
      </c>
      <c r="BL26" s="192">
        <f t="shared" si="27"/>
        <v>10</v>
      </c>
      <c r="BM26" s="306">
        <f t="shared" si="28"/>
        <v>8</v>
      </c>
      <c r="BN26" s="188">
        <f t="shared" si="29"/>
        <v>0.8</v>
      </c>
      <c r="BO26" s="192">
        <f t="shared" si="30"/>
        <v>8</v>
      </c>
      <c r="BP26" s="187">
        <f t="shared" si="56"/>
        <v>8</v>
      </c>
      <c r="BQ26" s="193">
        <f t="shared" si="31"/>
        <v>1</v>
      </c>
      <c r="BS26" s="198" t="s">
        <v>248</v>
      </c>
      <c r="BT26" s="192">
        <f t="shared" si="32"/>
        <v>8</v>
      </c>
      <c r="BU26" s="306">
        <f t="shared" si="33"/>
        <v>6</v>
      </c>
      <c r="BV26" s="188">
        <f t="shared" si="34"/>
        <v>0.75</v>
      </c>
      <c r="BW26" s="192">
        <f t="shared" si="35"/>
        <v>8</v>
      </c>
      <c r="BX26" s="187">
        <f t="shared" si="36"/>
        <v>8</v>
      </c>
      <c r="BY26" s="193">
        <f t="shared" si="37"/>
        <v>1</v>
      </c>
    </row>
    <row r="27" spans="2:102" ht="60" customHeight="1">
      <c r="B27" s="284" t="str">
        <f>'(B) - Detecciones - Ataques'!B19</f>
        <v>Collection</v>
      </c>
      <c r="C27" s="285" t="str">
        <f>'(B) - Detecciones - Ataques'!C19</f>
        <v>_</v>
      </c>
      <c r="D27" s="285" t="str">
        <f>'(B) - Detecciones - Ataques'!D19</f>
        <v>Automated Collection</v>
      </c>
      <c r="E27" s="285" t="str">
        <f>'(B) - Detecciones - Ataques'!I19</f>
        <v>SNMP</v>
      </c>
      <c r="F27" s="285" t="str">
        <f>'(B) - Detecciones - Ataques'!K19</f>
        <v xml:space="preserve">T0802_ataque-deteccion-SNMP-mod[2].pcapng </v>
      </c>
      <c r="G27" s="59">
        <f>'(B) - Detecciones - Ataques'!L19</f>
        <v>45</v>
      </c>
      <c r="H27" s="41">
        <f t="shared" si="1"/>
        <v>45</v>
      </c>
      <c r="I27" s="80">
        <f t="shared" si="2"/>
        <v>1</v>
      </c>
      <c r="J27" s="41">
        <f>'(B) - Detecciones - Ataques'!T19</f>
        <v>45</v>
      </c>
      <c r="K27" s="80">
        <f>'(B) - Detecciones - Ataques'!U19</f>
        <v>1</v>
      </c>
      <c r="L27" s="41">
        <f>'(B) - Detecciones - Ataques'!AB19</f>
        <v>45</v>
      </c>
      <c r="M27" s="80">
        <f>'(B) - Detecciones - Ataques'!AC19</f>
        <v>1</v>
      </c>
      <c r="N27" s="41">
        <f>'(B) - Detecciones - Ataques'!AJ19</f>
        <v>45</v>
      </c>
      <c r="O27" s="80">
        <f>'(B) - Detecciones - Ataques'!AK19</f>
        <v>1</v>
      </c>
      <c r="P27" s="183">
        <f>'(B) - Detecciones - Ataques'!AR19</f>
        <v>45</v>
      </c>
      <c r="Q27" s="80">
        <f>'(B) - Detecciones - Ataques'!AS19</f>
        <v>1</v>
      </c>
      <c r="R27" s="41">
        <f>'(B) - Detecciones - Ataques'!AZ19</f>
        <v>0</v>
      </c>
      <c r="S27" s="80">
        <f>'(B) - Detecciones - Ataques'!BA19</f>
        <v>0</v>
      </c>
      <c r="T27" s="184">
        <f>'(B) - Detecciones - Ataques'!BR19</f>
        <v>1</v>
      </c>
      <c r="U27" s="80">
        <f>'(B) - Detecciones - Ataques'!BS19</f>
        <v>2.2222222222222223E-2</v>
      </c>
      <c r="V27" s="286" t="str">
        <f>'(B) - Detecciones - Ataques'!BV19</f>
        <v>✔</v>
      </c>
      <c r="W27" s="286" t="str">
        <f>'(B) - Detecciones - Ataques'!CH19</f>
        <v>✔</v>
      </c>
      <c r="BD27" s="79"/>
      <c r="BE27" s="79"/>
      <c r="BF27" s="83"/>
      <c r="BG27" s="83"/>
      <c r="BH27" s="79"/>
      <c r="BI27" s="83"/>
    </row>
    <row r="28" spans="2:102" ht="60" customHeight="1" thickBot="1">
      <c r="B28" s="284" t="str">
        <f>'(B) - Detecciones - Ataques'!B20</f>
        <v>Collection</v>
      </c>
      <c r="C28" s="285" t="str">
        <f>'(B) - Detecciones - Ataques'!C20</f>
        <v>_</v>
      </c>
      <c r="D28" s="285" t="str">
        <f>'(B) - Detecciones - Ataques'!D20</f>
        <v xml:space="preserve">Adversary-in-the-Middle </v>
      </c>
      <c r="E28" s="285" t="str">
        <f>'(B) - Detecciones - Ataques'!I20</f>
        <v>ARP</v>
      </c>
      <c r="F28" s="285" t="str">
        <f>'(B) - Detecciones - Ataques'!K20</f>
        <v xml:space="preserve">T0830-ARP_Poisoning_1-1[1].pcapng </v>
      </c>
      <c r="G28" s="59">
        <f>'(B) - Detecciones - Ataques'!L20</f>
        <v>2</v>
      </c>
      <c r="H28" s="41">
        <f t="shared" si="1"/>
        <v>0</v>
      </c>
      <c r="I28" s="80">
        <f t="shared" si="2"/>
        <v>0</v>
      </c>
      <c r="J28" s="41">
        <f>'(B) - Detecciones - Ataques'!T20</f>
        <v>0</v>
      </c>
      <c r="K28" s="80">
        <f>'(B) - Detecciones - Ataques'!U20</f>
        <v>0</v>
      </c>
      <c r="L28" s="41">
        <f>'(B) - Detecciones - Ataques'!AB20</f>
        <v>0</v>
      </c>
      <c r="M28" s="80">
        <f>'(B) - Detecciones - Ataques'!AC20</f>
        <v>0</v>
      </c>
      <c r="N28" s="41">
        <f>'(B) - Detecciones - Ataques'!AJ20</f>
        <v>0</v>
      </c>
      <c r="O28" s="80">
        <f>'(B) - Detecciones - Ataques'!AK20</f>
        <v>0</v>
      </c>
      <c r="P28" s="183">
        <f>'(B) - Detecciones - Ataques'!AR20</f>
        <v>0</v>
      </c>
      <c r="Q28" s="80">
        <f>'(B) - Detecciones - Ataques'!AS20</f>
        <v>0</v>
      </c>
      <c r="R28" s="41">
        <f>'(B) - Detecciones - Ataques'!AZ20</f>
        <v>0</v>
      </c>
      <c r="S28" s="80">
        <f>'(B) - Detecciones - Ataques'!BA20</f>
        <v>0</v>
      </c>
      <c r="T28" s="184">
        <f>'(B) - Detecciones - Ataques'!BR20</f>
        <v>0</v>
      </c>
      <c r="U28" s="80">
        <f>'(B) - Detecciones - Ataques'!BS20</f>
        <v>0</v>
      </c>
      <c r="V28" s="286" t="str">
        <f>'(B) - Detecciones - Ataques'!BV20</f>
        <v>✔</v>
      </c>
      <c r="W28" s="286" t="str">
        <f>'(B) - Detecciones - Ataques'!CH20</f>
        <v>✔</v>
      </c>
      <c r="BD28" s="79"/>
      <c r="BE28" s="79"/>
      <c r="BF28" s="83"/>
      <c r="BG28" s="83"/>
      <c r="BH28" s="79"/>
      <c r="BI28" s="83"/>
    </row>
    <row r="29" spans="2:102" ht="60" customHeight="1">
      <c r="B29" s="284" t="str">
        <f>'(B) - Detecciones - Ataques'!B21</f>
        <v>Collection</v>
      </c>
      <c r="C29" s="285" t="str">
        <f>'(B) - Detecciones - Ataques'!C21</f>
        <v>_</v>
      </c>
      <c r="D29" s="285" t="str">
        <f>'(B) - Detecciones - Ataques'!D21</f>
        <v xml:space="preserve">Adversary-in-the-Middle </v>
      </c>
      <c r="E29" s="285" t="str">
        <f>'(B) - Detecciones - Ataques'!I21</f>
        <v>ARP</v>
      </c>
      <c r="F29" s="285" t="str">
        <f>'(B) - Detecciones - Ataques'!K21</f>
        <v xml:space="preserve">T0830-ARP_Poisoning_1-3[1].pcapng </v>
      </c>
      <c r="G29" s="59">
        <f>'(B) - Detecciones - Ataques'!L21</f>
        <v>2</v>
      </c>
      <c r="H29" s="41">
        <f t="shared" si="1"/>
        <v>0</v>
      </c>
      <c r="I29" s="80">
        <f t="shared" si="2"/>
        <v>0</v>
      </c>
      <c r="J29" s="41">
        <f>'(B) - Detecciones - Ataques'!T21</f>
        <v>0</v>
      </c>
      <c r="K29" s="80">
        <f>'(B) - Detecciones - Ataques'!U21</f>
        <v>0</v>
      </c>
      <c r="L29" s="41">
        <f>'(B) - Detecciones - Ataques'!AB21</f>
        <v>0</v>
      </c>
      <c r="M29" s="80">
        <f>'(B) - Detecciones - Ataques'!AC21</f>
        <v>0</v>
      </c>
      <c r="N29" s="41">
        <f>'(B) - Detecciones - Ataques'!AJ21</f>
        <v>0</v>
      </c>
      <c r="O29" s="80">
        <f>'(B) - Detecciones - Ataques'!AK21</f>
        <v>0</v>
      </c>
      <c r="P29" s="183">
        <f>'(B) - Detecciones - Ataques'!AR21</f>
        <v>0</v>
      </c>
      <c r="Q29" s="80">
        <f>'(B) - Detecciones - Ataques'!AS21</f>
        <v>0</v>
      </c>
      <c r="R29" s="41">
        <f>'(B) - Detecciones - Ataques'!AZ21</f>
        <v>0</v>
      </c>
      <c r="S29" s="80">
        <f>'(B) - Detecciones - Ataques'!BA21</f>
        <v>0</v>
      </c>
      <c r="T29" s="184">
        <f>'(B) - Detecciones - Ataques'!BR21</f>
        <v>0</v>
      </c>
      <c r="U29" s="80">
        <f>'(B) - Detecciones - Ataques'!BS21</f>
        <v>0</v>
      </c>
      <c r="V29" s="286" t="str">
        <f>'(B) - Detecciones - Ataques'!BV21</f>
        <v>✔</v>
      </c>
      <c r="W29" s="286" t="str">
        <f>'(B) - Detecciones - Ataques'!CH21</f>
        <v>✔</v>
      </c>
      <c r="AA29" s="437" t="s">
        <v>509</v>
      </c>
      <c r="AB29" s="438"/>
      <c r="AC29" s="438"/>
      <c r="AD29" s="438"/>
      <c r="AE29" s="438"/>
      <c r="AF29" s="438"/>
      <c r="AG29" s="438"/>
      <c r="AH29" s="438"/>
      <c r="AI29" s="438"/>
      <c r="AJ29" s="438"/>
      <c r="AK29" s="438"/>
      <c r="AL29" s="438"/>
      <c r="AM29" s="438"/>
      <c r="AN29" s="438"/>
      <c r="AO29" s="438"/>
      <c r="AP29" s="438"/>
      <c r="AQ29" s="438"/>
      <c r="AR29" s="438"/>
      <c r="AS29" s="438"/>
      <c r="AT29" s="438"/>
      <c r="AU29" s="438"/>
      <c r="AV29" s="438"/>
      <c r="AW29" s="439"/>
      <c r="BD29" s="79"/>
      <c r="BE29" s="79"/>
      <c r="BF29" s="83"/>
      <c r="BG29" s="83"/>
      <c r="BH29" s="79"/>
      <c r="BI29" s="83"/>
    </row>
    <row r="30" spans="2:102" ht="60" customHeight="1" thickBot="1">
      <c r="B30" s="284" t="str">
        <f>'(B) - Detecciones - Ataques'!B22</f>
        <v>Collection</v>
      </c>
      <c r="C30" s="285" t="str">
        <f>'(B) - Detecciones - Ataques'!C22</f>
        <v>_</v>
      </c>
      <c r="D30" s="285" t="str">
        <f>'(B) - Detecciones - Ataques'!D22</f>
        <v xml:space="preserve">Adversary-in-the-Middle </v>
      </c>
      <c r="E30" s="285" t="str">
        <f>'(B) - Detecciones - Ataques'!I22</f>
        <v>ARP</v>
      </c>
      <c r="F30" s="285" t="str">
        <f>'(B) - Detecciones - Ataques'!K22</f>
        <v xml:space="preserve">T0830-ARP_Poisoning_1-5[1].pcapng </v>
      </c>
      <c r="G30" s="59">
        <f>'(B) - Detecciones - Ataques'!L22</f>
        <v>2</v>
      </c>
      <c r="H30" s="41">
        <f t="shared" si="1"/>
        <v>0</v>
      </c>
      <c r="I30" s="80">
        <f t="shared" si="2"/>
        <v>0</v>
      </c>
      <c r="J30" s="41">
        <f>'(B) - Detecciones - Ataques'!T22</f>
        <v>0</v>
      </c>
      <c r="K30" s="80">
        <f>'(B) - Detecciones - Ataques'!U22</f>
        <v>0</v>
      </c>
      <c r="L30" s="41">
        <f>'(B) - Detecciones - Ataques'!AB22</f>
        <v>0</v>
      </c>
      <c r="M30" s="80">
        <f>'(B) - Detecciones - Ataques'!AC22</f>
        <v>0</v>
      </c>
      <c r="N30" s="41">
        <f>'(B) - Detecciones - Ataques'!AJ22</f>
        <v>0</v>
      </c>
      <c r="O30" s="80">
        <f>'(B) - Detecciones - Ataques'!AK22</f>
        <v>0</v>
      </c>
      <c r="P30" s="183">
        <f>'(B) - Detecciones - Ataques'!AR22</f>
        <v>0</v>
      </c>
      <c r="Q30" s="80">
        <f>'(B) - Detecciones - Ataques'!AS22</f>
        <v>0</v>
      </c>
      <c r="R30" s="41">
        <f>'(B) - Detecciones - Ataques'!AZ22</f>
        <v>0</v>
      </c>
      <c r="S30" s="80">
        <f>'(B) - Detecciones - Ataques'!BA22</f>
        <v>0</v>
      </c>
      <c r="T30" s="184">
        <f>'(B) - Detecciones - Ataques'!BR22</f>
        <v>0</v>
      </c>
      <c r="U30" s="80">
        <f>'(B) - Detecciones - Ataques'!BS22</f>
        <v>0</v>
      </c>
      <c r="V30" s="286" t="str">
        <f>'(B) - Detecciones - Ataques'!BV22</f>
        <v>✔</v>
      </c>
      <c r="W30" s="286" t="str">
        <f>'(B) - Detecciones - Ataques'!CH22</f>
        <v>✔</v>
      </c>
      <c r="AA30" s="440"/>
      <c r="AB30" s="441"/>
      <c r="AC30" s="441"/>
      <c r="AD30" s="441"/>
      <c r="AE30" s="441"/>
      <c r="AF30" s="441"/>
      <c r="AG30" s="441"/>
      <c r="AH30" s="441"/>
      <c r="AI30" s="441"/>
      <c r="AJ30" s="441"/>
      <c r="AK30" s="441"/>
      <c r="AL30" s="441"/>
      <c r="AM30" s="441"/>
      <c r="AN30" s="441"/>
      <c r="AO30" s="441"/>
      <c r="AP30" s="441"/>
      <c r="AQ30" s="441"/>
      <c r="AR30" s="441"/>
      <c r="AS30" s="441"/>
      <c r="AT30" s="441"/>
      <c r="AU30" s="441"/>
      <c r="AV30" s="441"/>
      <c r="AW30" s="442"/>
      <c r="BD30" s="79"/>
      <c r="BE30" s="79"/>
      <c r="BF30" s="83"/>
      <c r="BG30" s="83"/>
      <c r="BH30" s="79"/>
      <c r="BI30" s="83"/>
    </row>
    <row r="31" spans="2:102" ht="60" customHeight="1" thickBot="1">
      <c r="B31" s="284" t="str">
        <f>'(B) - Detecciones - Ataques'!B23</f>
        <v>Collection</v>
      </c>
      <c r="C31" s="285" t="str">
        <f>'(B) - Detecciones - Ataques'!C23</f>
        <v>_</v>
      </c>
      <c r="D31" s="285" t="str">
        <f>'(B) - Detecciones - Ataques'!D23</f>
        <v xml:space="preserve">Adversary-in-the-Middle </v>
      </c>
      <c r="E31" s="285" t="str">
        <f>'(B) - Detecciones - Ataques'!I23</f>
        <v>ARP</v>
      </c>
      <c r="F31" s="285" t="str">
        <f>'(B) - Detecciones - Ataques'!K23</f>
        <v xml:space="preserve">T0830-ARP_Poisoning_1-7[1].pcapng </v>
      </c>
      <c r="G31" s="59">
        <f>'(B) - Detecciones - Ataques'!L23</f>
        <v>2</v>
      </c>
      <c r="H31" s="41">
        <f t="shared" si="1"/>
        <v>0</v>
      </c>
      <c r="I31" s="80">
        <f t="shared" si="2"/>
        <v>0</v>
      </c>
      <c r="J31" s="41">
        <f>'(B) - Detecciones - Ataques'!T23</f>
        <v>0</v>
      </c>
      <c r="K31" s="80">
        <f>'(B) - Detecciones - Ataques'!U23</f>
        <v>0</v>
      </c>
      <c r="L31" s="41">
        <f>'(B) - Detecciones - Ataques'!AB23</f>
        <v>0</v>
      </c>
      <c r="M31" s="80">
        <f>'(B) - Detecciones - Ataques'!AC23</f>
        <v>0</v>
      </c>
      <c r="N31" s="41">
        <f>'(B) - Detecciones - Ataques'!AJ23</f>
        <v>0</v>
      </c>
      <c r="O31" s="80">
        <f>'(B) - Detecciones - Ataques'!AK23</f>
        <v>0</v>
      </c>
      <c r="P31" s="183">
        <f>'(B) - Detecciones - Ataques'!AR23</f>
        <v>0</v>
      </c>
      <c r="Q31" s="80">
        <f>'(B) - Detecciones - Ataques'!AS23</f>
        <v>0</v>
      </c>
      <c r="R31" s="41">
        <f>'(B) - Detecciones - Ataques'!AZ23</f>
        <v>0</v>
      </c>
      <c r="S31" s="80">
        <f>'(B) - Detecciones - Ataques'!BA23</f>
        <v>0</v>
      </c>
      <c r="T31" s="184">
        <f>'(B) - Detecciones - Ataques'!BR23</f>
        <v>0</v>
      </c>
      <c r="U31" s="80">
        <f>'(B) - Detecciones - Ataques'!BS23</f>
        <v>0</v>
      </c>
      <c r="V31" s="286" t="str">
        <f>'(B) - Detecciones - Ataques'!BV23</f>
        <v>✔</v>
      </c>
      <c r="W31" s="286" t="str">
        <f>'(B) - Detecciones - Ataques'!CH23</f>
        <v>✔</v>
      </c>
      <c r="AI31" s="79"/>
      <c r="BD31" s="79"/>
      <c r="BE31" s="79"/>
      <c r="BF31" s="83"/>
      <c r="BG31" s="83"/>
      <c r="BH31" s="79"/>
      <c r="BI31" s="83"/>
    </row>
    <row r="32" spans="2:102" ht="60" customHeight="1" thickBot="1">
      <c r="B32" s="284" t="str">
        <f>'(B) - Detecciones - Ataques'!B24</f>
        <v>Collection</v>
      </c>
      <c r="C32" s="285" t="str">
        <f>'(B) - Detecciones - Ataques'!C24</f>
        <v>_</v>
      </c>
      <c r="D32" s="285" t="str">
        <f>'(B) - Detecciones - Ataques'!D24</f>
        <v xml:space="preserve">Adversary-in-the-Middle </v>
      </c>
      <c r="E32" s="285" t="str">
        <f>'(B) - Detecciones - Ataques'!I24</f>
        <v>ARP</v>
      </c>
      <c r="F32" s="285" t="str">
        <f>'(B) - Detecciones - Ataques'!K24</f>
        <v xml:space="preserve">T0830-ARP_Poisoning_1-8[1].pcapng </v>
      </c>
      <c r="G32" s="59">
        <f>'(B) - Detecciones - Ataques'!L24</f>
        <v>2</v>
      </c>
      <c r="H32" s="41">
        <f t="shared" si="1"/>
        <v>0</v>
      </c>
      <c r="I32" s="80">
        <f t="shared" si="2"/>
        <v>0</v>
      </c>
      <c r="J32" s="41">
        <f>'(B) - Detecciones - Ataques'!T24</f>
        <v>0</v>
      </c>
      <c r="K32" s="80">
        <f>'(B) - Detecciones - Ataques'!U24</f>
        <v>0</v>
      </c>
      <c r="L32" s="41">
        <f>'(B) - Detecciones - Ataques'!AB24</f>
        <v>0</v>
      </c>
      <c r="M32" s="80">
        <f>'(B) - Detecciones - Ataques'!AC24</f>
        <v>0</v>
      </c>
      <c r="N32" s="41">
        <f>'(B) - Detecciones - Ataques'!AJ24</f>
        <v>0</v>
      </c>
      <c r="O32" s="80">
        <f>'(B) - Detecciones - Ataques'!AK24</f>
        <v>0</v>
      </c>
      <c r="P32" s="183">
        <f>'(B) - Detecciones - Ataques'!AR24</f>
        <v>0</v>
      </c>
      <c r="Q32" s="80">
        <f>'(B) - Detecciones - Ataques'!AS24</f>
        <v>0</v>
      </c>
      <c r="R32" s="41">
        <f>'(B) - Detecciones - Ataques'!AZ24</f>
        <v>0</v>
      </c>
      <c r="S32" s="80">
        <f>'(B) - Detecciones - Ataques'!BA24</f>
        <v>0</v>
      </c>
      <c r="T32" s="184">
        <f>'(B) - Detecciones - Ataques'!BR24</f>
        <v>0</v>
      </c>
      <c r="U32" s="80">
        <f>'(B) - Detecciones - Ataques'!BS24</f>
        <v>0</v>
      </c>
      <c r="V32" s="286" t="str">
        <f>'(B) - Detecciones - Ataques'!BV24</f>
        <v>✔</v>
      </c>
      <c r="W32" s="286" t="str">
        <f>'(B) - Detecciones - Ataques'!CH24</f>
        <v>✔</v>
      </c>
      <c r="AA32" s="416" t="s">
        <v>490</v>
      </c>
      <c r="AB32" s="417"/>
      <c r="AC32" s="417"/>
      <c r="AD32" s="417"/>
      <c r="AE32" s="417"/>
      <c r="AF32" s="417"/>
      <c r="AG32" s="418"/>
      <c r="AI32" s="416" t="s">
        <v>501</v>
      </c>
      <c r="AJ32" s="417"/>
      <c r="AK32" s="417"/>
      <c r="AL32" s="417"/>
      <c r="AM32" s="417"/>
      <c r="AN32" s="417"/>
      <c r="AO32" s="418"/>
      <c r="AQ32" s="416" t="s">
        <v>502</v>
      </c>
      <c r="AR32" s="417"/>
      <c r="AS32" s="417"/>
      <c r="AT32" s="417"/>
      <c r="AU32" s="417"/>
      <c r="AV32" s="417"/>
      <c r="AW32" s="418"/>
      <c r="BD32" s="79"/>
      <c r="BE32" s="79"/>
      <c r="BF32" s="83"/>
      <c r="BG32" s="83"/>
      <c r="BH32" s="79"/>
      <c r="BI32" s="83"/>
    </row>
    <row r="33" spans="2:61" ht="60" customHeight="1">
      <c r="B33" s="284" t="str">
        <f>'(B) - Detecciones - Ataques'!B25</f>
        <v>Collection</v>
      </c>
      <c r="C33" s="285" t="str">
        <f>'(B) - Detecciones - Ataques'!C25</f>
        <v>_</v>
      </c>
      <c r="D33" s="285" t="str">
        <f>'(B) - Detecciones - Ataques'!D25</f>
        <v xml:space="preserve">Adversary-in-the-Middle </v>
      </c>
      <c r="E33" s="285" t="str">
        <f>'(B) - Detecciones - Ataques'!I25</f>
        <v>ARP</v>
      </c>
      <c r="F33" s="285" t="str">
        <f>'(B) - Detecciones - Ataques'!K25</f>
        <v xml:space="preserve">T0830-ARP_Poisoning_2-12[1].pcapng </v>
      </c>
      <c r="G33" s="59">
        <f>'(B) - Detecciones - Ataques'!L25</f>
        <v>2</v>
      </c>
      <c r="H33" s="41">
        <f t="shared" si="1"/>
        <v>0</v>
      </c>
      <c r="I33" s="80">
        <f t="shared" si="2"/>
        <v>0</v>
      </c>
      <c r="J33" s="41">
        <f>'(B) - Detecciones - Ataques'!T25</f>
        <v>0</v>
      </c>
      <c r="K33" s="80">
        <f>'(B) - Detecciones - Ataques'!U25</f>
        <v>0</v>
      </c>
      <c r="L33" s="41">
        <f>'(B) - Detecciones - Ataques'!AB25</f>
        <v>0</v>
      </c>
      <c r="M33" s="80">
        <f>'(B) - Detecciones - Ataques'!AC25</f>
        <v>0</v>
      </c>
      <c r="N33" s="41">
        <f>'(B) - Detecciones - Ataques'!AJ25</f>
        <v>0</v>
      </c>
      <c r="O33" s="80">
        <f>'(B) - Detecciones - Ataques'!AK25</f>
        <v>0</v>
      </c>
      <c r="P33" s="183">
        <f>'(B) - Detecciones - Ataques'!AR25</f>
        <v>0</v>
      </c>
      <c r="Q33" s="80">
        <f>'(B) - Detecciones - Ataques'!AS25</f>
        <v>0</v>
      </c>
      <c r="R33" s="41">
        <f>'(B) - Detecciones - Ataques'!AZ25</f>
        <v>0</v>
      </c>
      <c r="S33" s="80">
        <f>'(B) - Detecciones - Ataques'!BA25</f>
        <v>0</v>
      </c>
      <c r="T33" s="184">
        <f>'(B) - Detecciones - Ataques'!BR25</f>
        <v>0</v>
      </c>
      <c r="U33" s="80">
        <f>'(B) - Detecciones - Ataques'!BS25</f>
        <v>0</v>
      </c>
      <c r="V33" s="286" t="str">
        <f>'(B) - Detecciones - Ataques'!BV25</f>
        <v>✔</v>
      </c>
      <c r="W33" s="286" t="str">
        <f>'(B) - Detecciones - Ataques'!CH25</f>
        <v>✔</v>
      </c>
      <c r="BD33" s="79"/>
      <c r="BE33" s="79"/>
      <c r="BF33" s="83"/>
      <c r="BG33" s="83"/>
      <c r="BH33" s="79"/>
      <c r="BI33" s="83"/>
    </row>
    <row r="34" spans="2:61" ht="60" customHeight="1">
      <c r="B34" s="284" t="str">
        <f>'(B) - Detecciones - Ataques'!B26</f>
        <v>Collection</v>
      </c>
      <c r="C34" s="285" t="str">
        <f>'(B) - Detecciones - Ataques'!C26</f>
        <v>_</v>
      </c>
      <c r="D34" s="285" t="str">
        <f>'(B) - Detecciones - Ataques'!D26</f>
        <v xml:space="preserve">Adversary-in-the-Middle </v>
      </c>
      <c r="E34" s="285" t="str">
        <f>'(B) - Detecciones - Ataques'!I26</f>
        <v>ARP</v>
      </c>
      <c r="F34" s="285" t="str">
        <f>'(B) - Detecciones - Ataques'!K26</f>
        <v xml:space="preserve">T0830-ARP_Poisoning_3-6[1].pcapng </v>
      </c>
      <c r="G34" s="59">
        <f>'(B) - Detecciones - Ataques'!L26</f>
        <v>2</v>
      </c>
      <c r="H34" s="41">
        <f t="shared" si="1"/>
        <v>0</v>
      </c>
      <c r="I34" s="80">
        <f t="shared" si="2"/>
        <v>0</v>
      </c>
      <c r="J34" s="41">
        <f>'(B) - Detecciones - Ataques'!T26</f>
        <v>0</v>
      </c>
      <c r="K34" s="80">
        <f>'(B) - Detecciones - Ataques'!U26</f>
        <v>0</v>
      </c>
      <c r="L34" s="41">
        <f>'(B) - Detecciones - Ataques'!AB26</f>
        <v>0</v>
      </c>
      <c r="M34" s="80">
        <f>'(B) - Detecciones - Ataques'!AC26</f>
        <v>0</v>
      </c>
      <c r="N34" s="41">
        <f>'(B) - Detecciones - Ataques'!AJ26</f>
        <v>0</v>
      </c>
      <c r="O34" s="80">
        <f>'(B) - Detecciones - Ataques'!AK26</f>
        <v>0</v>
      </c>
      <c r="P34" s="183">
        <f>'(B) - Detecciones - Ataques'!AR26</f>
        <v>0</v>
      </c>
      <c r="Q34" s="80">
        <f>'(B) - Detecciones - Ataques'!AS26</f>
        <v>0</v>
      </c>
      <c r="R34" s="41">
        <f>'(B) - Detecciones - Ataques'!AZ26</f>
        <v>0</v>
      </c>
      <c r="S34" s="80">
        <f>'(B) - Detecciones - Ataques'!BA26</f>
        <v>0</v>
      </c>
      <c r="T34" s="184">
        <f>'(B) - Detecciones - Ataques'!BR26</f>
        <v>0</v>
      </c>
      <c r="U34" s="80">
        <f>'(B) - Detecciones - Ataques'!BS26</f>
        <v>0</v>
      </c>
      <c r="V34" s="286" t="str">
        <f>'(B) - Detecciones - Ataques'!BV26</f>
        <v>✔</v>
      </c>
      <c r="W34" s="286" t="str">
        <f>'(B) - Detecciones - Ataques'!CH26</f>
        <v>✔</v>
      </c>
      <c r="AA34" s="294" t="s">
        <v>29</v>
      </c>
      <c r="AB34" s="291" t="s">
        <v>503</v>
      </c>
      <c r="AC34" s="292" t="s">
        <v>504</v>
      </c>
      <c r="AD34" s="293" t="s">
        <v>117</v>
      </c>
      <c r="AE34" s="297" t="s">
        <v>505</v>
      </c>
      <c r="AF34" s="296" t="s">
        <v>506</v>
      </c>
      <c r="AG34" s="298" t="s">
        <v>116</v>
      </c>
      <c r="AI34" s="294" t="s">
        <v>29</v>
      </c>
      <c r="AJ34" s="297" t="s">
        <v>503</v>
      </c>
      <c r="AK34" s="296" t="s">
        <v>504</v>
      </c>
      <c r="AL34" s="298" t="s">
        <v>117</v>
      </c>
      <c r="AM34" s="297" t="s">
        <v>505</v>
      </c>
      <c r="AN34" s="296" t="s">
        <v>506</v>
      </c>
      <c r="AO34" s="298" t="s">
        <v>116</v>
      </c>
      <c r="AQ34" s="294" t="s">
        <v>29</v>
      </c>
      <c r="AR34" s="297" t="s">
        <v>503</v>
      </c>
      <c r="AS34" s="296" t="s">
        <v>504</v>
      </c>
      <c r="AT34" s="298" t="s">
        <v>117</v>
      </c>
      <c r="AU34" s="297" t="s">
        <v>505</v>
      </c>
      <c r="AV34" s="296" t="s">
        <v>506</v>
      </c>
      <c r="AW34" s="298" t="s">
        <v>116</v>
      </c>
      <c r="BD34" s="79"/>
      <c r="BE34" s="79"/>
      <c r="BF34" s="83"/>
      <c r="BG34" s="83"/>
      <c r="BH34" s="79"/>
      <c r="BI34" s="83"/>
    </row>
    <row r="35" spans="2:61" ht="60" customHeight="1">
      <c r="B35" s="284" t="str">
        <f>'(B) - Detecciones - Ataques'!B27</f>
        <v>Collection</v>
      </c>
      <c r="C35" s="285" t="str">
        <f>'(B) - Detecciones - Ataques'!C27</f>
        <v>_</v>
      </c>
      <c r="D35" s="285" t="str">
        <f>'(B) - Detecciones - Ataques'!D27</f>
        <v xml:space="preserve">Adversary-in-the-Middle </v>
      </c>
      <c r="E35" s="285" t="str">
        <f>'(B) - Detecciones - Ataques'!I27</f>
        <v>ARP</v>
      </c>
      <c r="F35" s="285" t="str">
        <f>'(B) - Detecciones - Ataques'!K27</f>
        <v xml:space="preserve">T0830-ARP_Poisoning_3-7[1].pcapng </v>
      </c>
      <c r="G35" s="59">
        <f>'(B) - Detecciones - Ataques'!L27</f>
        <v>2</v>
      </c>
      <c r="H35" s="41">
        <f t="shared" si="1"/>
        <v>0</v>
      </c>
      <c r="I35" s="80">
        <f t="shared" si="2"/>
        <v>0</v>
      </c>
      <c r="J35" s="41">
        <f>'(B) - Detecciones - Ataques'!T27</f>
        <v>0</v>
      </c>
      <c r="K35" s="80">
        <f>'(B) - Detecciones - Ataques'!U27</f>
        <v>0</v>
      </c>
      <c r="L35" s="41">
        <f>'(B) - Detecciones - Ataques'!AB27</f>
        <v>0</v>
      </c>
      <c r="M35" s="80">
        <f>'(B) - Detecciones - Ataques'!AC27</f>
        <v>0</v>
      </c>
      <c r="N35" s="41">
        <f>'(B) - Detecciones - Ataques'!AJ27</f>
        <v>0</v>
      </c>
      <c r="O35" s="80">
        <f>'(B) - Detecciones - Ataques'!AK27</f>
        <v>0</v>
      </c>
      <c r="P35" s="183">
        <f>'(B) - Detecciones - Ataques'!AR27</f>
        <v>0</v>
      </c>
      <c r="Q35" s="80">
        <f>'(B) - Detecciones - Ataques'!AS27</f>
        <v>0</v>
      </c>
      <c r="R35" s="41">
        <f>'(B) - Detecciones - Ataques'!AZ27</f>
        <v>0</v>
      </c>
      <c r="S35" s="80">
        <f>'(B) - Detecciones - Ataques'!BA27</f>
        <v>0</v>
      </c>
      <c r="T35" s="184">
        <f>'(B) - Detecciones - Ataques'!BR27</f>
        <v>0</v>
      </c>
      <c r="U35" s="80">
        <f>'(B) - Detecciones - Ataques'!BS27</f>
        <v>0</v>
      </c>
      <c r="V35" s="286" t="str">
        <f>'(B) - Detecciones - Ataques'!BV27</f>
        <v>✔</v>
      </c>
      <c r="W35" s="286" t="str">
        <f>'(B) - Detecciones - Ataques'!CH27</f>
        <v>✔</v>
      </c>
      <c r="AA35" s="295" t="s">
        <v>70</v>
      </c>
      <c r="AB35" s="194">
        <f>COUNTIFS($B$12:$B$69,$AA35) + COUNTIFS($C$12:$C$69,$AA35)</f>
        <v>1</v>
      </c>
      <c r="AC35" s="305">
        <f>COUNTIFS($I$12:$I$69,"&lt;&gt;0",$B$12:$B$69,$AA35) + COUNTIFS($I$12:$I$69,"&lt;&gt;0",$C$12:$C$69,$AA35)</f>
        <v>1</v>
      </c>
      <c r="AD35" s="195">
        <f t="shared" ref="AD35" si="57">AC35/AB35</f>
        <v>1</v>
      </c>
      <c r="AE35" s="194">
        <f>COUNTIFS($B$12:$B$69,$AA35,$W$12:$W$69,"✔") + COUNTIFS($C$12:$C$69,$AA35,$W$12:$W$69,"✔")</f>
        <v>0</v>
      </c>
      <c r="AF35" s="305">
        <f>COUNTIFS($U$12:$U$69,"&lt;&gt;0",$B$12:$B$69,$AA35,$W$12:$W$69,"✔") + COUNTIFS($U$12:$U$69,"&lt;&gt;0",$C$12:$C$69,$AA35,$W$12:$W$69,"✔")</f>
        <v>0</v>
      </c>
      <c r="AG35" s="196" t="str">
        <f>IF(AE35=0,"-",AF35/AE35)</f>
        <v>-</v>
      </c>
      <c r="AI35" s="295" t="s">
        <v>70</v>
      </c>
      <c r="AJ35" s="194">
        <f>COUNTIFS($B$12:$B$69,$AI35,$V$12:$V$69,"✔") + COUNTIFS($C$12:$C$69,$AI35,$V$12:$V$69,"✔")</f>
        <v>1</v>
      </c>
      <c r="AK35" s="305">
        <f>COUNTIFS($I$12:$I$69,"&lt;&gt;0",$B$12:$B$69,$AI35,$V$12:$V$69,"✔") + COUNTIFS($I$12:$I$69,"&lt;&gt;0",$C$12:$C$69,$AI35,$V$12:$V$69,"✔")</f>
        <v>1</v>
      </c>
      <c r="AL35" s="195">
        <f t="shared" ref="AL35" si="58">AK35/AJ35</f>
        <v>1</v>
      </c>
      <c r="AM35" s="194">
        <f>COUNTIFS($B$12:$B$69,$AI35,$W$12:$W$69,"✔",$V$12:$V$69,"✔") + COUNTIFS($C$12:$C$69,$AI35,$W$12:$W$69,"✔",$V$12:$V$69,"✔")</f>
        <v>0</v>
      </c>
      <c r="AN35" s="305">
        <f>COUNTIFS($U$12:$U$69,"&lt;&gt;0",$B$12:$B$69,$AI35,$W$12:$W$69,"✔",$V$12:$V$69,"✔") + COUNTIFS($U$12:$U$69,"&lt;&gt;0",$C$12:$C$69,$AI35,$W$12:$W$69,"✔",$V$12:$V$69,"✔")</f>
        <v>0</v>
      </c>
      <c r="AO35" s="196" t="str">
        <f>IF(AM35=0,"-",AN35/AM35)</f>
        <v>-</v>
      </c>
      <c r="AQ35" s="295" t="s">
        <v>70</v>
      </c>
      <c r="AR35" s="194">
        <f>COUNTIFS($B$12:$B$69,$AQ35,$V$12:$V$69,"✔",$W$12:$W$69,"✔") + COUNTIFS($C$12:$C$69,$AQ35,$V$12:$V$69,"✔",$W$12:$W$69,"✔")</f>
        <v>0</v>
      </c>
      <c r="AS35" s="305">
        <f>COUNTIFS($I$12:$I$69,"&lt;&gt;0",$B$12:$B$69,$AQ35,$V$12:$V$69,"✔",$W$12:$W$69,"✔") + COUNTIFS($I$12:$I$69,"&lt;&gt;0",$C$12:$C$69,$AQ35,$V$12:$V$69,"✔",$W$12:$W$69,"✔")</f>
        <v>0</v>
      </c>
      <c r="AT35" s="196" t="str">
        <f>IF(AU12=0,"-",AS35/AR35)</f>
        <v>-</v>
      </c>
      <c r="AU35" s="194">
        <f>COUNTIFS($B$12:$B$69,$AQ35,$W$12:$W$69,"✔",$V$12:$V$69,"✔",$W$12:$W$69,"✔") + COUNTIFS($C$12:$C$69,$AQ35,$W$12:$W$69,"✔",$V$12:$V$69,"✔",$W$12:$W$69,"✔")</f>
        <v>0</v>
      </c>
      <c r="AV35" s="305">
        <f>COUNTIFS($U$12:$U$69,"&lt;&gt;0",$B$12:$B$69,$AQ35,$W$12:$W$69,"✔",$V$12:$V$69,"✔") + COUNTIFS($U$12:$U$69,"&lt;&gt;0",$C$12:$C$69,$AQ35,$W$12:$W$69,"✔",$V$12:$V$69,"✔")</f>
        <v>0</v>
      </c>
      <c r="AW35" s="196" t="str">
        <f>IF(AU35=0,"-",AV35/AU35)</f>
        <v>-</v>
      </c>
      <c r="BD35" s="79"/>
      <c r="BE35" s="79"/>
      <c r="BF35" s="83"/>
      <c r="BG35" s="83"/>
      <c r="BH35" s="79"/>
      <c r="BI35" s="83"/>
    </row>
    <row r="36" spans="2:61" ht="60" customHeight="1">
      <c r="B36" s="284" t="str">
        <f>'(B) - Detecciones - Ataques'!B28</f>
        <v>Command and Control</v>
      </c>
      <c r="C36" s="285" t="str">
        <f>'(B) - Detecciones - Ataques'!C28</f>
        <v>_</v>
      </c>
      <c r="D36" s="285" t="str">
        <f>'(B) - Detecciones - Ataques'!D28</f>
        <v>Commonly Used Port</v>
      </c>
      <c r="E36" s="285" t="str">
        <f>'(B) - Detecciones - Ataques'!I28</f>
        <v>TCP</v>
      </c>
      <c r="F36" s="285" t="str">
        <f>'(B) - Detecciones - Ataques'!K28</f>
        <v xml:space="preserve">T0885_CandC-port502-RealWin-Server-mod[2].pcapng </v>
      </c>
      <c r="G36" s="59">
        <f>'(B) - Detecciones - Ataques'!L28</f>
        <v>1</v>
      </c>
      <c r="H36" s="41">
        <f t="shared" si="1"/>
        <v>1</v>
      </c>
      <c r="I36" s="80">
        <f t="shared" si="2"/>
        <v>1</v>
      </c>
      <c r="J36" s="41">
        <f>'(B) - Detecciones - Ataques'!T28</f>
        <v>0</v>
      </c>
      <c r="K36" s="80">
        <f>'(B) - Detecciones - Ataques'!U28</f>
        <v>0</v>
      </c>
      <c r="L36" s="41">
        <f>'(B) - Detecciones - Ataques'!AB28</f>
        <v>1</v>
      </c>
      <c r="M36" s="80">
        <f>'(B) - Detecciones - Ataques'!AC28</f>
        <v>1</v>
      </c>
      <c r="N36" s="41">
        <f>'(B) - Detecciones - Ataques'!AJ28</f>
        <v>1</v>
      </c>
      <c r="O36" s="80">
        <f>'(B) - Detecciones - Ataques'!AK28</f>
        <v>1</v>
      </c>
      <c r="P36" s="183">
        <f>'(B) - Detecciones - Ataques'!AR28</f>
        <v>1</v>
      </c>
      <c r="Q36" s="80">
        <f>'(B) - Detecciones - Ataques'!AS28</f>
        <v>1</v>
      </c>
      <c r="R36" s="41">
        <f>'(B) - Detecciones - Ataques'!AZ28</f>
        <v>1</v>
      </c>
      <c r="S36" s="80">
        <f>'(B) - Detecciones - Ataques'!BA28</f>
        <v>1</v>
      </c>
      <c r="T36" s="184">
        <f>'(B) - Detecciones - Ataques'!BR28</f>
        <v>0</v>
      </c>
      <c r="U36" s="80">
        <f>'(B) - Detecciones - Ataques'!BS28</f>
        <v>0</v>
      </c>
      <c r="V36" s="286" t="str">
        <f>'(B) - Detecciones - Ataques'!BV28</f>
        <v>✔</v>
      </c>
      <c r="W36" s="286" t="str">
        <f>'(B) - Detecciones - Ataques'!CH28</f>
        <v>✔</v>
      </c>
      <c r="AA36" s="190" t="s">
        <v>75</v>
      </c>
      <c r="AB36" s="191">
        <f t="shared" ref="AB36:AB43" si="59">COUNTIFS($B$12:$B$69,$AA36) + COUNTIFS($C$12:$C$69,$AA36)</f>
        <v>12</v>
      </c>
      <c r="AC36" s="304">
        <f t="shared" ref="AC36:AC43" si="60">COUNTIFS($I$12:$I$69,"&lt;&gt;0",$B$12:$B$69,$AA36) + COUNTIFS($I$12:$I$69,"&lt;&gt;0",$C$12:$C$69,$AA36)</f>
        <v>5</v>
      </c>
      <c r="AD36" s="80">
        <f t="shared" ref="AD36:AD43" si="61">AC36/AB36</f>
        <v>0.41666666666666669</v>
      </c>
      <c r="AE36" s="191">
        <f t="shared" ref="AE36:AE43" si="62">COUNTIFS($B$12:$B$69,$AA36,$W$12:$W$69,"✔") + COUNTIFS($C$12:$C$69,$AA36,$W$12:$W$69,"✔")</f>
        <v>12</v>
      </c>
      <c r="AF36" s="304">
        <f t="shared" ref="AF36:AF43" si="63">COUNTIFS($U$12:$U$69,"&lt;&gt;0",$B$12:$B$69,$AA36,$W$12:$W$69,"✔") + COUNTIFS($U$12:$U$69,"&lt;&gt;0",$C$12:$C$69,$AA36,$W$12:$W$69,"✔")</f>
        <v>5</v>
      </c>
      <c r="AG36" s="189">
        <f t="shared" ref="AG36:AG43" si="64">IF(AE36=0,"-",AF36/AE36)</f>
        <v>0.41666666666666669</v>
      </c>
      <c r="AI36" s="190" t="s">
        <v>75</v>
      </c>
      <c r="AJ36" s="191">
        <f t="shared" ref="AJ36:AJ43" si="65">COUNTIFS($B$12:$B$69,$AI36,$V$12:$V$69,"✔") + COUNTIFS($C$12:$C$69,$AI36,$V$12:$V$69,"✔")</f>
        <v>12</v>
      </c>
      <c r="AK36" s="304">
        <f t="shared" ref="AK36:AK43" si="66">COUNTIFS($I$12:$I$69,"&lt;&gt;0",$B$12:$B$69,$AI36,$V$12:$V$69,"✔") + COUNTIFS($I$12:$I$69,"&lt;&gt;0",$C$12:$C$69,$AI36,$V$12:$V$69,"✔")</f>
        <v>5</v>
      </c>
      <c r="AL36" s="80">
        <f t="shared" ref="AL36:AL43" si="67">AK36/AJ36</f>
        <v>0.41666666666666669</v>
      </c>
      <c r="AM36" s="191">
        <f t="shared" ref="AM36:AM43" si="68">COUNTIFS($B$12:$B$69,$AI36,$W$12:$W$69,"✔",$V$12:$V$69,"✔") + COUNTIFS($C$12:$C$69,$AI36,$W$12:$W$69,"✔",$V$12:$V$69,"✔")</f>
        <v>12</v>
      </c>
      <c r="AN36" s="304">
        <f t="shared" ref="AN36:AN43" si="69">COUNTIFS($U$12:$U$69,"&lt;&gt;0",$B$12:$B$69,$AI36,$W$12:$W$69,"✔",$V$12:$V$69,"✔") + COUNTIFS($U$12:$U$69,"&lt;&gt;0",$C$12:$C$69,$AI36,$W$12:$W$69,"✔",$V$12:$V$69,"✔")</f>
        <v>5</v>
      </c>
      <c r="AO36" s="189">
        <f t="shared" ref="AO36:AO43" si="70">IF(AM36=0,"-",AN36/AM36)</f>
        <v>0.41666666666666669</v>
      </c>
      <c r="AQ36" s="190" t="s">
        <v>75</v>
      </c>
      <c r="AR36" s="191">
        <f t="shared" ref="AR36:AR43" si="71">COUNTIFS($B$12:$B$69,$AQ36,$V$12:$V$69,"✔",$W$12:$W$69,"✔") + COUNTIFS($C$12:$C$69,$AQ36,$V$12:$V$69,"✔",$W$12:$W$69,"✔")</f>
        <v>12</v>
      </c>
      <c r="AS36" s="304">
        <f t="shared" ref="AS36:AS43" si="72">COUNTIFS($I$12:$I$69,"&lt;&gt;0",$B$12:$B$69,$AQ36,$V$12:$V$69,"✔",$W$12:$W$69,"✔") + COUNTIFS($I$12:$I$69,"&lt;&gt;0",$C$12:$C$69,$AQ36,$V$12:$V$69,"✔",$W$12:$W$69,"✔")</f>
        <v>5</v>
      </c>
      <c r="AT36" s="189">
        <f t="shared" ref="AT36:AT43" si="73">AS36/AR36</f>
        <v>0.41666666666666669</v>
      </c>
      <c r="AU36" s="191">
        <f t="shared" ref="AU36:AU43" si="74">COUNTIFS($B$12:$B$69,$AQ36,$W$12:$W$69,"✔",$V$12:$V$69,"✔",$W$12:$W$69,"✔") + COUNTIFS($C$12:$C$69,$AQ36,$W$12:$W$69,"✔",$V$12:$V$69,"✔",$W$12:$W$69,"✔")</f>
        <v>12</v>
      </c>
      <c r="AV36" s="304">
        <f t="shared" ref="AV36:AV43" si="75">COUNTIFS($U$12:$U$69,"&lt;&gt;0",$B$12:$B$69,$AQ36,$W$12:$W$69,"✔",$V$12:$V$69,"✔") + COUNTIFS($U$12:$U$69,"&lt;&gt;0",$C$12:$C$69,$AQ36,$W$12:$W$69,"✔",$V$12:$V$69,"✔")</f>
        <v>5</v>
      </c>
      <c r="AW36" s="189">
        <f t="shared" ref="AW36:AW43" si="76">IF(AU36=0,"-",AV36/AU36)</f>
        <v>0.41666666666666669</v>
      </c>
      <c r="BD36" s="79"/>
      <c r="BE36" s="79"/>
      <c r="BF36" s="83"/>
      <c r="BG36" s="83"/>
      <c r="BH36" s="79"/>
      <c r="BI36" s="83"/>
    </row>
    <row r="37" spans="2:61" ht="60" customHeight="1">
      <c r="B37" s="284" t="str">
        <f>'(B) - Detecciones - Ataques'!B29</f>
        <v>Command and Control</v>
      </c>
      <c r="C37" s="285" t="str">
        <f>'(B) - Detecciones - Ataques'!C29</f>
        <v>_</v>
      </c>
      <c r="D37" s="285" t="str">
        <f>'(B) - Detecciones - Ataques'!D29</f>
        <v>Commonly Used Port</v>
      </c>
      <c r="E37" s="285" t="str">
        <f>'(B) - Detecciones - Ataques'!I29</f>
        <v>HTTP</v>
      </c>
      <c r="F37" s="285" t="str">
        <f>'(B) - Detecciones - Ataques'!K29</f>
        <v xml:space="preserve">T0885_CandC-Ignition-p502-mod[2].pcapng </v>
      </c>
      <c r="G37" s="59">
        <f>'(B) - Detecciones - Ataques'!L29</f>
        <v>1</v>
      </c>
      <c r="H37" s="41">
        <f t="shared" si="1"/>
        <v>1</v>
      </c>
      <c r="I37" s="80">
        <f t="shared" si="2"/>
        <v>1</v>
      </c>
      <c r="J37" s="41">
        <f>'(B) - Detecciones - Ataques'!T29</f>
        <v>0</v>
      </c>
      <c r="K37" s="80">
        <f>'(B) - Detecciones - Ataques'!U29</f>
        <v>0</v>
      </c>
      <c r="L37" s="41">
        <f>'(B) - Detecciones - Ataques'!AB29</f>
        <v>1</v>
      </c>
      <c r="M37" s="80">
        <f>'(B) - Detecciones - Ataques'!AC29</f>
        <v>1</v>
      </c>
      <c r="N37" s="41">
        <f>'(B) - Detecciones - Ataques'!AJ29</f>
        <v>1</v>
      </c>
      <c r="O37" s="80">
        <f>'(B) - Detecciones - Ataques'!AK29</f>
        <v>1</v>
      </c>
      <c r="P37" s="183">
        <f>'(B) - Detecciones - Ataques'!AR29</f>
        <v>1</v>
      </c>
      <c r="Q37" s="80">
        <f>'(B) - Detecciones - Ataques'!AS29</f>
        <v>1</v>
      </c>
      <c r="R37" s="41">
        <f>'(B) - Detecciones - Ataques'!AZ29</f>
        <v>1</v>
      </c>
      <c r="S37" s="80">
        <f>'(B) - Detecciones - Ataques'!BA29</f>
        <v>1</v>
      </c>
      <c r="T37" s="184">
        <f>'(B) - Detecciones - Ataques'!BR29</f>
        <v>0</v>
      </c>
      <c r="U37" s="80">
        <f>'(B) - Detecciones - Ataques'!BS29</f>
        <v>0</v>
      </c>
      <c r="V37" s="286" t="str">
        <f>'(B) - Detecciones - Ataques'!BV29</f>
        <v>✔</v>
      </c>
      <c r="W37" s="286" t="str">
        <f>'(B) - Detecciones - Ataques'!CH29</f>
        <v>✔</v>
      </c>
      <c r="AA37" s="191" t="s">
        <v>78</v>
      </c>
      <c r="AB37" s="191">
        <f t="shared" si="59"/>
        <v>2</v>
      </c>
      <c r="AC37" s="304">
        <f t="shared" si="60"/>
        <v>2</v>
      </c>
      <c r="AD37" s="80">
        <f t="shared" si="61"/>
        <v>1</v>
      </c>
      <c r="AE37" s="191">
        <f t="shared" si="62"/>
        <v>2</v>
      </c>
      <c r="AF37" s="304">
        <f t="shared" si="63"/>
        <v>2</v>
      </c>
      <c r="AG37" s="189">
        <f t="shared" si="64"/>
        <v>1</v>
      </c>
      <c r="AI37" s="191" t="s">
        <v>78</v>
      </c>
      <c r="AJ37" s="191">
        <f t="shared" si="65"/>
        <v>2</v>
      </c>
      <c r="AK37" s="304">
        <f t="shared" si="66"/>
        <v>2</v>
      </c>
      <c r="AL37" s="80">
        <f t="shared" si="67"/>
        <v>1</v>
      </c>
      <c r="AM37" s="191">
        <f t="shared" si="68"/>
        <v>2</v>
      </c>
      <c r="AN37" s="304">
        <f t="shared" si="69"/>
        <v>2</v>
      </c>
      <c r="AO37" s="189">
        <f t="shared" si="70"/>
        <v>1</v>
      </c>
      <c r="AQ37" s="191" t="s">
        <v>78</v>
      </c>
      <c r="AR37" s="191">
        <f t="shared" si="71"/>
        <v>2</v>
      </c>
      <c r="AS37" s="304">
        <f t="shared" si="72"/>
        <v>2</v>
      </c>
      <c r="AT37" s="189">
        <f t="shared" si="73"/>
        <v>1</v>
      </c>
      <c r="AU37" s="191">
        <f t="shared" si="74"/>
        <v>2</v>
      </c>
      <c r="AV37" s="304">
        <f t="shared" si="75"/>
        <v>2</v>
      </c>
      <c r="AW37" s="189">
        <f t="shared" si="76"/>
        <v>1</v>
      </c>
      <c r="BD37" s="79"/>
      <c r="BE37" s="79"/>
      <c r="BF37" s="83"/>
      <c r="BG37" s="83"/>
      <c r="BH37" s="79"/>
      <c r="BI37" s="83"/>
    </row>
    <row r="38" spans="2:61" ht="60" customHeight="1">
      <c r="B38" s="284" t="str">
        <f>'(B) - Detecciones - Ataques'!B30</f>
        <v>Command and Control</v>
      </c>
      <c r="C38" s="285" t="str">
        <f>'(B) - Detecciones - Ataques'!C30</f>
        <v>_</v>
      </c>
      <c r="D38" s="285" t="str">
        <f>'(B) - Detecciones - Ataques'!D30</f>
        <v>Commonly Used Port</v>
      </c>
      <c r="E38" s="285" t="str">
        <f>'(B) - Detecciones - Ataques'!I30</f>
        <v>TCP</v>
      </c>
      <c r="F38" s="285" t="str">
        <f>'(B) - Detecciones - Ataques'!K30</f>
        <v xml:space="preserve">T0885_CandC-port20000-RealWin-Server-mod[2].pcapng </v>
      </c>
      <c r="G38" s="59">
        <f>'(B) - Detecciones - Ataques'!L30</f>
        <v>1</v>
      </c>
      <c r="H38" s="41">
        <f t="shared" si="1"/>
        <v>1</v>
      </c>
      <c r="I38" s="80">
        <f t="shared" si="2"/>
        <v>1</v>
      </c>
      <c r="J38" s="41">
        <f>'(B) - Detecciones - Ataques'!T30</f>
        <v>0</v>
      </c>
      <c r="K38" s="80">
        <f>'(B) - Detecciones - Ataques'!U30</f>
        <v>0</v>
      </c>
      <c r="L38" s="41">
        <f>'(B) - Detecciones - Ataques'!AB30</f>
        <v>1</v>
      </c>
      <c r="M38" s="80">
        <f>'(B) - Detecciones - Ataques'!AC30</f>
        <v>1</v>
      </c>
      <c r="N38" s="41">
        <f>'(B) - Detecciones - Ataques'!AJ30</f>
        <v>1</v>
      </c>
      <c r="O38" s="80">
        <f>'(B) - Detecciones - Ataques'!AK30</f>
        <v>1</v>
      </c>
      <c r="P38" s="183">
        <f>'(B) - Detecciones - Ataques'!AR30</f>
        <v>1</v>
      </c>
      <c r="Q38" s="80">
        <f>'(B) - Detecciones - Ataques'!AS30</f>
        <v>1</v>
      </c>
      <c r="R38" s="41">
        <f>'(B) - Detecciones - Ataques'!AZ30</f>
        <v>1</v>
      </c>
      <c r="S38" s="80">
        <f>'(B) - Detecciones - Ataques'!BA30</f>
        <v>1</v>
      </c>
      <c r="T38" s="184">
        <f>'(B) - Detecciones - Ataques'!BR30</f>
        <v>0</v>
      </c>
      <c r="U38" s="80">
        <f>'(B) - Detecciones - Ataques'!BS30</f>
        <v>0</v>
      </c>
      <c r="V38" s="286" t="str">
        <f>'(B) - Detecciones - Ataques'!BV30</f>
        <v>✔</v>
      </c>
      <c r="W38" s="286" t="str">
        <f>'(B) - Detecciones - Ataques'!CH30</f>
        <v>✔</v>
      </c>
      <c r="AA38" s="191" t="s">
        <v>76</v>
      </c>
      <c r="AB38" s="191">
        <f t="shared" si="59"/>
        <v>9</v>
      </c>
      <c r="AC38" s="304">
        <f t="shared" si="60"/>
        <v>1</v>
      </c>
      <c r="AD38" s="80">
        <f t="shared" si="61"/>
        <v>0.1111111111111111</v>
      </c>
      <c r="AE38" s="191">
        <f t="shared" si="62"/>
        <v>9</v>
      </c>
      <c r="AF38" s="304">
        <f t="shared" si="63"/>
        <v>1</v>
      </c>
      <c r="AG38" s="189">
        <f t="shared" si="64"/>
        <v>0.1111111111111111</v>
      </c>
      <c r="AI38" s="191" t="s">
        <v>76</v>
      </c>
      <c r="AJ38" s="191">
        <f t="shared" si="65"/>
        <v>9</v>
      </c>
      <c r="AK38" s="304">
        <f t="shared" si="66"/>
        <v>1</v>
      </c>
      <c r="AL38" s="80">
        <f t="shared" si="67"/>
        <v>0.1111111111111111</v>
      </c>
      <c r="AM38" s="191">
        <f t="shared" si="68"/>
        <v>9</v>
      </c>
      <c r="AN38" s="304">
        <f t="shared" si="69"/>
        <v>1</v>
      </c>
      <c r="AO38" s="189">
        <f t="shared" si="70"/>
        <v>0.1111111111111111</v>
      </c>
      <c r="AQ38" s="191" t="s">
        <v>76</v>
      </c>
      <c r="AR38" s="191">
        <f t="shared" si="71"/>
        <v>9</v>
      </c>
      <c r="AS38" s="304">
        <f t="shared" si="72"/>
        <v>1</v>
      </c>
      <c r="AT38" s="189">
        <f t="shared" si="73"/>
        <v>0.1111111111111111</v>
      </c>
      <c r="AU38" s="191">
        <f t="shared" si="74"/>
        <v>9</v>
      </c>
      <c r="AV38" s="304">
        <f t="shared" si="75"/>
        <v>1</v>
      </c>
      <c r="AW38" s="189">
        <f t="shared" si="76"/>
        <v>0.1111111111111111</v>
      </c>
      <c r="BD38" s="79"/>
      <c r="BE38" s="79"/>
      <c r="BF38" s="83"/>
      <c r="BG38" s="83"/>
      <c r="BH38" s="79"/>
      <c r="BI38" s="83"/>
    </row>
    <row r="39" spans="2:61" ht="60" customHeight="1">
      <c r="B39" s="284" t="str">
        <f>'(B) - Detecciones - Ataques'!B31</f>
        <v>Command and Control</v>
      </c>
      <c r="C39" s="285" t="str">
        <f>'(B) - Detecciones - Ataques'!C31</f>
        <v>_</v>
      </c>
      <c r="D39" s="285" t="str">
        <f>'(B) - Detecciones - Ataques'!D31</f>
        <v>Commonly Used Port</v>
      </c>
      <c r="E39" s="285" t="str">
        <f>'(B) - Detecciones - Ataques'!I31</f>
        <v>HTTP</v>
      </c>
      <c r="F39" s="285" t="str">
        <f>'(B) - Detecciones - Ataques'!K31</f>
        <v xml:space="preserve">T0885_CandC-Ignition-p102-mod[2].pcapng </v>
      </c>
      <c r="G39" s="59">
        <f>'(B) - Detecciones - Ataques'!L31</f>
        <v>1</v>
      </c>
      <c r="H39" s="41">
        <f t="shared" si="1"/>
        <v>1</v>
      </c>
      <c r="I39" s="80">
        <f t="shared" si="2"/>
        <v>1</v>
      </c>
      <c r="J39" s="41">
        <f>'(B) - Detecciones - Ataques'!T31</f>
        <v>0</v>
      </c>
      <c r="K39" s="80">
        <f>'(B) - Detecciones - Ataques'!U31</f>
        <v>0</v>
      </c>
      <c r="L39" s="41">
        <f>'(B) - Detecciones - Ataques'!AB31</f>
        <v>1</v>
      </c>
      <c r="M39" s="80">
        <f>'(B) - Detecciones - Ataques'!AC31</f>
        <v>1</v>
      </c>
      <c r="N39" s="41">
        <f>'(B) - Detecciones - Ataques'!AJ31</f>
        <v>1</v>
      </c>
      <c r="O39" s="80">
        <f>'(B) - Detecciones - Ataques'!AK31</f>
        <v>1</v>
      </c>
      <c r="P39" s="183">
        <f>'(B) - Detecciones - Ataques'!AR31</f>
        <v>1</v>
      </c>
      <c r="Q39" s="80">
        <f>'(B) - Detecciones - Ataques'!AS31</f>
        <v>1</v>
      </c>
      <c r="R39" s="41">
        <f>'(B) - Detecciones - Ataques'!AZ31</f>
        <v>0</v>
      </c>
      <c r="S39" s="80">
        <f>'(B) - Detecciones - Ataques'!BA31</f>
        <v>0</v>
      </c>
      <c r="T39" s="184">
        <f>'(B) - Detecciones - Ataques'!BR31</f>
        <v>0</v>
      </c>
      <c r="U39" s="80">
        <f>'(B) - Detecciones - Ataques'!BS31</f>
        <v>0</v>
      </c>
      <c r="V39" s="286" t="str">
        <f>'(B) - Detecciones - Ataques'!BV31</f>
        <v>✔</v>
      </c>
      <c r="W39" s="286" t="str">
        <f>'(B) - Detecciones - Ataques'!CH31</f>
        <v>✔</v>
      </c>
      <c r="AA39" s="191" t="s">
        <v>74</v>
      </c>
      <c r="AB39" s="191">
        <f t="shared" si="59"/>
        <v>4</v>
      </c>
      <c r="AC39" s="304">
        <f t="shared" si="60"/>
        <v>4</v>
      </c>
      <c r="AD39" s="80">
        <f t="shared" si="61"/>
        <v>1</v>
      </c>
      <c r="AE39" s="191">
        <f t="shared" si="62"/>
        <v>4</v>
      </c>
      <c r="AF39" s="304">
        <f t="shared" si="63"/>
        <v>0</v>
      </c>
      <c r="AG39" s="189">
        <f t="shared" si="64"/>
        <v>0</v>
      </c>
      <c r="AI39" s="191" t="s">
        <v>74</v>
      </c>
      <c r="AJ39" s="191">
        <f t="shared" si="65"/>
        <v>4</v>
      </c>
      <c r="AK39" s="304">
        <f t="shared" si="66"/>
        <v>4</v>
      </c>
      <c r="AL39" s="80">
        <f t="shared" si="67"/>
        <v>1</v>
      </c>
      <c r="AM39" s="191">
        <f t="shared" si="68"/>
        <v>4</v>
      </c>
      <c r="AN39" s="304">
        <f t="shared" si="69"/>
        <v>0</v>
      </c>
      <c r="AO39" s="189">
        <f t="shared" si="70"/>
        <v>0</v>
      </c>
      <c r="AQ39" s="191" t="s">
        <v>74</v>
      </c>
      <c r="AR39" s="191">
        <f t="shared" si="71"/>
        <v>4</v>
      </c>
      <c r="AS39" s="304">
        <f t="shared" si="72"/>
        <v>4</v>
      </c>
      <c r="AT39" s="189">
        <f t="shared" si="73"/>
        <v>1</v>
      </c>
      <c r="AU39" s="191">
        <f t="shared" si="74"/>
        <v>4</v>
      </c>
      <c r="AV39" s="304">
        <f t="shared" si="75"/>
        <v>0</v>
      </c>
      <c r="AW39" s="189">
        <f t="shared" si="76"/>
        <v>0</v>
      </c>
      <c r="BD39" s="79"/>
      <c r="BE39" s="79"/>
      <c r="BF39" s="83"/>
      <c r="BG39" s="83"/>
      <c r="BH39" s="79"/>
      <c r="BI39" s="83"/>
    </row>
    <row r="40" spans="2:61" ht="60" customHeight="1">
      <c r="B40" s="284" t="str">
        <f>'(B) - Detecciones - Ataques'!B32</f>
        <v>Inhibit Response Function</v>
      </c>
      <c r="C40" s="285" t="str">
        <f>'(B) - Detecciones - Ataques'!C32</f>
        <v>_</v>
      </c>
      <c r="D40" s="285" t="str">
        <f>'(B) - Detecciones - Ataques'!D32</f>
        <v>Denial of Service</v>
      </c>
      <c r="E40" s="285" t="str">
        <f>'(B) - Detecciones - Ataques'!I32</f>
        <v>PCCC</v>
      </c>
      <c r="F40" s="285" t="str">
        <f>'(B) - Detecciones - Ataques'!K32</f>
        <v xml:space="preserve">T0814_allen-bradley-DoS-PCC[2].pcapng </v>
      </c>
      <c r="G40" s="59">
        <f>'(B) - Detecciones - Ataques'!L32</f>
        <v>1</v>
      </c>
      <c r="H40" s="41">
        <f t="shared" si="1"/>
        <v>1</v>
      </c>
      <c r="I40" s="80">
        <f t="shared" si="2"/>
        <v>1</v>
      </c>
      <c r="J40" s="41">
        <f>'(B) - Detecciones - Ataques'!T32</f>
        <v>0</v>
      </c>
      <c r="K40" s="80">
        <f>'(B) - Detecciones - Ataques'!U32</f>
        <v>0</v>
      </c>
      <c r="L40" s="41">
        <f>'(B) - Detecciones - Ataques'!AB32</f>
        <v>1</v>
      </c>
      <c r="M40" s="80">
        <f>'(B) - Detecciones - Ataques'!AC32</f>
        <v>1</v>
      </c>
      <c r="N40" s="41">
        <f>'(B) - Detecciones - Ataques'!AJ32</f>
        <v>1</v>
      </c>
      <c r="O40" s="80">
        <f>'(B) - Detecciones - Ataques'!AK32</f>
        <v>1</v>
      </c>
      <c r="P40" s="183">
        <f>'(B) - Detecciones - Ataques'!AR32</f>
        <v>1</v>
      </c>
      <c r="Q40" s="80">
        <f>'(B) - Detecciones - Ataques'!AS32</f>
        <v>1</v>
      </c>
      <c r="R40" s="41">
        <f>'(B) - Detecciones - Ataques'!AZ32</f>
        <v>0</v>
      </c>
      <c r="S40" s="80">
        <f>'(B) - Detecciones - Ataques'!BA32</f>
        <v>0</v>
      </c>
      <c r="T40" s="184">
        <f>'(B) - Detecciones - Ataques'!BR32</f>
        <v>1</v>
      </c>
      <c r="U40" s="80">
        <f>'(B) - Detecciones - Ataques'!BS32</f>
        <v>1</v>
      </c>
      <c r="V40" s="286" t="str">
        <f>'(B) - Detecciones - Ataques'!BV32</f>
        <v>✔</v>
      </c>
      <c r="W40" s="286" t="str">
        <f>'(B) - Detecciones - Ataques'!CH32</f>
        <v>✔</v>
      </c>
      <c r="AA40" s="191" t="s">
        <v>520</v>
      </c>
      <c r="AB40" s="191">
        <f t="shared" si="59"/>
        <v>7</v>
      </c>
      <c r="AC40" s="304">
        <f t="shared" si="60"/>
        <v>5</v>
      </c>
      <c r="AD40" s="80">
        <f t="shared" si="61"/>
        <v>0.7142857142857143</v>
      </c>
      <c r="AE40" s="191">
        <f t="shared" si="62"/>
        <v>7</v>
      </c>
      <c r="AF40" s="304">
        <f t="shared" si="63"/>
        <v>3</v>
      </c>
      <c r="AG40" s="189">
        <f t="shared" si="64"/>
        <v>0.42857142857142855</v>
      </c>
      <c r="AI40" s="191" t="s">
        <v>520</v>
      </c>
      <c r="AJ40" s="191">
        <f t="shared" si="65"/>
        <v>7</v>
      </c>
      <c r="AK40" s="304">
        <f t="shared" si="66"/>
        <v>5</v>
      </c>
      <c r="AL40" s="80">
        <f t="shared" si="67"/>
        <v>0.7142857142857143</v>
      </c>
      <c r="AM40" s="191">
        <f t="shared" si="68"/>
        <v>7</v>
      </c>
      <c r="AN40" s="304">
        <f t="shared" si="69"/>
        <v>3</v>
      </c>
      <c r="AO40" s="189">
        <f t="shared" si="70"/>
        <v>0.42857142857142855</v>
      </c>
      <c r="AQ40" s="191" t="s">
        <v>520</v>
      </c>
      <c r="AR40" s="191">
        <f t="shared" si="71"/>
        <v>7</v>
      </c>
      <c r="AS40" s="304">
        <f t="shared" si="72"/>
        <v>5</v>
      </c>
      <c r="AT40" s="189">
        <f t="shared" si="73"/>
        <v>0.7142857142857143</v>
      </c>
      <c r="AU40" s="191">
        <f t="shared" si="74"/>
        <v>7</v>
      </c>
      <c r="AV40" s="304">
        <f t="shared" si="75"/>
        <v>3</v>
      </c>
      <c r="AW40" s="189">
        <f t="shared" si="76"/>
        <v>0.42857142857142855</v>
      </c>
      <c r="BD40" s="79"/>
      <c r="BE40" s="79"/>
      <c r="BF40" s="83"/>
      <c r="BG40" s="83"/>
      <c r="BH40" s="79"/>
      <c r="BI40" s="83"/>
    </row>
    <row r="41" spans="2:61" ht="60" customHeight="1">
      <c r="B41" s="284" t="str">
        <f>'(B) - Detecciones - Ataques'!B33</f>
        <v>Inhibit Response Function</v>
      </c>
      <c r="C41" s="285" t="str">
        <f>'(B) - Detecciones - Ataques'!C33</f>
        <v>_</v>
      </c>
      <c r="D41" s="285" t="str">
        <f>'(B) - Detecciones - Ataques'!D33</f>
        <v>Denial of Service</v>
      </c>
      <c r="E41" s="285" t="str">
        <f>'(B) - Detecciones - Ataques'!I33</f>
        <v>ICMP</v>
      </c>
      <c r="F41" s="285" t="str">
        <f>'(B) - Detecciones - Ataques'!K33</f>
        <v xml:space="preserve">T0814-ICMP_Flood_2-5[1].pcapng </v>
      </c>
      <c r="G41" s="59">
        <f>'(B) - Detecciones - Ataques'!L33</f>
        <v>298157</v>
      </c>
      <c r="H41" s="41">
        <f t="shared" si="1"/>
        <v>0</v>
      </c>
      <c r="I41" s="80">
        <f t="shared" si="2"/>
        <v>0</v>
      </c>
      <c r="J41" s="41">
        <f>'(B) - Detecciones - Ataques'!T33</f>
        <v>0</v>
      </c>
      <c r="K41" s="80">
        <f>'(B) - Detecciones - Ataques'!U33</f>
        <v>0</v>
      </c>
      <c r="L41" s="41">
        <f>'(B) - Detecciones - Ataques'!AB33</f>
        <v>0</v>
      </c>
      <c r="M41" s="80">
        <f>'(B) - Detecciones - Ataques'!AC33</f>
        <v>0</v>
      </c>
      <c r="N41" s="41">
        <f>'(B) - Detecciones - Ataques'!AJ33</f>
        <v>0</v>
      </c>
      <c r="O41" s="80">
        <f>'(B) - Detecciones - Ataques'!AK33</f>
        <v>0</v>
      </c>
      <c r="P41" s="183">
        <f>'(B) - Detecciones - Ataques'!AR33</f>
        <v>0</v>
      </c>
      <c r="Q41" s="80">
        <f>'(B) - Detecciones - Ataques'!AS33</f>
        <v>0</v>
      </c>
      <c r="R41" s="41">
        <f>'(B) - Detecciones - Ataques'!AZ33</f>
        <v>0</v>
      </c>
      <c r="S41" s="80">
        <f>'(B) - Detecciones - Ataques'!BA33</f>
        <v>0</v>
      </c>
      <c r="T41" s="184">
        <f>'(B) - Detecciones - Ataques'!BR33</f>
        <v>0</v>
      </c>
      <c r="U41" s="80">
        <f>'(B) - Detecciones - Ataques'!BS33</f>
        <v>0</v>
      </c>
      <c r="V41" s="286" t="str">
        <f>'(B) - Detecciones - Ataques'!BV33</f>
        <v>✔</v>
      </c>
      <c r="W41" s="286" t="str">
        <f>'(B) - Detecciones - Ataques'!CH33</f>
        <v>✔</v>
      </c>
      <c r="AA41" s="191" t="s">
        <v>153</v>
      </c>
      <c r="AB41" s="191">
        <f t="shared" si="59"/>
        <v>2</v>
      </c>
      <c r="AC41" s="304">
        <f t="shared" si="60"/>
        <v>2</v>
      </c>
      <c r="AD41" s="80">
        <f t="shared" si="61"/>
        <v>1</v>
      </c>
      <c r="AE41" s="191">
        <f t="shared" si="62"/>
        <v>2</v>
      </c>
      <c r="AF41" s="304">
        <f t="shared" si="63"/>
        <v>2</v>
      </c>
      <c r="AG41" s="189">
        <f t="shared" si="64"/>
        <v>1</v>
      </c>
      <c r="AI41" s="191" t="s">
        <v>153</v>
      </c>
      <c r="AJ41" s="191">
        <f t="shared" si="65"/>
        <v>2</v>
      </c>
      <c r="AK41" s="304">
        <f t="shared" si="66"/>
        <v>2</v>
      </c>
      <c r="AL41" s="80">
        <f t="shared" si="67"/>
        <v>1</v>
      </c>
      <c r="AM41" s="191">
        <f t="shared" si="68"/>
        <v>2</v>
      </c>
      <c r="AN41" s="304">
        <f t="shared" si="69"/>
        <v>2</v>
      </c>
      <c r="AO41" s="189">
        <f t="shared" si="70"/>
        <v>1</v>
      </c>
      <c r="AQ41" s="191" t="s">
        <v>153</v>
      </c>
      <c r="AR41" s="191">
        <f t="shared" si="71"/>
        <v>2</v>
      </c>
      <c r="AS41" s="304">
        <f t="shared" si="72"/>
        <v>2</v>
      </c>
      <c r="AT41" s="189">
        <f t="shared" si="73"/>
        <v>1</v>
      </c>
      <c r="AU41" s="191">
        <f t="shared" si="74"/>
        <v>2</v>
      </c>
      <c r="AV41" s="304">
        <f t="shared" si="75"/>
        <v>2</v>
      </c>
      <c r="AW41" s="189">
        <f t="shared" si="76"/>
        <v>1</v>
      </c>
      <c r="BD41" s="79"/>
      <c r="BE41" s="79"/>
      <c r="BF41" s="83"/>
      <c r="BG41" s="83"/>
      <c r="BH41" s="79"/>
      <c r="BI41" s="83"/>
    </row>
    <row r="42" spans="2:61" ht="60" customHeight="1">
      <c r="B42" s="284" t="str">
        <f>'(B) - Detecciones - Ataques'!B34</f>
        <v>Inhibit Response Function</v>
      </c>
      <c r="C42" s="285" t="str">
        <f>'(B) - Detecciones - Ataques'!C34</f>
        <v>_</v>
      </c>
      <c r="D42" s="285" t="str">
        <f>'(B) - Detecciones - Ataques'!D34</f>
        <v>Denial of Service</v>
      </c>
      <c r="E42" s="285" t="str">
        <f>'(B) - Detecciones - Ataques'!I34</f>
        <v>ICMP</v>
      </c>
      <c r="F42" s="285" t="str">
        <f>'(B) - Detecciones - Ataques'!K34</f>
        <v xml:space="preserve">T0814-ICMP_Flood_2-10[1].pcapng </v>
      </c>
      <c r="G42" s="59">
        <f>'(B) - Detecciones - Ataques'!L34</f>
        <v>77421</v>
      </c>
      <c r="H42" s="41">
        <f t="shared" si="1"/>
        <v>77421</v>
      </c>
      <c r="I42" s="80">
        <f t="shared" si="2"/>
        <v>1</v>
      </c>
      <c r="J42" s="41">
        <f>'(B) - Detecciones - Ataques'!T34</f>
        <v>77421</v>
      </c>
      <c r="K42" s="80">
        <f>'(B) - Detecciones - Ataques'!U34</f>
        <v>1</v>
      </c>
      <c r="L42" s="41">
        <f>'(B) - Detecciones - Ataques'!AB34</f>
        <v>77421</v>
      </c>
      <c r="M42" s="80">
        <f>'(B) - Detecciones - Ataques'!AC34</f>
        <v>1</v>
      </c>
      <c r="N42" s="41">
        <f>'(B) - Detecciones - Ataques'!AJ34</f>
        <v>77421</v>
      </c>
      <c r="O42" s="80">
        <f>'(B) - Detecciones - Ataques'!AK34</f>
        <v>1</v>
      </c>
      <c r="P42" s="183">
        <f>'(B) - Detecciones - Ataques'!AR34</f>
        <v>77421</v>
      </c>
      <c r="Q42" s="80">
        <f>'(B) - Detecciones - Ataques'!AS34</f>
        <v>1</v>
      </c>
      <c r="R42" s="41">
        <f>'(B) - Detecciones - Ataques'!AZ34</f>
        <v>0</v>
      </c>
      <c r="S42" s="80">
        <f>'(B) - Detecciones - Ataques'!BA34</f>
        <v>0</v>
      </c>
      <c r="T42" s="184">
        <f>'(B) - Detecciones - Ataques'!BR34</f>
        <v>0</v>
      </c>
      <c r="U42" s="80">
        <f>'(B) - Detecciones - Ataques'!BS34</f>
        <v>0</v>
      </c>
      <c r="V42" s="286" t="str">
        <f>'(B) - Detecciones - Ataques'!BV34</f>
        <v>✔</v>
      </c>
      <c r="W42" s="286" t="str">
        <f>'(B) - Detecciones - Ataques'!CH34</f>
        <v>✔</v>
      </c>
      <c r="AA42" s="191" t="s">
        <v>77</v>
      </c>
      <c r="AB42" s="191">
        <f t="shared" si="59"/>
        <v>11</v>
      </c>
      <c r="AC42" s="304">
        <f t="shared" si="60"/>
        <v>4</v>
      </c>
      <c r="AD42" s="80">
        <f t="shared" si="61"/>
        <v>0.36363636363636365</v>
      </c>
      <c r="AE42" s="191">
        <f t="shared" si="62"/>
        <v>6</v>
      </c>
      <c r="AF42" s="304">
        <f t="shared" si="63"/>
        <v>6</v>
      </c>
      <c r="AG42" s="189">
        <f t="shared" si="64"/>
        <v>1</v>
      </c>
      <c r="AI42" s="191" t="s">
        <v>77</v>
      </c>
      <c r="AJ42" s="191">
        <f t="shared" si="65"/>
        <v>11</v>
      </c>
      <c r="AK42" s="304">
        <f t="shared" si="66"/>
        <v>4</v>
      </c>
      <c r="AL42" s="80">
        <f t="shared" si="67"/>
        <v>0.36363636363636365</v>
      </c>
      <c r="AM42" s="191">
        <f t="shared" si="68"/>
        <v>6</v>
      </c>
      <c r="AN42" s="304">
        <f t="shared" si="69"/>
        <v>6</v>
      </c>
      <c r="AO42" s="189">
        <f t="shared" si="70"/>
        <v>1</v>
      </c>
      <c r="AQ42" s="191" t="s">
        <v>77</v>
      </c>
      <c r="AR42" s="191">
        <f t="shared" si="71"/>
        <v>6</v>
      </c>
      <c r="AS42" s="304">
        <f t="shared" si="72"/>
        <v>4</v>
      </c>
      <c r="AT42" s="189">
        <f t="shared" si="73"/>
        <v>0.66666666666666663</v>
      </c>
      <c r="AU42" s="191">
        <f t="shared" si="74"/>
        <v>6</v>
      </c>
      <c r="AV42" s="304">
        <f t="shared" si="75"/>
        <v>6</v>
      </c>
      <c r="AW42" s="189">
        <f t="shared" si="76"/>
        <v>1</v>
      </c>
      <c r="BD42" s="79"/>
      <c r="BE42" s="79"/>
      <c r="BF42" s="83"/>
      <c r="BG42" s="83"/>
      <c r="BH42" s="79"/>
      <c r="BI42" s="83"/>
    </row>
    <row r="43" spans="2:61" ht="60" customHeight="1">
      <c r="B43" s="284" t="str">
        <f>'(B) - Detecciones - Ataques'!B35</f>
        <v>Inhibit Response Function</v>
      </c>
      <c r="C43" s="285" t="str">
        <f>'(B) - Detecciones - Ataques'!C35</f>
        <v>_</v>
      </c>
      <c r="D43" s="285" t="str">
        <f>'(B) - Detecciones - Ataques'!D35</f>
        <v>Denial of Service</v>
      </c>
      <c r="E43" s="285" t="str">
        <f>'(B) - Detecciones - Ataques'!I35</f>
        <v>ICMP</v>
      </c>
      <c r="F43" s="285" t="str">
        <f>'(B) - Detecciones - Ataques'!K35</f>
        <v xml:space="preserve">T0814-ICMP_Flood_3-2[1].pcapng </v>
      </c>
      <c r="G43" s="59">
        <f>'(B) - Detecciones - Ataques'!L35</f>
        <v>187613</v>
      </c>
      <c r="H43" s="41">
        <f t="shared" si="1"/>
        <v>187613</v>
      </c>
      <c r="I43" s="80">
        <f t="shared" si="2"/>
        <v>1</v>
      </c>
      <c r="J43" s="41">
        <f>'(B) - Detecciones - Ataques'!T35</f>
        <v>0</v>
      </c>
      <c r="K43" s="80">
        <f>'(B) - Detecciones - Ataques'!U35</f>
        <v>0</v>
      </c>
      <c r="L43" s="41">
        <f>'(B) - Detecciones - Ataques'!AB35</f>
        <v>0</v>
      </c>
      <c r="M43" s="80">
        <f>'(B) - Detecciones - Ataques'!AC35</f>
        <v>0</v>
      </c>
      <c r="N43" s="41">
        <f>'(B) - Detecciones - Ataques'!AJ35</f>
        <v>0</v>
      </c>
      <c r="O43" s="80">
        <f>'(B) - Detecciones - Ataques'!AK35</f>
        <v>0</v>
      </c>
      <c r="P43" s="183">
        <f>'(B) - Detecciones - Ataques'!AR35</f>
        <v>187613</v>
      </c>
      <c r="Q43" s="80">
        <f>'(B) - Detecciones - Ataques'!AS35</f>
        <v>1</v>
      </c>
      <c r="R43" s="41">
        <f>'(B) - Detecciones - Ataques'!AZ35</f>
        <v>0</v>
      </c>
      <c r="S43" s="80">
        <f>'(B) - Detecciones - Ataques'!BA35</f>
        <v>0</v>
      </c>
      <c r="T43" s="184">
        <f>'(B) - Detecciones - Ataques'!BR35</f>
        <v>0</v>
      </c>
      <c r="U43" s="80">
        <f>'(B) - Detecciones - Ataques'!BS35</f>
        <v>0</v>
      </c>
      <c r="V43" s="286" t="str">
        <f>'(B) - Detecciones - Ataques'!BV35</f>
        <v>✔</v>
      </c>
      <c r="W43" s="286" t="str">
        <f>'(B) - Detecciones - Ataques'!CH35</f>
        <v>✔</v>
      </c>
      <c r="AA43" s="192" t="s">
        <v>248</v>
      </c>
      <c r="AB43" s="192">
        <f t="shared" si="59"/>
        <v>10</v>
      </c>
      <c r="AC43" s="306">
        <f t="shared" si="60"/>
        <v>8</v>
      </c>
      <c r="AD43" s="188">
        <f t="shared" si="61"/>
        <v>0.8</v>
      </c>
      <c r="AE43" s="192">
        <f t="shared" si="62"/>
        <v>8</v>
      </c>
      <c r="AF43" s="306">
        <f t="shared" si="63"/>
        <v>8</v>
      </c>
      <c r="AG43" s="193">
        <f t="shared" si="64"/>
        <v>1</v>
      </c>
      <c r="AI43" s="192" t="s">
        <v>248</v>
      </c>
      <c r="AJ43" s="192">
        <f t="shared" si="65"/>
        <v>10</v>
      </c>
      <c r="AK43" s="306">
        <f t="shared" si="66"/>
        <v>8</v>
      </c>
      <c r="AL43" s="188">
        <f t="shared" si="67"/>
        <v>0.8</v>
      </c>
      <c r="AM43" s="192">
        <f t="shared" si="68"/>
        <v>8</v>
      </c>
      <c r="AN43" s="306">
        <f t="shared" si="69"/>
        <v>8</v>
      </c>
      <c r="AO43" s="193">
        <f t="shared" si="70"/>
        <v>1</v>
      </c>
      <c r="AQ43" s="192" t="s">
        <v>248</v>
      </c>
      <c r="AR43" s="192">
        <f t="shared" si="71"/>
        <v>8</v>
      </c>
      <c r="AS43" s="306">
        <f t="shared" si="72"/>
        <v>6</v>
      </c>
      <c r="AT43" s="193">
        <f t="shared" si="73"/>
        <v>0.75</v>
      </c>
      <c r="AU43" s="192">
        <f t="shared" si="74"/>
        <v>8</v>
      </c>
      <c r="AV43" s="306">
        <f t="shared" si="75"/>
        <v>8</v>
      </c>
      <c r="AW43" s="193">
        <f t="shared" si="76"/>
        <v>1</v>
      </c>
      <c r="BD43" s="79"/>
      <c r="BE43" s="79"/>
      <c r="BF43" s="83"/>
      <c r="BG43" s="83"/>
      <c r="BH43" s="79"/>
      <c r="BI43" s="83"/>
    </row>
    <row r="44" spans="2:61" ht="60" customHeight="1">
      <c r="B44" s="284" t="str">
        <f>'(B) - Detecciones - Ataques'!B36</f>
        <v>Inhibit Response Function</v>
      </c>
      <c r="C44" s="285" t="str">
        <f>'(B) - Detecciones - Ataques'!C36</f>
        <v>_</v>
      </c>
      <c r="D44" s="285" t="str">
        <f>'(B) - Detecciones - Ataques'!D36</f>
        <v>Denial of Service</v>
      </c>
      <c r="E44" s="285" t="str">
        <f>'(B) - Detecciones - Ataques'!I36</f>
        <v>ICMP</v>
      </c>
      <c r="F44" s="285" t="str">
        <f>'(B) - Detecciones - Ataques'!K36</f>
        <v xml:space="preserve">T0814-ICMP_Flood_3-5[1].pcapng </v>
      </c>
      <c r="G44" s="59">
        <f>'(B) - Detecciones - Ataques'!L36</f>
        <v>82027</v>
      </c>
      <c r="H44" s="41">
        <f t="shared" si="1"/>
        <v>82027</v>
      </c>
      <c r="I44" s="80">
        <f t="shared" si="2"/>
        <v>1</v>
      </c>
      <c r="J44" s="41">
        <f>'(B) - Detecciones - Ataques'!T36</f>
        <v>82027</v>
      </c>
      <c r="K44" s="80">
        <f>'(B) - Detecciones - Ataques'!U36</f>
        <v>1</v>
      </c>
      <c r="L44" s="41">
        <f>'(B) - Detecciones - Ataques'!AB36</f>
        <v>82027</v>
      </c>
      <c r="M44" s="80">
        <f>'(B) - Detecciones - Ataques'!AC36</f>
        <v>1</v>
      </c>
      <c r="N44" s="41">
        <f>'(B) - Detecciones - Ataques'!AJ36</f>
        <v>82027</v>
      </c>
      <c r="O44" s="80">
        <f>'(B) - Detecciones - Ataques'!AK36</f>
        <v>1</v>
      </c>
      <c r="P44" s="183">
        <f>'(B) - Detecciones - Ataques'!AR36</f>
        <v>82027</v>
      </c>
      <c r="Q44" s="80">
        <f>'(B) - Detecciones - Ataques'!AS36</f>
        <v>1</v>
      </c>
      <c r="R44" s="41">
        <f>'(B) - Detecciones - Ataques'!AZ36</f>
        <v>0</v>
      </c>
      <c r="S44" s="80">
        <f>'(B) - Detecciones - Ataques'!BA36</f>
        <v>0</v>
      </c>
      <c r="T44" s="184">
        <f>'(B) - Detecciones - Ataques'!BR36</f>
        <v>82027</v>
      </c>
      <c r="U44" s="80">
        <f>'(B) - Detecciones - Ataques'!BS36</f>
        <v>1</v>
      </c>
      <c r="V44" s="286" t="str">
        <f>'(B) - Detecciones - Ataques'!BV36</f>
        <v>✔</v>
      </c>
      <c r="W44" s="286" t="str">
        <f>'(B) - Detecciones - Ataques'!CH36</f>
        <v>✔</v>
      </c>
      <c r="BD44" s="79"/>
      <c r="BE44" s="79"/>
      <c r="BF44" s="83"/>
      <c r="BG44" s="83"/>
      <c r="BH44" s="79"/>
      <c r="BI44" s="83"/>
    </row>
    <row r="45" spans="2:61" ht="60" customHeight="1">
      <c r="B45" s="284" t="str">
        <f>'(B) - Detecciones - Ataques'!B37</f>
        <v>Inhibit Response Function</v>
      </c>
      <c r="C45" s="285" t="str">
        <f>'(B) - Detecciones - Ataques'!C37</f>
        <v>_</v>
      </c>
      <c r="D45" s="285" t="str">
        <f>'(B) - Detecciones - Ataques'!D37</f>
        <v>Denial of Service</v>
      </c>
      <c r="E45" s="285" t="str">
        <f>'(B) - Detecciones - Ataques'!I37</f>
        <v xml:space="preserve"> </v>
      </c>
      <c r="F45" s="285" t="str">
        <f>'(B) - Detecciones - Ataques'!K37</f>
        <v xml:space="preserve">T0814-TCP_Flood_2-13[1].pcapng </v>
      </c>
      <c r="G45" s="59">
        <f>'(B) - Detecciones - Ataques'!L37</f>
        <v>16141</v>
      </c>
      <c r="H45" s="41">
        <f t="shared" si="1"/>
        <v>0</v>
      </c>
      <c r="I45" s="80">
        <f t="shared" si="2"/>
        <v>0</v>
      </c>
      <c r="J45" s="41">
        <f>'(B) - Detecciones - Ataques'!T37</f>
        <v>0</v>
      </c>
      <c r="K45" s="80">
        <f>'(B) - Detecciones - Ataques'!U37</f>
        <v>0</v>
      </c>
      <c r="L45" s="41">
        <f>'(B) - Detecciones - Ataques'!AB37</f>
        <v>0</v>
      </c>
      <c r="M45" s="80">
        <f>'(B) - Detecciones - Ataques'!AC37</f>
        <v>0</v>
      </c>
      <c r="N45" s="41">
        <f>'(B) - Detecciones - Ataques'!AJ37</f>
        <v>0</v>
      </c>
      <c r="O45" s="80">
        <f>'(B) - Detecciones - Ataques'!AK37</f>
        <v>0</v>
      </c>
      <c r="P45" s="183">
        <f>'(B) - Detecciones - Ataques'!AR37</f>
        <v>0</v>
      </c>
      <c r="Q45" s="80">
        <f>'(B) - Detecciones - Ataques'!AS37</f>
        <v>0</v>
      </c>
      <c r="R45" s="41">
        <f>'(B) - Detecciones - Ataques'!AZ37</f>
        <v>0</v>
      </c>
      <c r="S45" s="80">
        <f>'(B) - Detecciones - Ataques'!BA37</f>
        <v>0</v>
      </c>
      <c r="T45" s="184">
        <f>'(B) - Detecciones - Ataques'!BR37</f>
        <v>0</v>
      </c>
      <c r="U45" s="80">
        <f>'(B) - Detecciones - Ataques'!BS37</f>
        <v>0</v>
      </c>
      <c r="V45" s="286" t="str">
        <f>'(B) - Detecciones - Ataques'!BV37</f>
        <v>✔</v>
      </c>
      <c r="W45" s="286" t="str">
        <f>'(B) - Detecciones - Ataques'!CH37</f>
        <v>✔</v>
      </c>
      <c r="BD45" s="79"/>
      <c r="BE45" s="79"/>
      <c r="BF45" s="83"/>
      <c r="BG45" s="83"/>
      <c r="BH45" s="79"/>
      <c r="BI45" s="83"/>
    </row>
    <row r="46" spans="2:61" ht="60" customHeight="1">
      <c r="B46" s="284" t="str">
        <f>'(B) - Detecciones - Ataques'!B38</f>
        <v>Inhibit Response Function</v>
      </c>
      <c r="C46" s="285" t="str">
        <f>'(B) - Detecciones - Ataques'!C38</f>
        <v>_</v>
      </c>
      <c r="D46" s="285" t="str">
        <f>'(B) - Detecciones - Ataques'!D38</f>
        <v>Device Restart/Shutdown</v>
      </c>
      <c r="E46" s="285" t="str">
        <f>'(B) - Detecciones - Ataques'!I38</f>
        <v>CIP</v>
      </c>
      <c r="F46" s="285" t="str">
        <f>'(B) - Detecciones - Ataques'!K38</f>
        <v xml:space="preserve">T0816_allen-bradley-DoS-CIP-mod[2].pcapng </v>
      </c>
      <c r="G46" s="59">
        <f>'(B) - Detecciones - Ataques'!L38</f>
        <v>1</v>
      </c>
      <c r="H46" s="41">
        <f t="shared" si="1"/>
        <v>1</v>
      </c>
      <c r="I46" s="80">
        <f t="shared" si="2"/>
        <v>1</v>
      </c>
      <c r="J46" s="41">
        <f>'(B) - Detecciones - Ataques'!T38</f>
        <v>0</v>
      </c>
      <c r="K46" s="80">
        <f>'(B) - Detecciones - Ataques'!U38</f>
        <v>0</v>
      </c>
      <c r="L46" s="41">
        <f>'(B) - Detecciones - Ataques'!AB38</f>
        <v>0</v>
      </c>
      <c r="M46" s="80">
        <f>'(B) - Detecciones - Ataques'!AC38</f>
        <v>0</v>
      </c>
      <c r="N46" s="41">
        <f>'(B) - Detecciones - Ataques'!AJ38</f>
        <v>0</v>
      </c>
      <c r="O46" s="80">
        <f>'(B) - Detecciones - Ataques'!AK38</f>
        <v>0</v>
      </c>
      <c r="P46" s="183">
        <f>'(B) - Detecciones - Ataques'!AR38</f>
        <v>1</v>
      </c>
      <c r="Q46" s="80">
        <f>'(B) - Detecciones - Ataques'!AS38</f>
        <v>1</v>
      </c>
      <c r="R46" s="41">
        <f>'(B) - Detecciones - Ataques'!AZ38</f>
        <v>0</v>
      </c>
      <c r="S46" s="80">
        <f>'(B) - Detecciones - Ataques'!BA38</f>
        <v>0</v>
      </c>
      <c r="T46" s="184">
        <f>'(B) - Detecciones - Ataques'!BR38</f>
        <v>1</v>
      </c>
      <c r="U46" s="80">
        <f>'(B) - Detecciones - Ataques'!BS38</f>
        <v>1</v>
      </c>
      <c r="V46" s="286" t="str">
        <f>'(B) - Detecciones - Ataques'!BV38</f>
        <v>✔</v>
      </c>
      <c r="W46" s="286" t="str">
        <f>'(B) - Detecciones - Ataques'!CH38</f>
        <v>✔</v>
      </c>
      <c r="BD46" s="79"/>
      <c r="BE46" s="79"/>
      <c r="BF46" s="83"/>
      <c r="BG46" s="83"/>
      <c r="BH46" s="79"/>
      <c r="BI46" s="83"/>
    </row>
    <row r="47" spans="2:61" ht="60" customHeight="1">
      <c r="B47" s="284" t="str">
        <f>'(B) - Detecciones - Ataques'!B39</f>
        <v>Impair Process Control</v>
      </c>
      <c r="C47" s="285" t="str">
        <f>'(B) - Detecciones - Ataques'!C39</f>
        <v>_</v>
      </c>
      <c r="D47" s="285" t="str">
        <f>'(B) - Detecciones - Ataques'!D39</f>
        <v>Modify Parameter</v>
      </c>
      <c r="E47" s="285" t="str">
        <f>'(B) - Detecciones - Ataques'!I39</f>
        <v>Modbus</v>
      </c>
      <c r="F47" s="285" t="str">
        <f>'(B) - Detecciones - Ataques'!K39</f>
        <v xml:space="preserve">T0836_Modbusclient-modify-register[2].pcapng  </v>
      </c>
      <c r="G47" s="59">
        <f>'(B) - Detecciones - Ataques'!L39</f>
        <v>1</v>
      </c>
      <c r="H47" s="41">
        <f t="shared" si="1"/>
        <v>1</v>
      </c>
      <c r="I47" s="80">
        <f t="shared" si="2"/>
        <v>1</v>
      </c>
      <c r="J47" s="41">
        <f>'(B) - Detecciones - Ataques'!T39</f>
        <v>0</v>
      </c>
      <c r="K47" s="80">
        <f>'(B) - Detecciones - Ataques'!U39</f>
        <v>0</v>
      </c>
      <c r="L47" s="41">
        <f>'(B) - Detecciones - Ataques'!AB39</f>
        <v>0</v>
      </c>
      <c r="M47" s="80">
        <f>'(B) - Detecciones - Ataques'!AC39</f>
        <v>0</v>
      </c>
      <c r="N47" s="41">
        <f>'(B) - Detecciones - Ataques'!AJ39</f>
        <v>1</v>
      </c>
      <c r="O47" s="80">
        <f>'(B) - Detecciones - Ataques'!AK39</f>
        <v>1</v>
      </c>
      <c r="P47" s="183">
        <f>'(B) - Detecciones - Ataques'!AR39</f>
        <v>1</v>
      </c>
      <c r="Q47" s="80">
        <f>'(B) - Detecciones - Ataques'!AS39</f>
        <v>1</v>
      </c>
      <c r="R47" s="41">
        <f>'(B) - Detecciones - Ataques'!AZ39</f>
        <v>0</v>
      </c>
      <c r="S47" s="80">
        <f>'(B) - Detecciones - Ataques'!BA39</f>
        <v>0</v>
      </c>
      <c r="T47" s="184">
        <f>'(B) - Detecciones - Ataques'!BR39</f>
        <v>1</v>
      </c>
      <c r="U47" s="80">
        <f>'(B) - Detecciones - Ataques'!BS39</f>
        <v>1</v>
      </c>
      <c r="V47" s="286" t="str">
        <f>'(B) - Detecciones - Ataques'!BV39</f>
        <v>✔</v>
      </c>
      <c r="W47" s="286" t="str">
        <f>'(B) - Detecciones - Ataques'!CH39</f>
        <v>✔</v>
      </c>
      <c r="AP47" s="1" t="s">
        <v>28</v>
      </c>
      <c r="BD47" s="79"/>
      <c r="BE47" s="79"/>
      <c r="BF47" s="83"/>
      <c r="BG47" s="83"/>
      <c r="BH47" s="79"/>
      <c r="BI47" s="83"/>
    </row>
    <row r="48" spans="2:61" ht="60" customHeight="1">
      <c r="B48" s="284" t="str">
        <f>'(B) - Detecciones - Ataques'!B40</f>
        <v>Impair Process Control</v>
      </c>
      <c r="C48" s="285" t="str">
        <f>'(B) - Detecciones - Ataques'!C40</f>
        <v>_</v>
      </c>
      <c r="D48" s="285" t="str">
        <f>'(B) - Detecciones - Ataques'!D40</f>
        <v>Modify Parameter</v>
      </c>
      <c r="E48" s="285" t="str">
        <f>'(B) - Detecciones - Ataques'!I40</f>
        <v>Modbus</v>
      </c>
      <c r="F48" s="285" t="str">
        <f>'(B) - Detecciones - Ataques'!K40</f>
        <v xml:space="preserve">T0836_Modbusclient-modify-registers-mod[2].pcapng </v>
      </c>
      <c r="G48" s="59">
        <f>'(B) - Detecciones - Ataques'!L40</f>
        <v>1</v>
      </c>
      <c r="H48" s="41">
        <f t="shared" si="1"/>
        <v>1</v>
      </c>
      <c r="I48" s="80">
        <f t="shared" si="2"/>
        <v>1</v>
      </c>
      <c r="J48" s="41">
        <f>'(B) - Detecciones - Ataques'!T40</f>
        <v>0</v>
      </c>
      <c r="K48" s="80">
        <f>'(B) - Detecciones - Ataques'!U40</f>
        <v>0</v>
      </c>
      <c r="L48" s="41">
        <f>'(B) - Detecciones - Ataques'!AB40</f>
        <v>0</v>
      </c>
      <c r="M48" s="80">
        <f>'(B) - Detecciones - Ataques'!AC40</f>
        <v>0</v>
      </c>
      <c r="N48" s="41">
        <f>'(B) - Detecciones - Ataques'!AJ40</f>
        <v>1</v>
      </c>
      <c r="O48" s="80">
        <f>'(B) - Detecciones - Ataques'!AK40</f>
        <v>1</v>
      </c>
      <c r="P48" s="183">
        <f>'(B) - Detecciones - Ataques'!AR40</f>
        <v>1</v>
      </c>
      <c r="Q48" s="80">
        <f>'(B) - Detecciones - Ataques'!AS40</f>
        <v>1</v>
      </c>
      <c r="R48" s="41">
        <f>'(B) - Detecciones - Ataques'!AZ40</f>
        <v>0</v>
      </c>
      <c r="S48" s="80">
        <f>'(B) - Detecciones - Ataques'!BA40</f>
        <v>0</v>
      </c>
      <c r="T48" s="184">
        <f>'(B) - Detecciones - Ataques'!BR40</f>
        <v>1</v>
      </c>
      <c r="U48" s="80">
        <f>'(B) - Detecciones - Ataques'!BS40</f>
        <v>1</v>
      </c>
      <c r="V48" s="286" t="str">
        <f>'(B) - Detecciones - Ataques'!BV40</f>
        <v>✔</v>
      </c>
      <c r="W48" s="286" t="str">
        <f>'(B) - Detecciones - Ataques'!CH40</f>
        <v>✔</v>
      </c>
      <c r="AO48" s="83"/>
      <c r="BD48" s="79"/>
      <c r="BE48" s="79"/>
      <c r="BF48" s="83"/>
      <c r="BG48" s="83"/>
      <c r="BH48" s="79"/>
      <c r="BI48" s="83"/>
    </row>
    <row r="49" spans="2:61" ht="60" customHeight="1">
      <c r="B49" s="284" t="str">
        <f>'(B) - Detecciones - Ataques'!B41</f>
        <v>Impact</v>
      </c>
      <c r="C49" s="285" t="str">
        <f>'(B) - Detecciones - Ataques'!C41</f>
        <v>_</v>
      </c>
      <c r="D49" s="285" t="str">
        <f>'(B) - Detecciones - Ataques'!D41</f>
        <v>Damage to Property</v>
      </c>
      <c r="E49" s="285" t="str">
        <f>'(B) - Detecciones - Ataques'!I41</f>
        <v>S7comm</v>
      </c>
      <c r="F49" s="285" t="str">
        <f>'(B) - Detecciones - Ataques'!K41</f>
        <v xml:space="preserve">T0879_node-red-escritura-2-mod[2].pcapng </v>
      </c>
      <c r="G49" s="59">
        <f>'(B) - Detecciones - Ataques'!L41</f>
        <v>1</v>
      </c>
      <c r="H49" s="41">
        <f t="shared" si="1"/>
        <v>0</v>
      </c>
      <c r="I49" s="80">
        <f t="shared" si="2"/>
        <v>0</v>
      </c>
      <c r="J49" s="41">
        <f>'(B) - Detecciones - Ataques'!T41</f>
        <v>0</v>
      </c>
      <c r="K49" s="80">
        <f>'(B) - Detecciones - Ataques'!U41</f>
        <v>0</v>
      </c>
      <c r="L49" s="41">
        <f>'(B) - Detecciones - Ataques'!AB41</f>
        <v>0</v>
      </c>
      <c r="M49" s="80">
        <f>'(B) - Detecciones - Ataques'!AC41</f>
        <v>0</v>
      </c>
      <c r="N49" s="41">
        <f>'(B) - Detecciones - Ataques'!AJ41</f>
        <v>0</v>
      </c>
      <c r="O49" s="80">
        <f>'(B) - Detecciones - Ataques'!AK41</f>
        <v>0</v>
      </c>
      <c r="P49" s="183">
        <f>'(B) - Detecciones - Ataques'!AR41</f>
        <v>0</v>
      </c>
      <c r="Q49" s="80">
        <f>'(B) - Detecciones - Ataques'!AS41</f>
        <v>0</v>
      </c>
      <c r="R49" s="41">
        <f>'(B) - Detecciones - Ataques'!AZ41</f>
        <v>0</v>
      </c>
      <c r="S49" s="80">
        <f>'(B) - Detecciones - Ataques'!BA41</f>
        <v>0</v>
      </c>
      <c r="T49" s="184">
        <f>'(B) - Detecciones - Ataques'!BR41</f>
        <v>1</v>
      </c>
      <c r="U49" s="80">
        <f>'(B) - Detecciones - Ataques'!BS41</f>
        <v>1</v>
      </c>
      <c r="V49" s="286" t="str">
        <f>'(B) - Detecciones - Ataques'!BV41</f>
        <v>✔</v>
      </c>
      <c r="W49" s="286" t="str">
        <f>'(B) - Detecciones - Ataques'!CH41</f>
        <v>✔</v>
      </c>
      <c r="AO49" s="83"/>
      <c r="BD49" s="79"/>
      <c r="BE49" s="79"/>
      <c r="BF49" s="83"/>
      <c r="BG49" s="83"/>
      <c r="BH49" s="79"/>
      <c r="BI49" s="83"/>
    </row>
    <row r="50" spans="2:61" ht="60" customHeight="1">
      <c r="B50" s="284" t="str">
        <f>'(B) - Detecciones - Ataques'!B42</f>
        <v>Impact</v>
      </c>
      <c r="C50" s="285" t="str">
        <f>'(B) - Detecciones - Ataques'!C42</f>
        <v>_</v>
      </c>
      <c r="D50" s="285" t="str">
        <f>'(B) - Detecciones - Ataques'!D42</f>
        <v>Loss of Productivity and Revenue</v>
      </c>
      <c r="E50" s="285" t="str">
        <f>'(B) - Detecciones - Ataques'!I42</f>
        <v>Modbus</v>
      </c>
      <c r="F50" s="285" t="str">
        <f>'(B) - Detecciones - Ataques'!K42</f>
        <v xml:space="preserve">T0828_DoS-Modbus-Write-Coils[2].pcapng </v>
      </c>
      <c r="G50" s="59">
        <f>'(B) - Detecciones - Ataques'!L42</f>
        <v>1</v>
      </c>
      <c r="H50" s="41">
        <f t="shared" si="1"/>
        <v>1</v>
      </c>
      <c r="I50" s="80">
        <f t="shared" si="2"/>
        <v>1</v>
      </c>
      <c r="J50" s="41">
        <f>'(B) - Detecciones - Ataques'!T42</f>
        <v>0</v>
      </c>
      <c r="K50" s="80">
        <f>'(B) - Detecciones - Ataques'!U42</f>
        <v>0</v>
      </c>
      <c r="L50" s="41">
        <f>'(B) - Detecciones - Ataques'!AB42</f>
        <v>0</v>
      </c>
      <c r="M50" s="80">
        <f>'(B) - Detecciones - Ataques'!AC42</f>
        <v>0</v>
      </c>
      <c r="N50" s="41">
        <f>'(B) - Detecciones - Ataques'!AJ42</f>
        <v>1</v>
      </c>
      <c r="O50" s="80">
        <f>'(B) - Detecciones - Ataques'!AK42</f>
        <v>1</v>
      </c>
      <c r="P50" s="183">
        <f>'(B) - Detecciones - Ataques'!AR42</f>
        <v>1</v>
      </c>
      <c r="Q50" s="80">
        <f>'(B) - Detecciones - Ataques'!AS42</f>
        <v>1</v>
      </c>
      <c r="R50" s="41">
        <f>'(B) - Detecciones - Ataques'!AZ42</f>
        <v>0</v>
      </c>
      <c r="S50" s="80">
        <f>'(B) - Detecciones - Ataques'!BA42</f>
        <v>0</v>
      </c>
      <c r="T50" s="184">
        <f>'(B) - Detecciones - Ataques'!BR42</f>
        <v>1</v>
      </c>
      <c r="U50" s="80">
        <f>'(B) - Detecciones - Ataques'!BS42</f>
        <v>1</v>
      </c>
      <c r="V50" s="286" t="str">
        <f>'(B) - Detecciones - Ataques'!BV42</f>
        <v>✔</v>
      </c>
      <c r="W50" s="286" t="str">
        <f>'(B) - Detecciones - Ataques'!CH42</f>
        <v>✔</v>
      </c>
      <c r="BD50" s="79"/>
      <c r="BE50" s="79"/>
      <c r="BF50" s="83"/>
      <c r="BG50" s="83"/>
      <c r="BH50" s="79"/>
      <c r="BI50" s="83"/>
    </row>
    <row r="51" spans="2:61" ht="60" customHeight="1">
      <c r="B51" s="284" t="str">
        <f>'(B) - Detecciones - Ataques'!B43</f>
        <v>Impact</v>
      </c>
      <c r="C51" s="285" t="str">
        <f>'(B) - Detecciones - Ataques'!C43</f>
        <v>_</v>
      </c>
      <c r="D51" s="285" t="str">
        <f>'(B) - Detecciones - Ataques'!D43</f>
        <v>Manipulation of Control</v>
      </c>
      <c r="E51" s="285" t="str">
        <f>'(B) - Detecciones - Ataques'!I43</f>
        <v>DNP3</v>
      </c>
      <c r="F51" s="285" t="str">
        <f>'(B) - Detecciones - Ataques'!K43</f>
        <v xml:space="preserve">T0831_DNP3-Rogue-Master-1-mod[2].pcapng </v>
      </c>
      <c r="G51" s="59">
        <f>'(B) - Detecciones - Ataques'!L43</f>
        <v>2</v>
      </c>
      <c r="H51" s="41">
        <f t="shared" si="1"/>
        <v>0</v>
      </c>
      <c r="I51" s="80">
        <f t="shared" si="2"/>
        <v>0</v>
      </c>
      <c r="J51" s="41">
        <f>'(B) - Detecciones - Ataques'!T43</f>
        <v>0</v>
      </c>
      <c r="K51" s="80">
        <f>'(B) - Detecciones - Ataques'!U43</f>
        <v>0</v>
      </c>
      <c r="L51" s="41">
        <f>'(B) - Detecciones - Ataques'!AB43</f>
        <v>0</v>
      </c>
      <c r="M51" s="80">
        <f>'(B) - Detecciones - Ataques'!AC43</f>
        <v>0</v>
      </c>
      <c r="N51" s="41">
        <f>'(B) - Detecciones - Ataques'!AJ43</f>
        <v>0</v>
      </c>
      <c r="O51" s="80">
        <f>'(B) - Detecciones - Ataques'!AK43</f>
        <v>0</v>
      </c>
      <c r="P51" s="183">
        <f>'(B) - Detecciones - Ataques'!AR43</f>
        <v>0</v>
      </c>
      <c r="Q51" s="80">
        <f>'(B) - Detecciones - Ataques'!AS43</f>
        <v>0</v>
      </c>
      <c r="R51" s="41">
        <f>'(B) - Detecciones - Ataques'!AZ43</f>
        <v>0</v>
      </c>
      <c r="S51" s="80">
        <f>'(B) - Detecciones - Ataques'!BA43</f>
        <v>0</v>
      </c>
      <c r="T51" s="184">
        <f>'(B) - Detecciones - Ataques'!BR43</f>
        <v>0</v>
      </c>
      <c r="U51" s="80">
        <f>'(B) - Detecciones - Ataques'!BS43</f>
        <v>0</v>
      </c>
      <c r="V51" s="286" t="str">
        <f>'(B) - Detecciones - Ataques'!BV43</f>
        <v>✔</v>
      </c>
      <c r="W51" s="290" t="str">
        <f>'(B) - Detecciones - Ataques'!CH43</f>
        <v>✘</v>
      </c>
      <c r="BD51" s="79"/>
      <c r="BE51" s="79"/>
      <c r="BF51" s="83"/>
      <c r="BG51" s="83"/>
      <c r="BH51" s="79"/>
      <c r="BI51" s="83"/>
    </row>
    <row r="52" spans="2:61" ht="60" customHeight="1">
      <c r="B52" s="284" t="str">
        <f>'(B) - Detecciones - Ataques'!B44</f>
        <v>Impact</v>
      </c>
      <c r="C52" s="285" t="str">
        <f>'(B) - Detecciones - Ataques'!C44</f>
        <v>_</v>
      </c>
      <c r="D52" s="285" t="str">
        <f>'(B) - Detecciones - Ataques'!D44</f>
        <v>Theft of Operational Information</v>
      </c>
      <c r="E52" s="285" t="str">
        <f>'(B) - Detecciones - Ataques'!I44</f>
        <v>Modbus</v>
      </c>
      <c r="F52" s="285" t="str">
        <f>'(B) - Detecciones - Ataques'!K44</f>
        <v xml:space="preserve">T0882_Discovery-Modbusclient-read-coils[2].pcapng </v>
      </c>
      <c r="G52" s="59">
        <f>'(B) - Detecciones - Ataques'!L44</f>
        <v>1</v>
      </c>
      <c r="H52" s="41">
        <f t="shared" si="1"/>
        <v>1</v>
      </c>
      <c r="I52" s="80">
        <f t="shared" si="2"/>
        <v>1</v>
      </c>
      <c r="J52" s="41">
        <f>'(B) - Detecciones - Ataques'!T44</f>
        <v>0</v>
      </c>
      <c r="K52" s="80">
        <f>'(B) - Detecciones - Ataques'!U44</f>
        <v>0</v>
      </c>
      <c r="L52" s="41">
        <f>'(B) - Detecciones - Ataques'!AB44</f>
        <v>0</v>
      </c>
      <c r="M52" s="80">
        <f>'(B) - Detecciones - Ataques'!AC44</f>
        <v>0</v>
      </c>
      <c r="N52" s="41">
        <f>'(B) - Detecciones - Ataques'!AJ44</f>
        <v>1</v>
      </c>
      <c r="O52" s="80">
        <f>'(B) - Detecciones - Ataques'!AK44</f>
        <v>1</v>
      </c>
      <c r="P52" s="183">
        <f>'(B) - Detecciones - Ataques'!AR44</f>
        <v>1</v>
      </c>
      <c r="Q52" s="80">
        <f>'(B) - Detecciones - Ataques'!AS44</f>
        <v>1</v>
      </c>
      <c r="R52" s="41">
        <f>'(B) - Detecciones - Ataques'!AZ44</f>
        <v>0</v>
      </c>
      <c r="S52" s="80">
        <f>'(B) - Detecciones - Ataques'!BA44</f>
        <v>0</v>
      </c>
      <c r="T52" s="184">
        <f>'(B) - Detecciones - Ataques'!BR44</f>
        <v>1</v>
      </c>
      <c r="U52" s="80">
        <f>'(B) - Detecciones - Ataques'!BS44</f>
        <v>1</v>
      </c>
      <c r="V52" s="286" t="str">
        <f>'(B) - Detecciones - Ataques'!BV44</f>
        <v>✔</v>
      </c>
      <c r="W52" s="286" t="str">
        <f>'(B) - Detecciones - Ataques'!CH44</f>
        <v>✔</v>
      </c>
      <c r="BD52" s="79"/>
      <c r="BE52" s="79"/>
      <c r="BF52" s="83"/>
      <c r="BG52" s="83"/>
      <c r="BH52" s="79"/>
      <c r="BI52" s="83"/>
    </row>
    <row r="53" spans="2:61" ht="60" customHeight="1">
      <c r="B53" s="284" t="str">
        <f>'(B) - Detecciones - Ataques'!B45</f>
        <v>Impact</v>
      </c>
      <c r="C53" s="285" t="str">
        <f>'(B) - Detecciones - Ataques'!C45</f>
        <v>_</v>
      </c>
      <c r="D53" s="285" t="str">
        <f>'(B) - Detecciones - Ataques'!D45</f>
        <v>Theft of Operational Information</v>
      </c>
      <c r="E53" s="285" t="str">
        <f>'(B) - Detecciones - Ataques'!I45</f>
        <v>Modbus</v>
      </c>
      <c r="F53" s="285" t="str">
        <f>'(B) - Detecciones - Ataques'!K45</f>
        <v xml:space="preserve">T0882_Discovery-Modbusclient-read-register[2].pcapng </v>
      </c>
      <c r="G53" s="59">
        <f>'(B) - Detecciones - Ataques'!L45</f>
        <v>1</v>
      </c>
      <c r="H53" s="41">
        <f t="shared" si="1"/>
        <v>1</v>
      </c>
      <c r="I53" s="80">
        <f t="shared" si="2"/>
        <v>1</v>
      </c>
      <c r="J53" s="41">
        <f>'(B) - Detecciones - Ataques'!T45</f>
        <v>0</v>
      </c>
      <c r="K53" s="80">
        <f>'(B) - Detecciones - Ataques'!U45</f>
        <v>0</v>
      </c>
      <c r="L53" s="41">
        <f>'(B) - Detecciones - Ataques'!AB45</f>
        <v>0</v>
      </c>
      <c r="M53" s="80">
        <f>'(B) - Detecciones - Ataques'!AC45</f>
        <v>0</v>
      </c>
      <c r="N53" s="41">
        <f>'(B) - Detecciones - Ataques'!AJ45</f>
        <v>1</v>
      </c>
      <c r="O53" s="80">
        <f>'(B) - Detecciones - Ataques'!AK45</f>
        <v>1</v>
      </c>
      <c r="P53" s="183">
        <f>'(B) - Detecciones - Ataques'!AR45</f>
        <v>1</v>
      </c>
      <c r="Q53" s="80">
        <f>'(B) - Detecciones - Ataques'!AS45</f>
        <v>1</v>
      </c>
      <c r="R53" s="41">
        <f>'(B) - Detecciones - Ataques'!AZ45</f>
        <v>0</v>
      </c>
      <c r="S53" s="80">
        <f>'(B) - Detecciones - Ataques'!BA45</f>
        <v>0</v>
      </c>
      <c r="T53" s="184">
        <f>'(B) - Detecciones - Ataques'!BR45</f>
        <v>1</v>
      </c>
      <c r="U53" s="80">
        <f>'(B) - Detecciones - Ataques'!BS45</f>
        <v>1</v>
      </c>
      <c r="V53" s="286" t="str">
        <f>'(B) - Detecciones - Ataques'!BV45</f>
        <v>✔</v>
      </c>
      <c r="W53" s="286" t="str">
        <f>'(B) - Detecciones - Ataques'!CH45</f>
        <v>✔</v>
      </c>
      <c r="BD53" s="79"/>
      <c r="BE53" s="79"/>
      <c r="BF53" s="83"/>
      <c r="BG53" s="83"/>
      <c r="BH53" s="79"/>
      <c r="BI53" s="83"/>
    </row>
    <row r="54" spans="2:61" ht="60" customHeight="1">
      <c r="B54" s="284" t="str">
        <f>'(B) - Detecciones - Ataques'!B46</f>
        <v>Impact</v>
      </c>
      <c r="C54" s="285" t="str">
        <f>'(B) - Detecciones - Ataques'!C46</f>
        <v>_</v>
      </c>
      <c r="D54" s="285" t="str">
        <f>'(B) - Detecciones - Ataques'!D46</f>
        <v>Theft of Operational Information</v>
      </c>
      <c r="E54" s="285" t="str">
        <f>'(B) - Detecciones - Ataques'!I46</f>
        <v>Modbus</v>
      </c>
      <c r="F54" s="285" t="str">
        <f>'(B) - Detecciones - Ataques'!K46</f>
        <v xml:space="preserve">T0882_Discovery-Modbusclient-read-registers-mod[2].pcapng </v>
      </c>
      <c r="G54" s="59">
        <f>'(B) - Detecciones - Ataques'!L46</f>
        <v>1</v>
      </c>
      <c r="H54" s="41">
        <f t="shared" si="1"/>
        <v>1</v>
      </c>
      <c r="I54" s="80">
        <f t="shared" si="2"/>
        <v>1</v>
      </c>
      <c r="J54" s="41">
        <f>'(B) - Detecciones - Ataques'!T46</f>
        <v>0</v>
      </c>
      <c r="K54" s="80">
        <f>'(B) - Detecciones - Ataques'!U46</f>
        <v>0</v>
      </c>
      <c r="L54" s="41">
        <f>'(B) - Detecciones - Ataques'!AB46</f>
        <v>0</v>
      </c>
      <c r="M54" s="80">
        <f>'(B) - Detecciones - Ataques'!AC46</f>
        <v>0</v>
      </c>
      <c r="N54" s="41">
        <f>'(B) - Detecciones - Ataques'!AJ46</f>
        <v>1</v>
      </c>
      <c r="O54" s="80">
        <f>'(B) - Detecciones - Ataques'!AK46</f>
        <v>1</v>
      </c>
      <c r="P54" s="183">
        <f>'(B) - Detecciones - Ataques'!AR46</f>
        <v>1</v>
      </c>
      <c r="Q54" s="80">
        <f>'(B) - Detecciones - Ataques'!AS46</f>
        <v>1</v>
      </c>
      <c r="R54" s="41">
        <f>'(B) - Detecciones - Ataques'!AZ46</f>
        <v>0</v>
      </c>
      <c r="S54" s="80">
        <f>'(B) - Detecciones - Ataques'!BA46</f>
        <v>0</v>
      </c>
      <c r="T54" s="184">
        <f>'(B) - Detecciones - Ataques'!BR46</f>
        <v>1</v>
      </c>
      <c r="U54" s="80">
        <f>'(B) - Detecciones - Ataques'!BS46</f>
        <v>1</v>
      </c>
      <c r="V54" s="286" t="str">
        <f>'(B) - Detecciones - Ataques'!BV46</f>
        <v>✔</v>
      </c>
      <c r="W54" s="286" t="str">
        <f>'(B) - Detecciones - Ataques'!CH46</f>
        <v>✔</v>
      </c>
      <c r="BD54" s="79"/>
      <c r="BE54" s="79"/>
      <c r="BF54" s="83"/>
      <c r="BG54" s="83"/>
      <c r="BH54" s="79"/>
      <c r="BI54" s="83"/>
    </row>
    <row r="55" spans="2:61" ht="60" customHeight="1">
      <c r="B55" s="284" t="str">
        <f>'(B) - Detecciones - Ataques'!B47</f>
        <v>Impact</v>
      </c>
      <c r="C55" s="285" t="str">
        <f>'(B) - Detecciones - Ataques'!C47</f>
        <v>_</v>
      </c>
      <c r="D55" s="285" t="str">
        <f>'(B) - Detecciones - Ataques'!D47</f>
        <v>Theft of Operational Information</v>
      </c>
      <c r="E55" s="285" t="str">
        <f>'(B) - Detecciones - Ataques'!I47</f>
        <v>S7comm</v>
      </c>
      <c r="F55" s="285" t="str">
        <f>'(B) - Detecciones - Ataques'!K47</f>
        <v xml:space="preserve">T0882_Discovery-node-red-mod[2].pcapng </v>
      </c>
      <c r="G55" s="59">
        <f>'(B) - Detecciones - Ataques'!L47</f>
        <v>14</v>
      </c>
      <c r="H55" s="41">
        <f t="shared" si="1"/>
        <v>0</v>
      </c>
      <c r="I55" s="80">
        <f t="shared" si="2"/>
        <v>0</v>
      </c>
      <c r="J55" s="41">
        <f>'(B) - Detecciones - Ataques'!T47</f>
        <v>0</v>
      </c>
      <c r="K55" s="80">
        <f>'(B) - Detecciones - Ataques'!U47</f>
        <v>0</v>
      </c>
      <c r="L55" s="41">
        <f>'(B) - Detecciones - Ataques'!AB47</f>
        <v>0</v>
      </c>
      <c r="M55" s="80">
        <f>'(B) - Detecciones - Ataques'!AC47</f>
        <v>0</v>
      </c>
      <c r="N55" s="41">
        <f>'(B) - Detecciones - Ataques'!AJ47</f>
        <v>0</v>
      </c>
      <c r="O55" s="80">
        <f>'(B) - Detecciones - Ataques'!AK47</f>
        <v>0</v>
      </c>
      <c r="P55" s="183">
        <f>'(B) - Detecciones - Ataques'!AR47</f>
        <v>0</v>
      </c>
      <c r="Q55" s="80">
        <f>'(B) - Detecciones - Ataques'!AS47</f>
        <v>0</v>
      </c>
      <c r="R55" s="41">
        <f>'(B) - Detecciones - Ataques'!AZ47</f>
        <v>0</v>
      </c>
      <c r="S55" s="80">
        <f>'(B) - Detecciones - Ataques'!BA47</f>
        <v>0</v>
      </c>
      <c r="T55" s="184">
        <f>'(B) - Detecciones - Ataques'!BR47</f>
        <v>14</v>
      </c>
      <c r="U55" s="80">
        <f>'(B) - Detecciones - Ataques'!BS47</f>
        <v>1</v>
      </c>
      <c r="V55" s="286" t="str">
        <f>'(B) - Detecciones - Ataques'!BV47</f>
        <v>✔</v>
      </c>
      <c r="W55" s="286" t="str">
        <f>'(B) - Detecciones - Ataques'!CH47</f>
        <v>✔</v>
      </c>
      <c r="BD55" s="79"/>
      <c r="BE55" s="79"/>
      <c r="BF55" s="83"/>
      <c r="BG55" s="83"/>
      <c r="BH55" s="79"/>
      <c r="BI55" s="83"/>
    </row>
    <row r="56" spans="2:61" ht="60" customHeight="1">
      <c r="B56" s="284" t="str">
        <f>'(B) - Detecciones - Ataques'!B48</f>
        <v>Impact</v>
      </c>
      <c r="C56" s="285" t="str">
        <f>'(B) - Detecciones - Ataques'!C48</f>
        <v>_</v>
      </c>
      <c r="D56" s="285" t="str">
        <f>'(B) - Detecciones - Ataques'!D48</f>
        <v>Theft of Operational Information</v>
      </c>
      <c r="E56" s="285" t="str">
        <f>'(B) - Detecciones - Ataques'!I48</f>
        <v>DNP3</v>
      </c>
      <c r="F56" s="285" t="str">
        <f>'(B) - Detecciones - Ataques'!K48</f>
        <v xml:space="preserve">T0882_DNP3-Directory-Read-mod[2].pcapng </v>
      </c>
      <c r="G56" s="59">
        <f>'(B) - Detecciones - Ataques'!L48</f>
        <v>2</v>
      </c>
      <c r="H56" s="41">
        <f t="shared" si="1"/>
        <v>0</v>
      </c>
      <c r="I56" s="80">
        <f t="shared" si="2"/>
        <v>0</v>
      </c>
      <c r="J56" s="41">
        <f>'(B) - Detecciones - Ataques'!T48</f>
        <v>0</v>
      </c>
      <c r="K56" s="80">
        <f>'(B) - Detecciones - Ataques'!U48</f>
        <v>0</v>
      </c>
      <c r="L56" s="41">
        <f>'(B) - Detecciones - Ataques'!AB48</f>
        <v>0</v>
      </c>
      <c r="M56" s="80">
        <f>'(B) - Detecciones - Ataques'!AC48</f>
        <v>0</v>
      </c>
      <c r="N56" s="41">
        <f>'(B) - Detecciones - Ataques'!AJ48</f>
        <v>0</v>
      </c>
      <c r="O56" s="80">
        <f>'(B) - Detecciones - Ataques'!AK48</f>
        <v>0</v>
      </c>
      <c r="P56" s="183">
        <f>'(B) - Detecciones - Ataques'!AR48</f>
        <v>0</v>
      </c>
      <c r="Q56" s="80">
        <f>'(B) - Detecciones - Ataques'!AS48</f>
        <v>0</v>
      </c>
      <c r="R56" s="41">
        <f>'(B) - Detecciones - Ataques'!AZ48</f>
        <v>0</v>
      </c>
      <c r="S56" s="80">
        <f>'(B) - Detecciones - Ataques'!BA48</f>
        <v>0</v>
      </c>
      <c r="T56" s="184">
        <f>'(B) - Detecciones - Ataques'!BR48</f>
        <v>0</v>
      </c>
      <c r="U56" s="80">
        <f>'(B) - Detecciones - Ataques'!BS48</f>
        <v>0</v>
      </c>
      <c r="V56" s="286" t="str">
        <f>'(B) - Detecciones - Ataques'!BV48</f>
        <v>✔</v>
      </c>
      <c r="W56" s="290" t="str">
        <f>'(B) - Detecciones - Ataques'!CH48</f>
        <v>✘</v>
      </c>
      <c r="BD56" s="79"/>
      <c r="BE56" s="79"/>
      <c r="BF56" s="83"/>
      <c r="BG56" s="83"/>
      <c r="BH56" s="79"/>
      <c r="BI56" s="83"/>
    </row>
    <row r="57" spans="2:61" ht="60" customHeight="1">
      <c r="B57" s="284" t="str">
        <f>'(B) - Detecciones - Ataques'!B49</f>
        <v>Impact</v>
      </c>
      <c r="C57" s="285" t="str">
        <f>'(B) - Detecciones - Ataques'!C49</f>
        <v>_</v>
      </c>
      <c r="D57" s="285" t="str">
        <f>'(B) - Detecciones - Ataques'!D49</f>
        <v>Theft of Operational Information</v>
      </c>
      <c r="E57" s="285" t="str">
        <f>'(B) - Detecciones - Ataques'!I49</f>
        <v>DNP3</v>
      </c>
      <c r="F57" s="285" t="str">
        <f>'(B) - Detecciones - Ataques'!K49</f>
        <v xml:space="preserve">T0882_DNP3-File-Read-1-mod[2].pcapng </v>
      </c>
      <c r="G57" s="59">
        <f>'(B) - Detecciones - Ataques'!L49</f>
        <v>2</v>
      </c>
      <c r="H57" s="41">
        <f t="shared" si="1"/>
        <v>0</v>
      </c>
      <c r="I57" s="80">
        <f t="shared" si="2"/>
        <v>0</v>
      </c>
      <c r="J57" s="41">
        <f>'(B) - Detecciones - Ataques'!T49</f>
        <v>0</v>
      </c>
      <c r="K57" s="80">
        <f>'(B) - Detecciones - Ataques'!U49</f>
        <v>0</v>
      </c>
      <c r="L57" s="41">
        <f>'(B) - Detecciones - Ataques'!AB49</f>
        <v>0</v>
      </c>
      <c r="M57" s="80">
        <f>'(B) - Detecciones - Ataques'!AC49</f>
        <v>0</v>
      </c>
      <c r="N57" s="41">
        <f>'(B) - Detecciones - Ataques'!AJ49</f>
        <v>0</v>
      </c>
      <c r="O57" s="80">
        <f>'(B) - Detecciones - Ataques'!AK49</f>
        <v>0</v>
      </c>
      <c r="P57" s="183">
        <f>'(B) - Detecciones - Ataques'!AR49</f>
        <v>0</v>
      </c>
      <c r="Q57" s="80">
        <f>'(B) - Detecciones - Ataques'!AS49</f>
        <v>0</v>
      </c>
      <c r="R57" s="41">
        <f>'(B) - Detecciones - Ataques'!AZ49</f>
        <v>0</v>
      </c>
      <c r="S57" s="80">
        <f>'(B) - Detecciones - Ataques'!BA49</f>
        <v>0</v>
      </c>
      <c r="T57" s="184">
        <f>'(B) - Detecciones - Ataques'!BR49</f>
        <v>0</v>
      </c>
      <c r="U57" s="80">
        <f>'(B) - Detecciones - Ataques'!BS49</f>
        <v>0</v>
      </c>
      <c r="V57" s="286" t="str">
        <f>'(B) - Detecciones - Ataques'!BV49</f>
        <v>✔</v>
      </c>
      <c r="W57" s="290" t="str">
        <f>'(B) - Detecciones - Ataques'!CH49</f>
        <v>✘</v>
      </c>
      <c r="BD57" s="79"/>
      <c r="BE57" s="79"/>
      <c r="BF57" s="83"/>
      <c r="BG57" s="83"/>
      <c r="BH57" s="79"/>
      <c r="BI57" s="83"/>
    </row>
    <row r="58" spans="2:61" ht="60" customHeight="1">
      <c r="B58" s="284" t="str">
        <f>'(B) - Detecciones - Ataques'!B50</f>
        <v>Impact</v>
      </c>
      <c r="C58" s="285" t="str">
        <f>'(B) - Detecciones - Ataques'!C50</f>
        <v>_</v>
      </c>
      <c r="D58" s="285" t="str">
        <f>'(B) - Detecciones - Ataques'!D50</f>
        <v>Theft of Operational Information</v>
      </c>
      <c r="E58" s="285" t="str">
        <f>'(B) - Detecciones - Ataques'!I50</f>
        <v>DNP3</v>
      </c>
      <c r="F58" s="285" t="str">
        <f>'(B) - Detecciones - Ataques'!K50</f>
        <v xml:space="preserve">T0882_DNP3-File-Read-2-mod[2].pcapng </v>
      </c>
      <c r="G58" s="59">
        <f>'(B) - Detecciones - Ataques'!L50</f>
        <v>26</v>
      </c>
      <c r="H58" s="41">
        <f t="shared" si="1"/>
        <v>0</v>
      </c>
      <c r="I58" s="80">
        <f t="shared" si="2"/>
        <v>0</v>
      </c>
      <c r="J58" s="41">
        <f>'(B) - Detecciones - Ataques'!T50</f>
        <v>0</v>
      </c>
      <c r="K58" s="80">
        <f>'(B) - Detecciones - Ataques'!U50</f>
        <v>0</v>
      </c>
      <c r="L58" s="41">
        <f>'(B) - Detecciones - Ataques'!AB50</f>
        <v>0</v>
      </c>
      <c r="M58" s="80">
        <f>'(B) - Detecciones - Ataques'!AC50</f>
        <v>0</v>
      </c>
      <c r="N58" s="41">
        <f>'(B) - Detecciones - Ataques'!AJ50</f>
        <v>0</v>
      </c>
      <c r="O58" s="80">
        <f>'(B) - Detecciones - Ataques'!AK50</f>
        <v>0</v>
      </c>
      <c r="P58" s="183">
        <f>'(B) - Detecciones - Ataques'!AR50</f>
        <v>0</v>
      </c>
      <c r="Q58" s="80">
        <f>'(B) - Detecciones - Ataques'!AS50</f>
        <v>0</v>
      </c>
      <c r="R58" s="41">
        <f>'(B) - Detecciones - Ataques'!AZ50</f>
        <v>0</v>
      </c>
      <c r="S58" s="80">
        <f>'(B) - Detecciones - Ataques'!BA50</f>
        <v>0</v>
      </c>
      <c r="T58" s="184">
        <f>'(B) - Detecciones - Ataques'!BR50</f>
        <v>0</v>
      </c>
      <c r="U58" s="80">
        <f>'(B) - Detecciones - Ataques'!BS50</f>
        <v>0</v>
      </c>
      <c r="V58" s="286" t="str">
        <f>'(B) - Detecciones - Ataques'!BV50</f>
        <v>✔</v>
      </c>
      <c r="W58" s="290" t="str">
        <f>'(B) - Detecciones - Ataques'!CH50</f>
        <v>✘</v>
      </c>
      <c r="BD58" s="79"/>
      <c r="BE58" s="79"/>
      <c r="BF58" s="83"/>
      <c r="BG58" s="83"/>
      <c r="BH58" s="79"/>
      <c r="BI58" s="83"/>
    </row>
    <row r="59" spans="2:61" ht="60" customHeight="1">
      <c r="B59" s="284" t="str">
        <f>'(B) - Detecciones - Ataques'!B51</f>
        <v>Impact</v>
      </c>
      <c r="C59" s="285" t="str">
        <f>'(B) - Detecciones - Ataques'!C51</f>
        <v>_</v>
      </c>
      <c r="D59" s="285" t="str">
        <f>'(B) - Detecciones - Ataques'!D51</f>
        <v>Theft of Operational Information</v>
      </c>
      <c r="E59" s="285" t="str">
        <f>'(B) - Detecciones - Ataques'!I51</f>
        <v>DNP3</v>
      </c>
      <c r="F59" s="285" t="str">
        <f>'(B) - Detecciones - Ataques'!K51</f>
        <v xml:space="preserve">T0882_DNP3-File-Write-1-mod[2].pcapng </v>
      </c>
      <c r="G59" s="59">
        <f>'(B) - Detecciones - Ataques'!L51</f>
        <v>24</v>
      </c>
      <c r="H59" s="41">
        <f t="shared" si="1"/>
        <v>0</v>
      </c>
      <c r="I59" s="80">
        <f t="shared" si="2"/>
        <v>0</v>
      </c>
      <c r="J59" s="41">
        <f>'(B) - Detecciones - Ataques'!T51</f>
        <v>0</v>
      </c>
      <c r="K59" s="80">
        <f>'(B) - Detecciones - Ataques'!U51</f>
        <v>0</v>
      </c>
      <c r="L59" s="41">
        <f>'(B) - Detecciones - Ataques'!AB51</f>
        <v>0</v>
      </c>
      <c r="M59" s="80">
        <f>'(B) - Detecciones - Ataques'!AC51</f>
        <v>0</v>
      </c>
      <c r="N59" s="41">
        <f>'(B) - Detecciones - Ataques'!AJ51</f>
        <v>0</v>
      </c>
      <c r="O59" s="80">
        <f>'(B) - Detecciones - Ataques'!AK51</f>
        <v>0</v>
      </c>
      <c r="P59" s="183">
        <f>'(B) - Detecciones - Ataques'!AR51</f>
        <v>0</v>
      </c>
      <c r="Q59" s="80">
        <f>'(B) - Detecciones - Ataques'!AS51</f>
        <v>0</v>
      </c>
      <c r="R59" s="41">
        <f>'(B) - Detecciones - Ataques'!AZ51</f>
        <v>0</v>
      </c>
      <c r="S59" s="80">
        <f>'(B) - Detecciones - Ataques'!BA51</f>
        <v>0</v>
      </c>
      <c r="T59" s="184">
        <f>'(B) - Detecciones - Ataques'!BR51</f>
        <v>0</v>
      </c>
      <c r="U59" s="80">
        <f>'(B) - Detecciones - Ataques'!BS51</f>
        <v>0</v>
      </c>
      <c r="V59" s="286" t="str">
        <f>'(B) - Detecciones - Ataques'!BV51</f>
        <v>✔</v>
      </c>
      <c r="W59" s="290" t="str">
        <f>'(B) - Detecciones - Ataques'!CH51</f>
        <v>✘</v>
      </c>
      <c r="BD59" s="79"/>
      <c r="BE59" s="79"/>
      <c r="BF59" s="83"/>
      <c r="BG59" s="83"/>
      <c r="BH59" s="79"/>
      <c r="BI59" s="83"/>
    </row>
    <row r="60" spans="2:61" ht="60" customHeight="1">
      <c r="B60" s="284" t="str">
        <f>'(B) - Detecciones - Ataques'!B52</f>
        <v>Desconocida</v>
      </c>
      <c r="C60" s="285" t="str">
        <f>'(B) - Detecciones - Ataques'!C52</f>
        <v>_</v>
      </c>
      <c r="D60" s="285" t="str">
        <f>'(B) - Detecciones - Ataques'!D52</f>
        <v>Desconocida</v>
      </c>
      <c r="E60" s="285" t="str">
        <f>'(B) - Detecciones - Ataques'!I52</f>
        <v>BACnet</v>
      </c>
      <c r="F60" s="285" t="str">
        <f>'(B) - Detecciones - Ataques'!K52</f>
        <v xml:space="preserve">bacnet_test[3].pcapng </v>
      </c>
      <c r="G60" s="59">
        <f>'(B) - Detecciones - Ataques'!L52</f>
        <v>1</v>
      </c>
      <c r="H60" s="41">
        <f t="shared" si="1"/>
        <v>1</v>
      </c>
      <c r="I60" s="80">
        <f t="shared" si="2"/>
        <v>1</v>
      </c>
      <c r="J60" s="41">
        <f>'(B) - Detecciones - Ataques'!T52</f>
        <v>0</v>
      </c>
      <c r="K60" s="80">
        <f>'(B) - Detecciones - Ataques'!U52</f>
        <v>0</v>
      </c>
      <c r="L60" s="41">
        <f>'(B) - Detecciones - Ataques'!AB52</f>
        <v>0</v>
      </c>
      <c r="M60" s="80">
        <f>'(B) - Detecciones - Ataques'!AC52</f>
        <v>0</v>
      </c>
      <c r="N60" s="41">
        <f>'(B) - Detecciones - Ataques'!AJ52</f>
        <v>0</v>
      </c>
      <c r="O60" s="80">
        <f>'(B) - Detecciones - Ataques'!AK52</f>
        <v>0</v>
      </c>
      <c r="P60" s="183">
        <f>'(B) - Detecciones - Ataques'!AR52</f>
        <v>0</v>
      </c>
      <c r="Q60" s="80">
        <f>'(B) - Detecciones - Ataques'!AS52</f>
        <v>0</v>
      </c>
      <c r="R60" s="41">
        <f>'(B) - Detecciones - Ataques'!AZ52</f>
        <v>1</v>
      </c>
      <c r="S60" s="80">
        <f>'(B) - Detecciones - Ataques'!BA52</f>
        <v>1</v>
      </c>
      <c r="T60" s="184">
        <f>'(B) - Detecciones - Ataques'!BR52</f>
        <v>1</v>
      </c>
      <c r="U60" s="80">
        <f>'(B) - Detecciones - Ataques'!BS52</f>
        <v>1</v>
      </c>
      <c r="V60" s="286" t="str">
        <f>'(B) - Detecciones - Ataques'!BV52</f>
        <v>✔</v>
      </c>
      <c r="W60" s="286" t="str">
        <f>'(B) - Detecciones - Ataques'!CH52</f>
        <v>✔</v>
      </c>
      <c r="BD60" s="79"/>
      <c r="BE60" s="79"/>
      <c r="BF60" s="83"/>
      <c r="BG60" s="83"/>
      <c r="BH60" s="79"/>
      <c r="BI60" s="83"/>
    </row>
    <row r="61" spans="2:61" ht="60" customHeight="1">
      <c r="B61" s="284" t="str">
        <f>'(B) - Detecciones - Ataques'!B53</f>
        <v>Desconocida</v>
      </c>
      <c r="C61" s="285" t="str">
        <f>'(B) - Detecciones - Ataques'!C53</f>
        <v>_</v>
      </c>
      <c r="D61" s="285" t="str">
        <f>'(B) - Detecciones - Ataques'!D53</f>
        <v>Desconocida</v>
      </c>
      <c r="E61" s="285" t="str">
        <f>'(B) - Detecciones - Ataques'!I53</f>
        <v>DNP3</v>
      </c>
      <c r="F61" s="285" t="str">
        <f>'(B) - Detecciones - Ataques'!K53</f>
        <v xml:space="preserve">dnp3_test_data_part1[3].pcapng </v>
      </c>
      <c r="G61" s="59">
        <f>'(B) - Detecciones - Ataques'!L53</f>
        <v>1</v>
      </c>
      <c r="H61" s="41">
        <f t="shared" si="1"/>
        <v>1</v>
      </c>
      <c r="I61" s="80">
        <f t="shared" si="2"/>
        <v>1</v>
      </c>
      <c r="J61" s="41">
        <f>'(B) - Detecciones - Ataques'!T53</f>
        <v>0</v>
      </c>
      <c r="K61" s="80">
        <f>'(B) - Detecciones - Ataques'!U53</f>
        <v>0</v>
      </c>
      <c r="L61" s="41">
        <f>'(B) - Detecciones - Ataques'!AB53</f>
        <v>0</v>
      </c>
      <c r="M61" s="80">
        <f>'(B) - Detecciones - Ataques'!AC53</f>
        <v>0</v>
      </c>
      <c r="N61" s="41">
        <f>'(B) - Detecciones - Ataques'!AJ53</f>
        <v>1</v>
      </c>
      <c r="O61" s="80">
        <f>'(B) - Detecciones - Ataques'!AK53</f>
        <v>1</v>
      </c>
      <c r="P61" s="183">
        <f>'(B) - Detecciones - Ataques'!AR53</f>
        <v>1</v>
      </c>
      <c r="Q61" s="80">
        <f>'(B) - Detecciones - Ataques'!AS53</f>
        <v>1</v>
      </c>
      <c r="R61" s="41">
        <f>'(B) - Detecciones - Ataques'!AZ53</f>
        <v>1</v>
      </c>
      <c r="S61" s="80">
        <f>'(B) - Detecciones - Ataques'!BA53</f>
        <v>1</v>
      </c>
      <c r="T61" s="184">
        <f>'(B) - Detecciones - Ataques'!BR53</f>
        <v>1</v>
      </c>
      <c r="U61" s="80">
        <f>'(B) - Detecciones - Ataques'!BS53</f>
        <v>1</v>
      </c>
      <c r="V61" s="286" t="str">
        <f>'(B) - Detecciones - Ataques'!BV53</f>
        <v>✔</v>
      </c>
      <c r="W61" s="286" t="str">
        <f>'(B) - Detecciones - Ataques'!CH53</f>
        <v>✔</v>
      </c>
      <c r="BD61" s="79"/>
      <c r="BE61" s="79"/>
      <c r="BF61" s="83"/>
      <c r="BG61" s="83"/>
      <c r="BH61" s="79"/>
      <c r="BI61" s="83"/>
    </row>
    <row r="62" spans="2:61" ht="60" customHeight="1">
      <c r="B62" s="284" t="str">
        <f>'(B) - Detecciones - Ataques'!B54</f>
        <v>Desconocida</v>
      </c>
      <c r="C62" s="285" t="str">
        <f>'(B) - Detecciones - Ataques'!C54</f>
        <v>_</v>
      </c>
      <c r="D62" s="285" t="str">
        <f>'(B) - Detecciones - Ataques'!D54</f>
        <v>Desconocida</v>
      </c>
      <c r="E62" s="285" t="str">
        <f>'(B) - Detecciones - Ataques'!I54</f>
        <v>DNP3</v>
      </c>
      <c r="F62" s="285" t="str">
        <f>'(B) - Detecciones - Ataques'!K54</f>
        <v xml:space="preserve">dnp3_test_data_part2[3].pcapng </v>
      </c>
      <c r="G62" s="59">
        <f>'(B) - Detecciones - Ataques'!L54</f>
        <v>1</v>
      </c>
      <c r="H62" s="41">
        <f t="shared" si="1"/>
        <v>1</v>
      </c>
      <c r="I62" s="80">
        <f t="shared" si="2"/>
        <v>1</v>
      </c>
      <c r="J62" s="41">
        <f>'(B) - Detecciones - Ataques'!T54</f>
        <v>0</v>
      </c>
      <c r="K62" s="80">
        <f>'(B) - Detecciones - Ataques'!U54</f>
        <v>0</v>
      </c>
      <c r="L62" s="41">
        <f>'(B) - Detecciones - Ataques'!AB54</f>
        <v>0</v>
      </c>
      <c r="M62" s="80">
        <f>'(B) - Detecciones - Ataques'!AC54</f>
        <v>0</v>
      </c>
      <c r="N62" s="41">
        <f>'(B) - Detecciones - Ataques'!AJ54</f>
        <v>1</v>
      </c>
      <c r="O62" s="80">
        <f>'(B) - Detecciones - Ataques'!AK54</f>
        <v>1</v>
      </c>
      <c r="P62" s="183">
        <f>'(B) - Detecciones - Ataques'!AR54</f>
        <v>1</v>
      </c>
      <c r="Q62" s="80">
        <f>'(B) - Detecciones - Ataques'!AS54</f>
        <v>1</v>
      </c>
      <c r="R62" s="41">
        <f>'(B) - Detecciones - Ataques'!AZ54</f>
        <v>1</v>
      </c>
      <c r="S62" s="80">
        <f>'(B) - Detecciones - Ataques'!BA54</f>
        <v>1</v>
      </c>
      <c r="T62" s="184">
        <f>'(B) - Detecciones - Ataques'!BR54</f>
        <v>0</v>
      </c>
      <c r="U62" s="80">
        <f>'(B) - Detecciones - Ataques'!BS54</f>
        <v>0</v>
      </c>
      <c r="V62" s="286" t="str">
        <f>'(B) - Detecciones - Ataques'!BV54</f>
        <v>✔</v>
      </c>
      <c r="W62" s="290" t="str">
        <f>'(B) - Detecciones - Ataques'!CH54</f>
        <v>✘</v>
      </c>
      <c r="BD62" s="79"/>
      <c r="BE62" s="79"/>
      <c r="BF62" s="83"/>
      <c r="BG62" s="83"/>
      <c r="BH62" s="79"/>
      <c r="BI62" s="83"/>
    </row>
    <row r="63" spans="2:61" ht="60" customHeight="1">
      <c r="B63" s="284" t="str">
        <f>'(B) - Detecciones - Ataques'!B55</f>
        <v>Desconocida</v>
      </c>
      <c r="C63" s="285" t="str">
        <f>'(B) - Detecciones - Ataques'!C55</f>
        <v>_</v>
      </c>
      <c r="D63" s="285" t="str">
        <f>'(B) - Detecciones - Ataques'!D55</f>
        <v>Desconocida</v>
      </c>
      <c r="E63" s="285" t="str">
        <f>'(B) - Detecciones - Ataques'!I55</f>
        <v>Enip</v>
      </c>
      <c r="F63" s="285" t="str">
        <f>'(B) - Detecciones - Ataques'!K55</f>
        <v xml:space="preserve">enip_test[3].pcapng </v>
      </c>
      <c r="G63" s="59">
        <f>'(B) - Detecciones - Ataques'!L55</f>
        <v>1</v>
      </c>
      <c r="H63" s="41">
        <f t="shared" si="1"/>
        <v>0</v>
      </c>
      <c r="I63" s="80">
        <f t="shared" si="2"/>
        <v>0</v>
      </c>
      <c r="J63" s="41">
        <f>'(B) - Detecciones - Ataques'!T55</f>
        <v>0</v>
      </c>
      <c r="K63" s="80">
        <f>'(B) - Detecciones - Ataques'!U55</f>
        <v>0</v>
      </c>
      <c r="L63" s="41">
        <f>'(B) - Detecciones - Ataques'!AB55</f>
        <v>0</v>
      </c>
      <c r="M63" s="80">
        <f>'(B) - Detecciones - Ataques'!AC55</f>
        <v>0</v>
      </c>
      <c r="N63" s="41">
        <f>'(B) - Detecciones - Ataques'!AJ55</f>
        <v>0</v>
      </c>
      <c r="O63" s="80">
        <f>'(B) - Detecciones - Ataques'!AK55</f>
        <v>0</v>
      </c>
      <c r="P63" s="183">
        <f>'(B) - Detecciones - Ataques'!AR55</f>
        <v>0</v>
      </c>
      <c r="Q63" s="80">
        <f>'(B) - Detecciones - Ataques'!AS55</f>
        <v>0</v>
      </c>
      <c r="R63" s="41">
        <f>'(B) - Detecciones - Ataques'!AZ55</f>
        <v>0</v>
      </c>
      <c r="S63" s="80">
        <f>'(B) - Detecciones - Ataques'!BA55</f>
        <v>0</v>
      </c>
      <c r="T63" s="184">
        <f>'(B) - Detecciones - Ataques'!BR55</f>
        <v>1</v>
      </c>
      <c r="U63" s="80">
        <f>'(B) - Detecciones - Ataques'!BS55</f>
        <v>1</v>
      </c>
      <c r="V63" s="286" t="str">
        <f>'(B) - Detecciones - Ataques'!BV55</f>
        <v>✔</v>
      </c>
      <c r="W63" s="286" t="str">
        <f>'(B) - Detecciones - Ataques'!CH55</f>
        <v>✔</v>
      </c>
      <c r="AA63" s="369" t="s">
        <v>6</v>
      </c>
      <c r="AB63" s="369" t="s">
        <v>7</v>
      </c>
      <c r="AC63" s="369" t="s">
        <v>8</v>
      </c>
      <c r="AD63" s="369" t="s">
        <v>9</v>
      </c>
      <c r="AE63" s="369" t="s">
        <v>213</v>
      </c>
      <c r="AF63" s="369" t="s">
        <v>514</v>
      </c>
      <c r="AG63" s="369" t="s">
        <v>515</v>
      </c>
      <c r="AH63" s="369" t="s">
        <v>516</v>
      </c>
      <c r="BD63" s="79"/>
      <c r="BE63" s="79"/>
      <c r="BF63" s="83"/>
      <c r="BG63" s="83"/>
      <c r="BH63" s="79"/>
      <c r="BI63" s="83"/>
    </row>
    <row r="64" spans="2:61" ht="60" customHeight="1">
      <c r="B64" s="284" t="str">
        <f>'(B) - Detecciones - Ataques'!B56</f>
        <v>Desconocida</v>
      </c>
      <c r="C64" s="285" t="str">
        <f>'(B) - Detecciones - Ataques'!C56</f>
        <v>_</v>
      </c>
      <c r="D64" s="285" t="str">
        <f>'(B) - Detecciones - Ataques'!D56</f>
        <v>Desconocida</v>
      </c>
      <c r="E64" s="285" t="str">
        <f>'(B) - Detecciones - Ataques'!I56</f>
        <v>FOX</v>
      </c>
      <c r="F64" s="285" t="str">
        <f>'(B) - Detecciones - Ataques'!K56</f>
        <v xml:space="preserve">fox_info[3].pcapng </v>
      </c>
      <c r="G64" s="59">
        <f>'(B) - Detecciones - Ataques'!L56</f>
        <v>1</v>
      </c>
      <c r="H64" s="41">
        <f t="shared" si="1"/>
        <v>1</v>
      </c>
      <c r="I64" s="80">
        <f t="shared" si="2"/>
        <v>1</v>
      </c>
      <c r="J64" s="41">
        <f>'(B) - Detecciones - Ataques'!T56</f>
        <v>0</v>
      </c>
      <c r="K64" s="80">
        <f>'(B) - Detecciones - Ataques'!U56</f>
        <v>0</v>
      </c>
      <c r="L64" s="41">
        <f>'(B) - Detecciones - Ataques'!AB56</f>
        <v>0</v>
      </c>
      <c r="M64" s="80">
        <f>'(B) - Detecciones - Ataques'!AC56</f>
        <v>0</v>
      </c>
      <c r="N64" s="41">
        <f>'(B) - Detecciones - Ataques'!AJ56</f>
        <v>0</v>
      </c>
      <c r="O64" s="80">
        <f>'(B) - Detecciones - Ataques'!AK56</f>
        <v>0</v>
      </c>
      <c r="P64" s="183">
        <f>'(B) - Detecciones - Ataques'!AR56</f>
        <v>0</v>
      </c>
      <c r="Q64" s="80">
        <f>'(B) - Detecciones - Ataques'!AS56</f>
        <v>0</v>
      </c>
      <c r="R64" s="41">
        <f>'(B) - Detecciones - Ataques'!AZ56</f>
        <v>1</v>
      </c>
      <c r="S64" s="80">
        <f>'(B) - Detecciones - Ataques'!BA56</f>
        <v>1</v>
      </c>
      <c r="T64" s="184">
        <f>'(B) - Detecciones - Ataques'!BR56</f>
        <v>1</v>
      </c>
      <c r="U64" s="80">
        <f>'(B) - Detecciones - Ataques'!BS56</f>
        <v>1</v>
      </c>
      <c r="V64" s="286" t="str">
        <f>'(B) - Detecciones - Ataques'!BV56</f>
        <v>✔</v>
      </c>
      <c r="W64" s="286" t="str">
        <f>'(B) - Detecciones - Ataques'!CH56</f>
        <v>✔</v>
      </c>
      <c r="AA64" s="371">
        <f>COUNTIFS($K$12:$K$69,"&lt;&gt;0")</f>
        <v>3</v>
      </c>
      <c r="AB64" s="371">
        <f>COUNTIFS($M$12:$M$69,"&lt;&gt;0")</f>
        <v>8</v>
      </c>
      <c r="AC64" s="371">
        <f>COUNTIFS($O$12:$O$69,"&lt;&gt;0")</f>
        <v>25</v>
      </c>
      <c r="AD64" s="371">
        <f>COUNTIFS($Q$12:$Q$69,"&lt;&gt;0")</f>
        <v>27</v>
      </c>
      <c r="AE64" s="371">
        <f>COUNTIFS($S$12:$S$69,"&lt;&gt;0")</f>
        <v>13</v>
      </c>
      <c r="AF64" s="371">
        <f>COUNTIFS($I$12:$I$69,"&lt;&gt;0")</f>
        <v>32</v>
      </c>
      <c r="AG64" s="371">
        <f>COUNTIFS($U$12:$U$69,"&lt;&gt;0",$W$12:$W$69,"✔")</f>
        <v>27</v>
      </c>
      <c r="AH64" s="371">
        <f>COUNTIF($V$12:$V$69,"✔")</f>
        <v>58</v>
      </c>
      <c r="BD64" s="79"/>
      <c r="BE64" s="79"/>
      <c r="BF64" s="83"/>
      <c r="BG64" s="83"/>
      <c r="BH64" s="79"/>
      <c r="BI64" s="83"/>
    </row>
    <row r="65" spans="2:61" ht="60" customHeight="1">
      <c r="B65" s="284" t="str">
        <f>'(B) - Detecciones - Ataques'!B57</f>
        <v>Desconocida</v>
      </c>
      <c r="C65" s="285" t="str">
        <f>'(B) - Detecciones - Ataques'!C57</f>
        <v>_</v>
      </c>
      <c r="D65" s="285" t="str">
        <f>'(B) - Detecciones - Ataques'!D57</f>
        <v>Desconocida</v>
      </c>
      <c r="E65" s="285" t="str">
        <f>'(B) - Detecciones - Ataques'!I57</f>
        <v>Modbus</v>
      </c>
      <c r="F65" s="285" t="str">
        <f>'(B) - Detecciones - Ataques'!K57</f>
        <v xml:space="preserve">modbus_test_data_part1[3].pcapng </v>
      </c>
      <c r="G65" s="59">
        <f>'(B) - Detecciones - Ataques'!L57</f>
        <v>1</v>
      </c>
      <c r="H65" s="41">
        <f t="shared" si="1"/>
        <v>1</v>
      </c>
      <c r="I65" s="80">
        <f t="shared" si="2"/>
        <v>1</v>
      </c>
      <c r="J65" s="41">
        <f>'(B) - Detecciones - Ataques'!T57</f>
        <v>0</v>
      </c>
      <c r="K65" s="80">
        <f>'(B) - Detecciones - Ataques'!U57</f>
        <v>0</v>
      </c>
      <c r="L65" s="41">
        <f>'(B) - Detecciones - Ataques'!AB57</f>
        <v>0</v>
      </c>
      <c r="M65" s="80">
        <f>'(B) - Detecciones - Ataques'!AC57</f>
        <v>0</v>
      </c>
      <c r="N65" s="41">
        <f>'(B) - Detecciones - Ataques'!AJ57</f>
        <v>1</v>
      </c>
      <c r="O65" s="80">
        <f>'(B) - Detecciones - Ataques'!AK57</f>
        <v>1</v>
      </c>
      <c r="P65" s="184">
        <f>'(B) - Detecciones - Ataques'!AR57</f>
        <v>1</v>
      </c>
      <c r="Q65" s="80">
        <f>'(B) - Detecciones - Ataques'!AS57</f>
        <v>1</v>
      </c>
      <c r="R65" s="41">
        <f>'(B) - Detecciones - Ataques'!AZ57</f>
        <v>1</v>
      </c>
      <c r="S65" s="80">
        <f>'(B) - Detecciones - Ataques'!BA57</f>
        <v>1</v>
      </c>
      <c r="T65" s="184">
        <f>'(B) - Detecciones - Ataques'!BR57</f>
        <v>1</v>
      </c>
      <c r="U65" s="80">
        <f>'(B) - Detecciones - Ataques'!BS57</f>
        <v>1</v>
      </c>
      <c r="V65" s="286" t="str">
        <f>'(B) - Detecciones - Ataques'!BV57</f>
        <v>✔</v>
      </c>
      <c r="W65" s="290" t="str">
        <f>'(B) - Detecciones - Ataques'!CH57</f>
        <v>✘</v>
      </c>
      <c r="AA65" s="371">
        <f>COUNTIFS($K$12:$K$69,"&lt;&gt;0",$W$12:$W$69,"✔")</f>
        <v>3</v>
      </c>
      <c r="AB65" s="371">
        <f>COUNTIFS($M$12:$M$69,"&lt;&gt;0",$W$12:$W$69,"✔")</f>
        <v>8</v>
      </c>
      <c r="AC65" s="371">
        <f>COUNTIFS($O$12:$O$69,"&lt;&gt;0",$W$12:$W$69,"✔")</f>
        <v>23</v>
      </c>
      <c r="AD65" s="371">
        <f>COUNTIFS($Q$12:$Q$69,"&lt;&gt;0",$W$12:$W$69,"✔")</f>
        <v>25</v>
      </c>
      <c r="AE65" s="371">
        <f>COUNTIFS($S$12:$S$69,"&lt;&gt;0",$W$12:$W$69,"✔")</f>
        <v>10</v>
      </c>
      <c r="AF65" s="371">
        <f>COUNTIFS($I$12:$I$69,"&lt;&gt;0",$W$12:$W$69,"✔")</f>
        <v>29</v>
      </c>
      <c r="AG65" s="371">
        <f>COUNTIFS($U$12:$U$69,"&lt;&gt;0",$W$12:$W$69,"✔")</f>
        <v>27</v>
      </c>
      <c r="AH65" s="371">
        <f>COUNTIFS($V$12:$V$69,"✔",$W$12:$W$69,"✔")</f>
        <v>50</v>
      </c>
      <c r="BD65" s="79"/>
      <c r="BE65" s="79"/>
      <c r="BF65" s="83"/>
      <c r="BG65" s="83"/>
      <c r="BH65" s="79"/>
      <c r="BI65" s="83"/>
    </row>
    <row r="66" spans="2:61" ht="60" customHeight="1">
      <c r="B66" s="284" t="str">
        <f>'(B) - Detecciones - Ataques'!B58</f>
        <v>Desconocida</v>
      </c>
      <c r="C66" s="285" t="str">
        <f>'(B) - Detecciones - Ataques'!C58</f>
        <v>_</v>
      </c>
      <c r="D66" s="285" t="str">
        <f>'(B) - Detecciones - Ataques'!D58</f>
        <v>Desconocida</v>
      </c>
      <c r="E66" s="285" t="str">
        <f>'(B) - Detecciones - Ataques'!I58</f>
        <v>Modbus</v>
      </c>
      <c r="F66" s="285" t="str">
        <f>'(B) - Detecciones - Ataques'!K58</f>
        <v xml:space="preserve">modbus_test_data_part2[3].pcapng </v>
      </c>
      <c r="G66" s="59">
        <f>'(B) - Detecciones - Ataques'!L58</f>
        <v>1</v>
      </c>
      <c r="H66" s="41">
        <f t="shared" si="1"/>
        <v>1</v>
      </c>
      <c r="I66" s="80">
        <f t="shared" si="2"/>
        <v>1</v>
      </c>
      <c r="J66" s="41">
        <f>'(B) - Detecciones - Ataques'!T58</f>
        <v>0</v>
      </c>
      <c r="K66" s="80">
        <f>'(B) - Detecciones - Ataques'!U58</f>
        <v>0</v>
      </c>
      <c r="L66" s="41">
        <f>'(B) - Detecciones - Ataques'!AB58</f>
        <v>0</v>
      </c>
      <c r="M66" s="80">
        <f>'(B) - Detecciones - Ataques'!AC58</f>
        <v>0</v>
      </c>
      <c r="N66" s="41">
        <f>'(B) - Detecciones - Ataques'!AJ58</f>
        <v>1</v>
      </c>
      <c r="O66" s="80">
        <f>'(B) - Detecciones - Ataques'!AK58</f>
        <v>1</v>
      </c>
      <c r="P66" s="183">
        <f>'(B) - Detecciones - Ataques'!AR58</f>
        <v>1</v>
      </c>
      <c r="Q66" s="80">
        <f>'(B) - Detecciones - Ataques'!AS58</f>
        <v>1</v>
      </c>
      <c r="R66" s="41">
        <f>'(B) - Detecciones - Ataques'!AZ58</f>
        <v>1</v>
      </c>
      <c r="S66" s="80">
        <f>'(B) - Detecciones - Ataques'!BA58</f>
        <v>1</v>
      </c>
      <c r="T66" s="184">
        <f>'(B) - Detecciones - Ataques'!BR58</f>
        <v>1</v>
      </c>
      <c r="U66" s="80">
        <f>'(B) - Detecciones - Ataques'!BS58</f>
        <v>1</v>
      </c>
      <c r="V66" s="286" t="str">
        <f>'(B) - Detecciones - Ataques'!BV58</f>
        <v>✔</v>
      </c>
      <c r="W66" s="286" t="str">
        <f>'(B) - Detecciones - Ataques'!CH58</f>
        <v>✔</v>
      </c>
      <c r="AA66" s="372">
        <f>AA64/$AH64</f>
        <v>5.1724137931034482E-2</v>
      </c>
      <c r="AB66" s="372">
        <f t="shared" ref="AB66:AH67" si="77">AB64/$AH64</f>
        <v>0.13793103448275862</v>
      </c>
      <c r="AC66" s="372">
        <f t="shared" si="77"/>
        <v>0.43103448275862066</v>
      </c>
      <c r="AD66" s="372">
        <f t="shared" si="77"/>
        <v>0.46551724137931033</v>
      </c>
      <c r="AE66" s="372">
        <f t="shared" si="77"/>
        <v>0.22413793103448276</v>
      </c>
      <c r="AF66" s="372">
        <f t="shared" si="77"/>
        <v>0.55172413793103448</v>
      </c>
      <c r="AG66" s="372">
        <f t="shared" si="77"/>
        <v>0.46551724137931033</v>
      </c>
      <c r="AH66" s="372">
        <f t="shared" si="77"/>
        <v>1</v>
      </c>
      <c r="BD66" s="79"/>
      <c r="BE66" s="79"/>
      <c r="BF66" s="83"/>
      <c r="BG66" s="83"/>
      <c r="BH66" s="79"/>
      <c r="BI66" s="83"/>
    </row>
    <row r="67" spans="2:61" ht="60" customHeight="1">
      <c r="B67" s="284" t="str">
        <f>'(B) - Detecciones - Ataques'!B59</f>
        <v>Desconocida</v>
      </c>
      <c r="C67" s="285" t="str">
        <f>'(B) - Detecciones - Ataques'!C59</f>
        <v>_</v>
      </c>
      <c r="D67" s="285" t="str">
        <f>'(B) - Detecciones - Ataques'!D59</f>
        <v>Desconocida</v>
      </c>
      <c r="E67" s="285" t="str">
        <f>'(B) - Detecciones - Ataques'!I59</f>
        <v>Modicon</v>
      </c>
      <c r="F67" s="285" t="str">
        <f>'(B) - Detecciones - Ataques'!K59</f>
        <v xml:space="preserve">modicon_test[3].pcapng </v>
      </c>
      <c r="G67" s="59">
        <f>'(B) - Detecciones - Ataques'!L59</f>
        <v>1</v>
      </c>
      <c r="H67" s="41">
        <f t="shared" si="1"/>
        <v>1</v>
      </c>
      <c r="I67" s="80">
        <f t="shared" si="2"/>
        <v>1</v>
      </c>
      <c r="J67" s="41">
        <f>'(B) - Detecciones - Ataques'!T59</f>
        <v>0</v>
      </c>
      <c r="K67" s="80">
        <f>'(B) - Detecciones - Ataques'!U59</f>
        <v>0</v>
      </c>
      <c r="L67" s="41">
        <f>'(B) - Detecciones - Ataques'!AB59</f>
        <v>0</v>
      </c>
      <c r="M67" s="80">
        <f>'(B) - Detecciones - Ataques'!AC59</f>
        <v>0</v>
      </c>
      <c r="N67" s="41">
        <f>'(B) - Detecciones - Ataques'!AJ59</f>
        <v>0</v>
      </c>
      <c r="O67" s="80">
        <f>'(B) - Detecciones - Ataques'!AK59</f>
        <v>0</v>
      </c>
      <c r="P67" s="183">
        <f>'(B) - Detecciones - Ataques'!AR59</f>
        <v>0</v>
      </c>
      <c r="Q67" s="80">
        <f>'(B) - Detecciones - Ataques'!AS59</f>
        <v>0</v>
      </c>
      <c r="R67" s="41">
        <f>'(B) - Detecciones - Ataques'!AZ59</f>
        <v>1</v>
      </c>
      <c r="S67" s="80">
        <f>'(B) - Detecciones - Ataques'!BA59</f>
        <v>1</v>
      </c>
      <c r="T67" s="184">
        <f>'(B) - Detecciones - Ataques'!BR59</f>
        <v>1</v>
      </c>
      <c r="U67" s="80">
        <f>'(B) - Detecciones - Ataques'!BS59</f>
        <v>1</v>
      </c>
      <c r="V67" s="286" t="str">
        <f>'(B) - Detecciones - Ataques'!BV59</f>
        <v>✔</v>
      </c>
      <c r="W67" s="286" t="str">
        <f>'(B) - Detecciones - Ataques'!CH59</f>
        <v>✔</v>
      </c>
      <c r="AA67" s="372">
        <f>AA65/$AH65</f>
        <v>0.06</v>
      </c>
      <c r="AB67" s="372">
        <f t="shared" si="77"/>
        <v>0.16</v>
      </c>
      <c r="AC67" s="372">
        <f t="shared" si="77"/>
        <v>0.46</v>
      </c>
      <c r="AD67" s="372">
        <f t="shared" si="77"/>
        <v>0.5</v>
      </c>
      <c r="AE67" s="372">
        <f t="shared" si="77"/>
        <v>0.2</v>
      </c>
      <c r="AF67" s="372">
        <f t="shared" si="77"/>
        <v>0.57999999999999996</v>
      </c>
      <c r="AG67" s="372">
        <f t="shared" si="77"/>
        <v>0.54</v>
      </c>
      <c r="AH67" s="372">
        <f t="shared" si="77"/>
        <v>1</v>
      </c>
      <c r="BD67" s="79"/>
      <c r="BE67" s="79"/>
      <c r="BF67" s="83"/>
      <c r="BG67" s="83"/>
      <c r="BH67" s="79"/>
      <c r="BI67" s="83"/>
    </row>
    <row r="68" spans="2:61" ht="60" customHeight="1">
      <c r="B68" s="284" t="str">
        <f>'(B) - Detecciones - Ataques'!B60</f>
        <v>Desconocida</v>
      </c>
      <c r="C68" s="285" t="str">
        <f>'(B) - Detecciones - Ataques'!C60</f>
        <v>_</v>
      </c>
      <c r="D68" s="285" t="str">
        <f>'(B) - Detecciones - Ataques'!D60</f>
        <v>Desconocida</v>
      </c>
      <c r="E68" s="285" t="str">
        <f>'(B) - Detecciones - Ataques'!I60</f>
        <v>OMRON</v>
      </c>
      <c r="F68" s="285" t="str">
        <f>'(B) - Detecciones - Ataques'!K60</f>
        <v xml:space="preserve">omron_test[3].pcapng </v>
      </c>
      <c r="G68" s="59">
        <f>'(B) - Detecciones - Ataques'!L60</f>
        <v>1</v>
      </c>
      <c r="H68" s="41">
        <f t="shared" si="1"/>
        <v>1</v>
      </c>
      <c r="I68" s="80">
        <f t="shared" si="2"/>
        <v>1</v>
      </c>
      <c r="J68" s="41">
        <f>'(B) - Detecciones - Ataques'!T60</f>
        <v>0</v>
      </c>
      <c r="K68" s="80">
        <f>'(B) - Detecciones - Ataques'!U60</f>
        <v>0</v>
      </c>
      <c r="L68" s="41">
        <f>'(B) - Detecciones - Ataques'!AB60</f>
        <v>0</v>
      </c>
      <c r="M68" s="80">
        <f>'(B) - Detecciones - Ataques'!AC60</f>
        <v>0</v>
      </c>
      <c r="N68" s="41">
        <f>'(B) - Detecciones - Ataques'!AJ60</f>
        <v>0</v>
      </c>
      <c r="O68" s="80">
        <f>'(B) - Detecciones - Ataques'!AK60</f>
        <v>0</v>
      </c>
      <c r="P68" s="183">
        <f>'(B) - Detecciones - Ataques'!AR60</f>
        <v>0</v>
      </c>
      <c r="Q68" s="80">
        <f>'(B) - Detecciones - Ataques'!AS60</f>
        <v>0</v>
      </c>
      <c r="R68" s="41">
        <f>'(B) - Detecciones - Ataques'!AZ60</f>
        <v>1</v>
      </c>
      <c r="S68" s="80">
        <f>'(B) - Detecciones - Ataques'!BA60</f>
        <v>1</v>
      </c>
      <c r="T68" s="184">
        <f>'(B) - Detecciones - Ataques'!BR60</f>
        <v>1</v>
      </c>
      <c r="U68" s="80">
        <f>'(B) - Detecciones - Ataques'!BS60</f>
        <v>1</v>
      </c>
      <c r="V68" s="286" t="str">
        <f>'(B) - Detecciones - Ataques'!BV60</f>
        <v>✔</v>
      </c>
      <c r="W68" s="286" t="str">
        <f>'(B) - Detecciones - Ataques'!CH60</f>
        <v>✔</v>
      </c>
      <c r="BD68" s="79"/>
      <c r="BE68" s="79"/>
      <c r="BF68" s="83"/>
      <c r="BG68" s="83"/>
      <c r="BH68" s="79"/>
      <c r="BI68" s="83"/>
    </row>
    <row r="69" spans="2:61" ht="60" customHeight="1">
      <c r="B69" s="287" t="str">
        <f>'(B) - Detecciones - Ataques'!B61</f>
        <v>Desconocida</v>
      </c>
      <c r="C69" s="288" t="str">
        <f>'(B) - Detecciones - Ataques'!C61</f>
        <v>_</v>
      </c>
      <c r="D69" s="288" t="str">
        <f>'(B) - Detecciones - Ataques'!D61</f>
        <v>Desconocida</v>
      </c>
      <c r="E69" s="288" t="str">
        <f>'(B) - Detecciones - Ataques'!I61</f>
        <v>S7comm</v>
      </c>
      <c r="F69" s="288" t="str">
        <f>'(B) - Detecciones - Ataques'!K61</f>
        <v xml:space="preserve">s7_test[3].pcapng </v>
      </c>
      <c r="G69" s="187">
        <f>'(B) - Detecciones - Ataques'!L61</f>
        <v>1</v>
      </c>
      <c r="H69" s="184">
        <f t="shared" si="1"/>
        <v>0</v>
      </c>
      <c r="I69" s="188">
        <f t="shared" si="2"/>
        <v>0</v>
      </c>
      <c r="J69" s="184">
        <f>'(B) - Detecciones - Ataques'!T61</f>
        <v>0</v>
      </c>
      <c r="K69" s="188">
        <f>'(B) - Detecciones - Ataques'!U61</f>
        <v>0</v>
      </c>
      <c r="L69" s="184">
        <f>'(B) - Detecciones - Ataques'!AB61</f>
        <v>0</v>
      </c>
      <c r="M69" s="188">
        <f>'(B) - Detecciones - Ataques'!AC61</f>
        <v>0</v>
      </c>
      <c r="N69" s="184">
        <f>'(B) - Detecciones - Ataques'!AJ61</f>
        <v>0</v>
      </c>
      <c r="O69" s="188">
        <f>'(B) - Detecciones - Ataques'!AK61</f>
        <v>0</v>
      </c>
      <c r="P69" s="184">
        <f>'(B) - Detecciones - Ataques'!AR61</f>
        <v>0</v>
      </c>
      <c r="Q69" s="188">
        <f>'(B) - Detecciones - Ataques'!AS61</f>
        <v>0</v>
      </c>
      <c r="R69" s="184">
        <f>'(B) - Detecciones - Ataques'!AZ61</f>
        <v>0</v>
      </c>
      <c r="S69" s="188">
        <f>'(B) - Detecciones - Ataques'!BA61</f>
        <v>0</v>
      </c>
      <c r="T69" s="184">
        <f>'(B) - Detecciones - Ataques'!BR61</f>
        <v>1</v>
      </c>
      <c r="U69" s="188">
        <f>'(B) - Detecciones - Ataques'!BS61</f>
        <v>1</v>
      </c>
      <c r="V69" s="289" t="str">
        <f>'(B) - Detecciones - Ataques'!BV61</f>
        <v>✔</v>
      </c>
      <c r="W69" s="368" t="str">
        <f>'(B) - Detecciones - Ataques'!CH61</f>
        <v>✔</v>
      </c>
      <c r="BD69" s="79"/>
      <c r="BE69" s="79"/>
      <c r="BF69" s="83"/>
      <c r="BG69" s="83"/>
      <c r="BH69" s="79"/>
      <c r="BI69" s="83"/>
    </row>
    <row r="70" spans="2:61" ht="60" customHeight="1">
      <c r="F70" s="84"/>
      <c r="G70" s="84"/>
      <c r="H70" s="84"/>
      <c r="I70" s="84"/>
      <c r="J70" s="84"/>
      <c r="K70" s="84"/>
      <c r="L70" s="84"/>
      <c r="M70" s="84"/>
      <c r="N70" s="84"/>
      <c r="O70" s="84"/>
      <c r="P70" s="84"/>
      <c r="Q70" s="84"/>
      <c r="R70" s="84"/>
      <c r="S70" s="84"/>
      <c r="T70" s="84"/>
      <c r="U70" s="84"/>
      <c r="BD70" s="79"/>
      <c r="BE70" s="79"/>
      <c r="BF70" s="83"/>
      <c r="BG70" s="83"/>
      <c r="BH70" s="79"/>
      <c r="BI70" s="83"/>
    </row>
  </sheetData>
  <mergeCells count="17">
    <mergeCell ref="AA2:AW6"/>
    <mergeCell ref="AA29:AW30"/>
    <mergeCell ref="B2:V6"/>
    <mergeCell ref="AA32:AG32"/>
    <mergeCell ref="AQ32:AW32"/>
    <mergeCell ref="AI32:AO32"/>
    <mergeCell ref="AA8:AG8"/>
    <mergeCell ref="AI8:AO8"/>
    <mergeCell ref="AQ8:AW8"/>
    <mergeCell ref="CJ8:CP8"/>
    <mergeCell ref="CR8:CX8"/>
    <mergeCell ref="CB2:CX6"/>
    <mergeCell ref="BC8:BI8"/>
    <mergeCell ref="BK8:BQ8"/>
    <mergeCell ref="BS8:BY8"/>
    <mergeCell ref="BC2:BY6"/>
    <mergeCell ref="CB8:CH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4"/>
  <sheetViews>
    <sheetView topLeftCell="G1" workbookViewId="0">
      <selection activeCell="K19" sqref="K19"/>
    </sheetView>
  </sheetViews>
  <sheetFormatPr baseColWidth="10" defaultColWidth="12.5546875" defaultRowHeight="15.75" customHeight="1"/>
  <cols>
    <col min="1" max="1" width="48.33203125" customWidth="1"/>
    <col min="2" max="6" width="27.33203125" customWidth="1"/>
    <col min="7" max="7" width="25.88671875" customWidth="1"/>
    <col min="8" max="8" width="25.33203125" customWidth="1"/>
    <col min="9" max="9" width="27.6640625" customWidth="1"/>
    <col min="10" max="10" width="24.6640625" customWidth="1"/>
    <col min="11" max="11" width="31.88671875" customWidth="1"/>
    <col min="12" max="12" width="26.44140625" customWidth="1"/>
    <col min="13" max="13" width="32.33203125" customWidth="1"/>
    <col min="14" max="16" width="24.88671875" customWidth="1"/>
    <col min="17" max="17" width="26" customWidth="1"/>
    <col min="19" max="19" width="56.44140625" customWidth="1"/>
  </cols>
  <sheetData>
    <row r="1" spans="1:22" ht="13.8">
      <c r="A1" s="74"/>
      <c r="B1" s="74"/>
      <c r="C1" s="74"/>
      <c r="D1" s="74"/>
      <c r="E1" s="74"/>
      <c r="F1" s="74"/>
      <c r="G1" s="74"/>
      <c r="H1" s="74"/>
      <c r="I1" s="37"/>
      <c r="J1" s="37"/>
      <c r="K1" s="37"/>
      <c r="L1" s="37"/>
      <c r="M1" s="37"/>
      <c r="N1" s="37"/>
      <c r="O1" s="37"/>
      <c r="P1" s="37"/>
      <c r="Q1" s="37"/>
      <c r="R1" s="74"/>
      <c r="S1" s="74"/>
    </row>
    <row r="2" spans="1:22" ht="13.8">
      <c r="A2" s="74"/>
      <c r="B2" s="74"/>
      <c r="C2" s="74"/>
      <c r="D2" s="74"/>
      <c r="E2" s="74"/>
      <c r="F2" s="74"/>
      <c r="G2" s="447" t="s">
        <v>6</v>
      </c>
      <c r="H2" s="448"/>
      <c r="I2" s="449" t="s">
        <v>7</v>
      </c>
      <c r="J2" s="448"/>
      <c r="K2" s="449" t="s">
        <v>8</v>
      </c>
      <c r="L2" s="448"/>
      <c r="M2" s="449" t="s">
        <v>9</v>
      </c>
      <c r="N2" s="448"/>
      <c r="O2" s="450" t="s">
        <v>20</v>
      </c>
      <c r="P2" s="451"/>
      <c r="Q2" s="75"/>
      <c r="R2" s="74"/>
      <c r="S2" s="74"/>
    </row>
    <row r="3" spans="1:22" ht="32.25" customHeight="1">
      <c r="A3" s="387" t="s">
        <v>93</v>
      </c>
      <c r="B3" s="387" t="s">
        <v>94</v>
      </c>
      <c r="C3" s="387" t="s">
        <v>95</v>
      </c>
      <c r="D3" s="387" t="s">
        <v>96</v>
      </c>
      <c r="E3" s="387" t="s">
        <v>97</v>
      </c>
      <c r="F3" s="387" t="s">
        <v>98</v>
      </c>
      <c r="G3" s="387" t="s">
        <v>99</v>
      </c>
      <c r="H3" s="387" t="s">
        <v>100</v>
      </c>
      <c r="I3" s="387" t="s">
        <v>99</v>
      </c>
      <c r="J3" s="387" t="s">
        <v>100</v>
      </c>
      <c r="K3" s="387" t="s">
        <v>99</v>
      </c>
      <c r="L3" s="387" t="s">
        <v>100</v>
      </c>
      <c r="M3" s="387" t="s">
        <v>99</v>
      </c>
      <c r="N3" s="387" t="s">
        <v>100</v>
      </c>
      <c r="O3" s="387" t="s">
        <v>99</v>
      </c>
      <c r="P3" s="387" t="s">
        <v>100</v>
      </c>
      <c r="Q3" s="387" t="s">
        <v>101</v>
      </c>
      <c r="R3" s="76"/>
      <c r="S3" s="76"/>
      <c r="T3" s="77"/>
      <c r="U3" s="77"/>
      <c r="V3" s="77"/>
    </row>
    <row r="4" spans="1:22" ht="41.4">
      <c r="A4" s="388" t="s">
        <v>452</v>
      </c>
      <c r="B4" s="389" t="s">
        <v>102</v>
      </c>
      <c r="C4" s="389" t="s">
        <v>103</v>
      </c>
      <c r="D4" s="388" t="s">
        <v>453</v>
      </c>
      <c r="E4" s="389">
        <v>18142</v>
      </c>
      <c r="F4" s="389">
        <v>12</v>
      </c>
      <c r="G4" s="390" t="s">
        <v>12</v>
      </c>
      <c r="H4" s="389">
        <v>0</v>
      </c>
      <c r="I4" s="390" t="s">
        <v>12</v>
      </c>
      <c r="J4" s="389">
        <v>0</v>
      </c>
      <c r="K4" s="390" t="s">
        <v>12</v>
      </c>
      <c r="L4" s="389">
        <v>0</v>
      </c>
      <c r="M4" s="391" t="s">
        <v>104</v>
      </c>
      <c r="N4" s="389">
        <v>1</v>
      </c>
      <c r="O4" s="389" t="s">
        <v>560</v>
      </c>
      <c r="P4" s="389">
        <v>9</v>
      </c>
      <c r="Q4" s="389" t="s">
        <v>69</v>
      </c>
      <c r="R4" s="76"/>
      <c r="S4" s="76"/>
      <c r="T4" s="77"/>
      <c r="U4" s="77"/>
      <c r="V4" s="77"/>
    </row>
  </sheetData>
  <mergeCells count="5">
    <mergeCell ref="G2:H2"/>
    <mergeCell ref="I2:J2"/>
    <mergeCell ref="K2:L2"/>
    <mergeCell ref="M2:N2"/>
    <mergeCell ref="O2:P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2:BE110"/>
  <sheetViews>
    <sheetView topLeftCell="A16" zoomScale="70" zoomScaleNormal="70" workbookViewId="0">
      <selection activeCell="R78" sqref="R78"/>
    </sheetView>
  </sheetViews>
  <sheetFormatPr baseColWidth="10" defaultColWidth="12.5546875" defaultRowHeight="15.75" customHeight="1"/>
  <cols>
    <col min="3" max="3" width="14.33203125" customWidth="1"/>
    <col min="4" max="4" width="13.88671875" customWidth="1"/>
    <col min="5" max="5" width="16.77734375" bestFit="1" customWidth="1"/>
    <col min="6" max="6" width="18.77734375" bestFit="1" customWidth="1"/>
    <col min="7" max="7" width="14" customWidth="1"/>
    <col min="8" max="8" width="26.109375" customWidth="1"/>
    <col min="9" max="9" width="36.21875" bestFit="1" customWidth="1"/>
    <col min="10" max="14" width="14.5546875" customWidth="1"/>
    <col min="15" max="15" width="18.88671875" bestFit="1" customWidth="1"/>
    <col min="16" max="16" width="17.109375" customWidth="1"/>
    <col min="17" max="17" width="36.21875" bestFit="1" customWidth="1"/>
    <col min="18" max="23" width="15.88671875" customWidth="1"/>
    <col min="24" max="24" width="28.44140625" bestFit="1" customWidth="1"/>
    <col min="25" max="25" width="25.5546875" bestFit="1" customWidth="1"/>
    <col min="26" max="29" width="15.5546875" customWidth="1"/>
    <col min="30" max="30" width="19.33203125" bestFit="1" customWidth="1"/>
    <col min="31" max="31" width="18.88671875" bestFit="1" customWidth="1"/>
    <col min="32" max="32" width="18.88671875" customWidth="1"/>
    <col min="34" max="34" width="49.44140625" bestFit="1" customWidth="1"/>
    <col min="40" max="40" width="15" customWidth="1"/>
    <col min="41" max="41" width="48.33203125" bestFit="1" customWidth="1"/>
    <col min="42" max="42" width="36.109375" customWidth="1"/>
    <col min="43" max="43" width="32.5546875" customWidth="1"/>
    <col min="44" max="48" width="13.44140625" customWidth="1"/>
  </cols>
  <sheetData>
    <row r="2" spans="3:57" ht="15.75" customHeight="1">
      <c r="F2" s="202"/>
      <c r="L2" s="202"/>
      <c r="M2" s="202"/>
      <c r="N2" s="202"/>
      <c r="O2" s="202"/>
      <c r="P2" s="202"/>
    </row>
    <row r="7" spans="3:57" ht="15.75" customHeight="1">
      <c r="AQ7" s="453" t="s">
        <v>123</v>
      </c>
      <c r="AR7" s="454"/>
      <c r="AS7" s="454"/>
      <c r="AT7" s="454"/>
      <c r="AU7" s="454"/>
      <c r="AV7" s="455"/>
    </row>
    <row r="8" spans="3:57" ht="18">
      <c r="C8" s="459" t="s">
        <v>119</v>
      </c>
      <c r="D8" s="410"/>
      <c r="E8" s="410"/>
      <c r="F8" s="411"/>
      <c r="G8" s="85"/>
      <c r="H8" s="460" t="s">
        <v>121</v>
      </c>
      <c r="I8" s="461"/>
      <c r="J8" s="461"/>
      <c r="K8" s="461"/>
      <c r="L8" s="461"/>
      <c r="M8" s="461"/>
      <c r="N8" s="461"/>
      <c r="O8" s="462"/>
      <c r="P8" s="85"/>
      <c r="Q8" s="460" t="s">
        <v>120</v>
      </c>
      <c r="R8" s="461"/>
      <c r="S8" s="461"/>
      <c r="T8" s="461"/>
      <c r="U8" s="461"/>
      <c r="V8" s="462"/>
      <c r="W8" s="311"/>
      <c r="X8" s="453" t="s">
        <v>120</v>
      </c>
      <c r="Y8" s="454"/>
      <c r="Z8" s="454"/>
      <c r="AA8" s="454"/>
      <c r="AB8" s="454"/>
      <c r="AC8" s="454"/>
      <c r="AD8" s="454"/>
      <c r="AE8" s="455"/>
      <c r="AH8" s="452" t="s">
        <v>122</v>
      </c>
      <c r="AI8" s="410"/>
      <c r="AJ8" s="410"/>
      <c r="AK8" s="410"/>
      <c r="AL8" s="410"/>
      <c r="AM8" s="410"/>
      <c r="AN8" s="411"/>
      <c r="AQ8" s="316" t="s">
        <v>125</v>
      </c>
      <c r="AR8" s="91" t="s">
        <v>6</v>
      </c>
      <c r="AS8" s="91" t="s">
        <v>7</v>
      </c>
      <c r="AT8" s="91" t="s">
        <v>8</v>
      </c>
      <c r="AU8" s="92" t="s">
        <v>9</v>
      </c>
      <c r="AV8" s="214" t="s">
        <v>213</v>
      </c>
      <c r="BA8" s="86"/>
      <c r="BB8" s="86"/>
      <c r="BC8" s="86"/>
      <c r="BD8" s="86"/>
      <c r="BE8" s="86"/>
    </row>
    <row r="9" spans="3:57" ht="14.4">
      <c r="C9" s="87" t="s">
        <v>124</v>
      </c>
      <c r="D9" s="88" t="s">
        <v>16</v>
      </c>
      <c r="E9" s="88" t="s">
        <v>14</v>
      </c>
      <c r="F9" s="89" t="s">
        <v>18</v>
      </c>
      <c r="G9" s="90"/>
      <c r="H9" s="317" t="s">
        <v>125</v>
      </c>
      <c r="I9" s="90" t="s">
        <v>511</v>
      </c>
      <c r="J9" s="90" t="s">
        <v>6</v>
      </c>
      <c r="K9" s="90" t="s">
        <v>7</v>
      </c>
      <c r="L9" s="90" t="s">
        <v>8</v>
      </c>
      <c r="M9" s="90" t="s">
        <v>9</v>
      </c>
      <c r="N9" s="356" t="s">
        <v>213</v>
      </c>
      <c r="O9" s="318" t="s">
        <v>118</v>
      </c>
      <c r="P9" s="90"/>
      <c r="Q9" s="316" t="s">
        <v>511</v>
      </c>
      <c r="R9" s="312" t="s">
        <v>6</v>
      </c>
      <c r="S9" s="312" t="s">
        <v>7</v>
      </c>
      <c r="T9" s="312" t="s">
        <v>8</v>
      </c>
      <c r="U9" s="312" t="s">
        <v>9</v>
      </c>
      <c r="V9" s="358" t="s">
        <v>213</v>
      </c>
      <c r="W9" s="90"/>
      <c r="X9" s="213" t="s">
        <v>125</v>
      </c>
      <c r="Y9" s="91" t="s">
        <v>6</v>
      </c>
      <c r="Z9" s="91" t="s">
        <v>7</v>
      </c>
      <c r="AA9" s="91" t="s">
        <v>8</v>
      </c>
      <c r="AB9" s="91" t="s">
        <v>9</v>
      </c>
      <c r="AC9" s="356" t="s">
        <v>213</v>
      </c>
      <c r="AD9" s="361" t="s">
        <v>126</v>
      </c>
      <c r="AE9" s="316" t="s">
        <v>118</v>
      </c>
      <c r="AH9" s="344" t="s">
        <v>125</v>
      </c>
      <c r="AI9" s="91" t="s">
        <v>6</v>
      </c>
      <c r="AJ9" s="91" t="s">
        <v>7</v>
      </c>
      <c r="AK9" s="91" t="s">
        <v>8</v>
      </c>
      <c r="AL9" s="91" t="s">
        <v>9</v>
      </c>
      <c r="AM9" s="210" t="s">
        <v>213</v>
      </c>
      <c r="AN9" s="92" t="s">
        <v>127</v>
      </c>
      <c r="AQ9" s="203" t="s">
        <v>70</v>
      </c>
      <c r="AR9" s="331">
        <f t="shared" ref="AR9:AR17" si="0">AI10/$AE10</f>
        <v>0</v>
      </c>
      <c r="AS9" s="332">
        <f t="shared" ref="AS9:AS17" si="1">AJ10/$AE10</f>
        <v>0</v>
      </c>
      <c r="AT9" s="332">
        <f t="shared" ref="AT9:AT17" si="2">AK10/$AE10</f>
        <v>0</v>
      </c>
      <c r="AU9" s="332">
        <f t="shared" ref="AU9:AU17" si="3">AL10/$AE10</f>
        <v>2</v>
      </c>
      <c r="AV9" s="335">
        <f t="shared" ref="AV9:AV17" si="4">AM10/$AE10</f>
        <v>3</v>
      </c>
      <c r="BA9" s="90"/>
      <c r="BB9" s="90"/>
      <c r="BC9" s="90"/>
      <c r="BD9" s="90"/>
      <c r="BE9" s="90"/>
    </row>
    <row r="10" spans="3:57" ht="19.5" customHeight="1">
      <c r="C10" s="93">
        <v>4022</v>
      </c>
      <c r="D10" s="94">
        <v>35763</v>
      </c>
      <c r="E10" s="94">
        <v>41529</v>
      </c>
      <c r="F10" s="95">
        <v>12067</v>
      </c>
      <c r="G10" s="96"/>
      <c r="H10" s="97" t="s">
        <v>70</v>
      </c>
      <c r="I10" s="313" t="s">
        <v>149</v>
      </c>
      <c r="J10" s="319">
        <f>COUNTIFS('(D) - Resultados I'!$K$12:$K$69,"&lt;&gt;0",'(D) - Resultados I'!$D$12:$D$69,I10,'(D) - Resultados I'!$V$12:$V$69,"✔")</f>
        <v>0</v>
      </c>
      <c r="K10" s="319">
        <f>COUNTIFS('(D) - Resultados I'!$M$12:$M$69,"&lt;&gt;0",'(D) - Resultados I'!$D$12:$D$69,I10,'(D) - Resultados I'!$V$12:$V$69,"✔")</f>
        <v>0</v>
      </c>
      <c r="L10" s="319">
        <f>COUNTIFS('(D) - Resultados I'!$O$12:$O$69,"&lt;&gt;0",'(D) - Resultados I'!$D$12:$D$69,I10,'(D) - Resultados I'!$V$12:$V$69,"✔")</f>
        <v>0</v>
      </c>
      <c r="M10" s="319">
        <f>COUNTIFS('(D) - Resultados I'!$Q$12:$Q$69,"&lt;&gt;0",'(D) - Resultados I'!$D$12:$D$69,I10,'(D) - Resultados I'!$V$12:$V$69,"✔")</f>
        <v>0</v>
      </c>
      <c r="N10" s="344">
        <f>COUNTIFS('(D) - Resultados I'!$S$12:$S$69,"&lt;&gt;0",'(D) - Resultados I'!$D$12:$D$69,I10,'(D) - Resultados I'!$V$12:$V$69,"✔")</f>
        <v>1</v>
      </c>
      <c r="O10" s="320">
        <f>COUNTIFS('(D) - Resultados I'!$D$12:$D$69,I10,'(D) - Resultados I'!$V$12:$V$69,"✔")</f>
        <v>1</v>
      </c>
      <c r="P10" s="96"/>
      <c r="Q10" s="314" t="s">
        <v>149</v>
      </c>
      <c r="R10" s="98">
        <f t="shared" ref="R10:R24" si="5">COUNTIFS(J$10:J$24,"&lt;&gt;0",$I$10:$I$24,$Q10)</f>
        <v>0</v>
      </c>
      <c r="S10" s="98">
        <f t="shared" ref="S10:S24" si="6">COUNTIFS(K$10:K$24,"&lt;&gt;0",$I$10:$I$24,$Q10)</f>
        <v>0</v>
      </c>
      <c r="T10" s="98">
        <f t="shared" ref="T10:T24" si="7">COUNTIFS(L$10:L$24,"&lt;&gt;0",$I$10:$I$24,$Q10)</f>
        <v>0</v>
      </c>
      <c r="U10" s="98">
        <f t="shared" ref="U10:U24" si="8">COUNTIFS(M$10:M$24,"&lt;&gt;0",$I$10:$I$24,$Q10)</f>
        <v>0</v>
      </c>
      <c r="V10" s="328">
        <f t="shared" ref="V10:V24" si="9">COUNTIFS(N$10:N$24,"&lt;&gt;0",$I$10:$I$24,$Q10)</f>
        <v>1</v>
      </c>
      <c r="W10" s="98"/>
      <c r="X10" s="203" t="s">
        <v>70</v>
      </c>
      <c r="Y10" s="204">
        <f t="shared" ref="Y10:Y18" si="10">COUNTIFS(J$10:J$24,"&lt;&gt;0",$H$10:$H$24,$X10)</f>
        <v>0</v>
      </c>
      <c r="Z10" s="204">
        <f t="shared" ref="Z10:Z18" si="11">COUNTIFS(K$10:K$24,"&lt;&gt;0",$H$10:$H$24,$X10)</f>
        <v>0</v>
      </c>
      <c r="AA10" s="204">
        <f t="shared" ref="AA10:AA18" si="12">COUNTIFS(L$10:L$24,"&lt;&gt;0",$H$10:$H$24,$X10)</f>
        <v>0</v>
      </c>
      <c r="AB10" s="204">
        <f t="shared" ref="AB10:AB18" si="13">COUNTIFS(M$10:M$24,"&lt;&gt;0",$H$10:$H$24,$X10)</f>
        <v>0</v>
      </c>
      <c r="AC10" s="327">
        <f t="shared" ref="AC10:AC18" si="14">COUNTIFS(N$10:N$24,"&lt;&gt;0",$H$10:$H$24,$X10)</f>
        <v>1</v>
      </c>
      <c r="AD10" s="205">
        <f t="shared" ref="AD10:AD18" si="15">COUNTIFS($H$10:$H$24,$X10)</f>
        <v>1</v>
      </c>
      <c r="AE10" s="207">
        <f>SUMIFS(O10:O24,H10:H24,X10)</f>
        <v>1</v>
      </c>
      <c r="AH10" s="313" t="s">
        <v>70</v>
      </c>
      <c r="AI10" s="204">
        <f>SUMIFS('(B) - Detecciones - Ataques'!O$4:O$61,'(B) - Detecciones - Ataques'!$BV$4:$BV$61,"✔",'(B) - Detecciones - Ataques'!$B$4:$B$61,$AH10)</f>
        <v>0</v>
      </c>
      <c r="AJ10" s="204">
        <f>SUMIFS('(B) - Detecciones - Ataques'!W$4:W$61,'(B) - Detecciones - Ataques'!$BV$4:$BV$61,"✔",'(B) - Detecciones - Ataques'!$B$4:$B$61,$AH10)</f>
        <v>0</v>
      </c>
      <c r="AK10" s="204">
        <f>SUMIFS('(B) - Detecciones - Ataques'!AE$4:AE$61,'(B) - Detecciones - Ataques'!$BV$4:$BV$61,"✔",'(B) - Detecciones - Ataques'!$B$4:$B$61,$AH10)</f>
        <v>0</v>
      </c>
      <c r="AL10" s="204">
        <f>SUMIFS('(B) - Detecciones - Ataques'!AM$4:AM$61,'(B) - Detecciones - Ataques'!$BV$4:$BV$61,"✔",'(B) - Detecciones - Ataques'!$B$4:$B$61,$AH10)</f>
        <v>2</v>
      </c>
      <c r="AM10" s="204">
        <f>SUMIFS('(B) - Detecciones - Ataques'!AU$4:AU$61,'(B) - Detecciones - Ataques'!$BV$4:$BV$61,"✔",'(B) - Detecciones - Ataques'!$B$4:$B$61,$AH10)</f>
        <v>3</v>
      </c>
      <c r="AN10" s="205">
        <f>AL10+AM10</f>
        <v>5</v>
      </c>
      <c r="AO10" s="98"/>
      <c r="AQ10" s="206" t="s">
        <v>75</v>
      </c>
      <c r="AR10" s="333">
        <f t="shared" si="0"/>
        <v>0</v>
      </c>
      <c r="AS10" s="330">
        <f t="shared" si="1"/>
        <v>0</v>
      </c>
      <c r="AT10" s="330">
        <f t="shared" si="2"/>
        <v>0.91666666666666663</v>
      </c>
      <c r="AU10" s="330">
        <f t="shared" si="3"/>
        <v>1.9166666666666667</v>
      </c>
      <c r="AV10" s="336">
        <f t="shared" si="4"/>
        <v>0.25</v>
      </c>
      <c r="BA10" s="98"/>
      <c r="BB10" s="98"/>
      <c r="BC10" s="98"/>
      <c r="BD10" s="98"/>
      <c r="BE10" s="98"/>
    </row>
    <row r="11" spans="3:57" ht="14.4">
      <c r="C11" s="96"/>
      <c r="D11" s="96"/>
      <c r="E11" s="96"/>
      <c r="F11" s="96"/>
      <c r="G11" s="96"/>
      <c r="H11" s="97" t="s">
        <v>75</v>
      </c>
      <c r="I11" s="314" t="s">
        <v>154</v>
      </c>
      <c r="J11" s="90">
        <f>COUNTIFS('(D) - Resultados I'!$K$12:$K$69,"&lt;&gt;0",'(D) - Resultados I'!$D$12:$D$69,I11,'(D) - Resultados I'!$V$12:$V$69,"✔")</f>
        <v>0</v>
      </c>
      <c r="K11" s="90">
        <f>COUNTIFS('(D) - Resultados I'!$M$12:$M$69,"&lt;&gt;0",'(D) - Resultados I'!$D$12:$D$69,I11,'(D) - Resultados I'!$V$12:$V$69,"✔")</f>
        <v>0</v>
      </c>
      <c r="L11" s="90">
        <f>COUNTIFS('(D) - Resultados I'!$O$12:$O$69,"&lt;&gt;0",'(D) - Resultados I'!$D$12:$D$69,I11,'(D) - Resultados I'!$V$12:$V$69,"✔")</f>
        <v>5</v>
      </c>
      <c r="M11" s="90">
        <f>COUNTIFS('(D) - Resultados I'!$Q$12:$Q$69,"&lt;&gt;0",'(D) - Resultados I'!$D$12:$D$69,I11,'(D) - Resultados I'!$V$12:$V$69,"✔")</f>
        <v>5</v>
      </c>
      <c r="N11" s="357">
        <f>COUNTIFS('(D) - Resultados I'!$S$12:$S$69,"&lt;&gt;0",'(D) - Resultados I'!$D$12:$D$69,I11,'(D) - Resultados I'!$V$12:$V$69,"✔")</f>
        <v>1</v>
      </c>
      <c r="O11" s="321">
        <f>COUNTIFS('(D) - Resultados I'!$D$12:$D$69,I11,'(D) - Resultados I'!$V$12:$V$69,"✔")</f>
        <v>11</v>
      </c>
      <c r="P11" s="96"/>
      <c r="Q11" s="314" t="s">
        <v>154</v>
      </c>
      <c r="R11" s="98">
        <f t="shared" si="5"/>
        <v>0</v>
      </c>
      <c r="S11" s="98">
        <f t="shared" si="6"/>
        <v>0</v>
      </c>
      <c r="T11" s="98">
        <f t="shared" si="7"/>
        <v>1</v>
      </c>
      <c r="U11" s="98">
        <f t="shared" si="8"/>
        <v>1</v>
      </c>
      <c r="V11" s="328">
        <f t="shared" si="9"/>
        <v>1</v>
      </c>
      <c r="W11" s="98"/>
      <c r="X11" s="206" t="s">
        <v>75</v>
      </c>
      <c r="Y11" s="98">
        <f t="shared" si="10"/>
        <v>0</v>
      </c>
      <c r="Z11" s="98">
        <f t="shared" si="11"/>
        <v>0</v>
      </c>
      <c r="AA11" s="98">
        <f t="shared" si="12"/>
        <v>1</v>
      </c>
      <c r="AB11" s="98">
        <f t="shared" si="13"/>
        <v>1</v>
      </c>
      <c r="AC11" s="328">
        <f t="shared" si="14"/>
        <v>1</v>
      </c>
      <c r="AD11" s="207">
        <f t="shared" si="15"/>
        <v>2</v>
      </c>
      <c r="AE11" s="207">
        <f t="shared" ref="AE11:AE18" si="16">SUMIFS(O11:O27,H11:H27,X11)</f>
        <v>12</v>
      </c>
      <c r="AH11" s="314" t="s">
        <v>75</v>
      </c>
      <c r="AI11" s="98">
        <f>SUMIFS('(B) - Detecciones - Ataques'!O$4:O$61,'(B) - Detecciones - Ataques'!$BV$4:$BV$61,"✔",'(B) - Detecciones - Ataques'!$B$4:$B$61,$AH11)</f>
        <v>0</v>
      </c>
      <c r="AJ11" s="98">
        <f>SUMIFS('(B) - Detecciones - Ataques'!W$4:W$61,'(B) - Detecciones - Ataques'!$BV$4:$BV$61,"✔",'(B) - Detecciones - Ataques'!$B$4:$B$61,$AH11)</f>
        <v>0</v>
      </c>
      <c r="AK11" s="98">
        <f>SUMIFS('(B) - Detecciones - Ataques'!AE$4:AE$61,'(B) - Detecciones - Ataques'!$BV$4:$BV$61,"✔",'(B) - Detecciones - Ataques'!$B$4:$B$61,$AH11)</f>
        <v>11</v>
      </c>
      <c r="AL11" s="98">
        <f>SUMIFS('(B) - Detecciones - Ataques'!AM$4:AM$61,'(B) - Detecciones - Ataques'!$BV$4:$BV$61,"✔",'(B) - Detecciones - Ataques'!$B$4:$B$61,$AH11)</f>
        <v>23</v>
      </c>
      <c r="AM11" s="98">
        <f>SUMIFS('(B) - Detecciones - Ataques'!AU$4:AU$61,'(B) - Detecciones - Ataques'!$BV$4:$BV$61,"✔",'(B) - Detecciones - Ataques'!$B$4:$B$61,$AH11)</f>
        <v>3</v>
      </c>
      <c r="AN11" s="207">
        <f>AL11+AM11</f>
        <v>26</v>
      </c>
      <c r="AO11" s="98"/>
      <c r="AQ11" s="206" t="s">
        <v>78</v>
      </c>
      <c r="AR11" s="333">
        <f t="shared" si="0"/>
        <v>0</v>
      </c>
      <c r="AS11" s="330">
        <f t="shared" si="1"/>
        <v>0</v>
      </c>
      <c r="AT11" s="330">
        <f t="shared" si="2"/>
        <v>1.5</v>
      </c>
      <c r="AU11" s="330">
        <f t="shared" si="3"/>
        <v>3.5</v>
      </c>
      <c r="AV11" s="336">
        <f t="shared" si="4"/>
        <v>0</v>
      </c>
      <c r="BA11" s="98"/>
      <c r="BB11" s="98"/>
      <c r="BC11" s="98"/>
      <c r="BD11" s="98"/>
      <c r="BE11" s="98"/>
    </row>
    <row r="12" spans="3:57" ht="14.4">
      <c r="C12" s="96"/>
      <c r="D12" s="96"/>
      <c r="E12" s="96"/>
      <c r="F12" s="96"/>
      <c r="G12" s="96"/>
      <c r="H12" s="97" t="s">
        <v>75</v>
      </c>
      <c r="I12" s="314" t="s">
        <v>155</v>
      </c>
      <c r="J12" s="90">
        <f>COUNTIFS('(D) - Resultados I'!$K$12:$K$69,"&lt;&gt;0",'(D) - Resultados I'!$D$12:$D$69,I12,'(D) - Resultados I'!$V$12:$V$69,"✔")</f>
        <v>0</v>
      </c>
      <c r="K12" s="90">
        <f>COUNTIFS('(D) - Resultados I'!$M$12:$M$69,"&lt;&gt;0",'(D) - Resultados I'!$D$12:$D$69,I12,'(D) - Resultados I'!$V$12:$V$69,"✔")</f>
        <v>0</v>
      </c>
      <c r="L12" s="90">
        <f>COUNTIFS('(D) - Resultados I'!$O$12:$O$69,"&lt;&gt;0",'(D) - Resultados I'!$D$12:$D$69,I12,'(D) - Resultados I'!$V$12:$V$69,"✔")</f>
        <v>0</v>
      </c>
      <c r="M12" s="90">
        <f>COUNTIFS('(D) - Resultados I'!$Q$12:$Q$69,"&lt;&gt;0",'(D) - Resultados I'!$D$12:$D$69,I12,'(D) - Resultados I'!$V$12:$V$69,"✔")</f>
        <v>0</v>
      </c>
      <c r="N12" s="357">
        <f>COUNTIFS('(D) - Resultados I'!$S$12:$S$69,"&lt;&gt;0",'(D) - Resultados I'!$D$12:$D$69,I12,'(D) - Resultados I'!$V$12:$V$69,"✔")</f>
        <v>0</v>
      </c>
      <c r="O12" s="321">
        <f>COUNTIFS('(D) - Resultados I'!$D$12:$D$69,I12,'(D) - Resultados I'!$V$12:$V$69,"✔")</f>
        <v>1</v>
      </c>
      <c r="P12" s="96"/>
      <c r="Q12" s="314" t="s">
        <v>155</v>
      </c>
      <c r="R12" s="98">
        <f t="shared" si="5"/>
        <v>0</v>
      </c>
      <c r="S12" s="98">
        <f t="shared" si="6"/>
        <v>0</v>
      </c>
      <c r="T12" s="98">
        <f t="shared" si="7"/>
        <v>0</v>
      </c>
      <c r="U12" s="98">
        <f t="shared" si="8"/>
        <v>0</v>
      </c>
      <c r="V12" s="328">
        <f t="shared" si="9"/>
        <v>0</v>
      </c>
      <c r="W12" s="98"/>
      <c r="X12" s="206" t="s">
        <v>78</v>
      </c>
      <c r="Y12" s="98">
        <f t="shared" si="10"/>
        <v>0</v>
      </c>
      <c r="Z12" s="98">
        <f t="shared" si="11"/>
        <v>0</v>
      </c>
      <c r="AA12" s="98">
        <f t="shared" si="12"/>
        <v>1</v>
      </c>
      <c r="AB12" s="98">
        <f t="shared" si="13"/>
        <v>1</v>
      </c>
      <c r="AC12" s="328">
        <f t="shared" si="14"/>
        <v>0</v>
      </c>
      <c r="AD12" s="207">
        <f t="shared" si="15"/>
        <v>1</v>
      </c>
      <c r="AE12" s="207">
        <f t="shared" si="16"/>
        <v>2</v>
      </c>
      <c r="AH12" s="314" t="s">
        <v>78</v>
      </c>
      <c r="AI12" s="98">
        <f>SUMIFS('(B) - Detecciones - Ataques'!O$4:O$61,'(B) - Detecciones - Ataques'!$BV$4:$BV$61,"✔",'(B) - Detecciones - Ataques'!$B$4:$B$61,$AH12)</f>
        <v>0</v>
      </c>
      <c r="AJ12" s="98">
        <f>SUMIFS('(B) - Detecciones - Ataques'!W$4:W$61,'(B) - Detecciones - Ataques'!$BV$4:$BV$61,"✔",'(B) - Detecciones - Ataques'!$B$4:$B$61,$AH12)</f>
        <v>0</v>
      </c>
      <c r="AK12" s="98">
        <f>SUMIFS('(B) - Detecciones - Ataques'!AE$4:AE$61,'(B) - Detecciones - Ataques'!$BV$4:$BV$61,"✔",'(B) - Detecciones - Ataques'!$B$4:$B$61,$AH12)</f>
        <v>3</v>
      </c>
      <c r="AL12" s="98">
        <f>SUMIFS('(B) - Detecciones - Ataques'!AM$4:AM$61,'(B) - Detecciones - Ataques'!$BV$4:$BV$61,"✔",'(B) - Detecciones - Ataques'!$B$4:$B$61,$AH12)</f>
        <v>7</v>
      </c>
      <c r="AM12" s="98">
        <f>SUMIFS('(B) - Detecciones - Ataques'!AU$4:AU$61,'(B) - Detecciones - Ataques'!$BV$4:$BV$61,"✔",'(B) - Detecciones - Ataques'!$B$4:$B$61,$AH12)</f>
        <v>0</v>
      </c>
      <c r="AN12" s="207">
        <f t="shared" ref="AN12:AN18" si="17">AL12+AM12</f>
        <v>7</v>
      </c>
      <c r="AO12" s="98"/>
      <c r="AQ12" s="206" t="s">
        <v>76</v>
      </c>
      <c r="AR12" s="333">
        <f t="shared" si="0"/>
        <v>0.22222222222222221</v>
      </c>
      <c r="AS12" s="330">
        <f t="shared" si="1"/>
        <v>0.33333333333333331</v>
      </c>
      <c r="AT12" s="330">
        <f t="shared" si="2"/>
        <v>0.33333333333333331</v>
      </c>
      <c r="AU12" s="330">
        <f t="shared" si="3"/>
        <v>0.66666666666666663</v>
      </c>
      <c r="AV12" s="336">
        <f t="shared" si="4"/>
        <v>0</v>
      </c>
      <c r="BA12" s="98"/>
      <c r="BB12" s="98"/>
      <c r="BC12" s="98"/>
      <c r="BD12" s="98"/>
      <c r="BE12" s="98"/>
    </row>
    <row r="13" spans="3:57" ht="14.4">
      <c r="C13" s="96"/>
      <c r="D13" s="96"/>
      <c r="E13" s="96"/>
      <c r="F13" s="96"/>
      <c r="G13" s="96"/>
      <c r="H13" s="97" t="s">
        <v>78</v>
      </c>
      <c r="I13" s="314" t="s">
        <v>156</v>
      </c>
      <c r="J13" s="90">
        <f>COUNTIFS('(D) - Resultados I'!$K$12:$K$69,"&lt;&gt;0",'(D) - Resultados I'!$D$12:$D$69,I13,'(D) - Resultados I'!$V$12:$V$69,"✔")</f>
        <v>0</v>
      </c>
      <c r="K13" s="90">
        <f>COUNTIFS('(D) - Resultados I'!$M$12:$M$69,"&lt;&gt;0",'(D) - Resultados I'!$D$12:$D$69,I13,'(D) - Resultados I'!$V$12:$V$69,"✔")</f>
        <v>0</v>
      </c>
      <c r="L13" s="90">
        <f>COUNTIFS('(D) - Resultados I'!$O$12:$O$69,"&lt;&gt;0",'(D) - Resultados I'!$D$12:$D$69,I13,'(D) - Resultados I'!$V$12:$V$69,"✔")</f>
        <v>2</v>
      </c>
      <c r="M13" s="90">
        <f>COUNTIFS('(D) - Resultados I'!$Q$12:$Q$69,"&lt;&gt;0",'(D) - Resultados I'!$D$12:$D$69,I13,'(D) - Resultados I'!$V$12:$V$69,"✔")</f>
        <v>2</v>
      </c>
      <c r="N13" s="357">
        <f>COUNTIFS('(D) - Resultados I'!$S$12:$S$69,"&lt;&gt;0",'(D) - Resultados I'!$D$12:$D$69,I13,'(D) - Resultados I'!$V$12:$V$69,"✔")</f>
        <v>0</v>
      </c>
      <c r="O13" s="321">
        <f>COUNTIFS('(D) - Resultados I'!$D$12:$D$69,I13,'(D) - Resultados I'!$V$12:$V$69,"✔")</f>
        <v>2</v>
      </c>
      <c r="P13" s="96"/>
      <c r="Q13" s="314" t="s">
        <v>156</v>
      </c>
      <c r="R13" s="98">
        <f t="shared" si="5"/>
        <v>0</v>
      </c>
      <c r="S13" s="98">
        <f t="shared" si="6"/>
        <v>0</v>
      </c>
      <c r="T13" s="98">
        <f t="shared" si="7"/>
        <v>1</v>
      </c>
      <c r="U13" s="98">
        <f t="shared" si="8"/>
        <v>1</v>
      </c>
      <c r="V13" s="328">
        <f t="shared" si="9"/>
        <v>0</v>
      </c>
      <c r="W13" s="98"/>
      <c r="X13" s="206" t="s">
        <v>76</v>
      </c>
      <c r="Y13" s="98">
        <f t="shared" si="10"/>
        <v>1</v>
      </c>
      <c r="Z13" s="98">
        <f t="shared" si="11"/>
        <v>1</v>
      </c>
      <c r="AA13" s="98">
        <f t="shared" si="12"/>
        <v>1</v>
      </c>
      <c r="AB13" s="98">
        <f t="shared" si="13"/>
        <v>1</v>
      </c>
      <c r="AC13" s="328">
        <f t="shared" si="14"/>
        <v>0</v>
      </c>
      <c r="AD13" s="207">
        <f t="shared" si="15"/>
        <v>2</v>
      </c>
      <c r="AE13" s="207">
        <f t="shared" si="16"/>
        <v>9</v>
      </c>
      <c r="AH13" s="314" t="s">
        <v>76</v>
      </c>
      <c r="AI13" s="98">
        <f>SUMIFS('(B) - Detecciones - Ataques'!O$4:O$61,'(B) - Detecciones - Ataques'!$BV$4:$BV$61,"✔",'(B) - Detecciones - Ataques'!$B$4:$B$61,$AH13)</f>
        <v>2</v>
      </c>
      <c r="AJ13" s="98">
        <f>SUMIFS('(B) - Detecciones - Ataques'!W$4:W$61,'(B) - Detecciones - Ataques'!$BV$4:$BV$61,"✔",'(B) - Detecciones - Ataques'!$B$4:$B$61,$AH13)</f>
        <v>3</v>
      </c>
      <c r="AK13" s="98">
        <f>SUMIFS('(B) - Detecciones - Ataques'!AE$4:AE$61,'(B) - Detecciones - Ataques'!$BV$4:$BV$61,"✔",'(B) - Detecciones - Ataques'!$B$4:$B$61,$AH13)</f>
        <v>3</v>
      </c>
      <c r="AL13" s="98">
        <f>SUMIFS('(B) - Detecciones - Ataques'!AM$4:AM$61,'(B) - Detecciones - Ataques'!$BV$4:$BV$61,"✔",'(B) - Detecciones - Ataques'!$B$4:$B$61,$AH13)</f>
        <v>6</v>
      </c>
      <c r="AM13" s="98">
        <f>SUMIFS('(B) - Detecciones - Ataques'!AU$4:AU$61,'(B) - Detecciones - Ataques'!$BV$4:$BV$61,"✔",'(B) - Detecciones - Ataques'!$B$4:$B$61,$AH13)</f>
        <v>0</v>
      </c>
      <c r="AN13" s="207">
        <f t="shared" si="17"/>
        <v>6</v>
      </c>
      <c r="AO13" s="98"/>
      <c r="AQ13" s="206" t="s">
        <v>74</v>
      </c>
      <c r="AR13" s="333">
        <f t="shared" si="0"/>
        <v>0</v>
      </c>
      <c r="AS13" s="330">
        <f t="shared" si="1"/>
        <v>3</v>
      </c>
      <c r="AT13" s="330">
        <f>AK14/$AE14</f>
        <v>4</v>
      </c>
      <c r="AU13" s="330">
        <f>AL14/$AE14</f>
        <v>8.5</v>
      </c>
      <c r="AV13" s="336">
        <f t="shared" si="4"/>
        <v>1.75</v>
      </c>
      <c r="BA13" s="98"/>
      <c r="BB13" s="98"/>
      <c r="BC13" s="98"/>
      <c r="BD13" s="98"/>
      <c r="BE13" s="98"/>
    </row>
    <row r="14" spans="3:57" ht="14.4">
      <c r="C14" s="96"/>
      <c r="D14" s="96"/>
      <c r="E14" s="96"/>
      <c r="F14" s="96"/>
      <c r="G14" s="96"/>
      <c r="H14" s="97" t="s">
        <v>76</v>
      </c>
      <c r="I14" s="314" t="s">
        <v>157</v>
      </c>
      <c r="J14" s="90">
        <f>COUNTIFS('(D) - Resultados I'!$K$12:$K$69,"&lt;&gt;0",'(D) - Resultados I'!$D$12:$D$69,I14,'(D) - Resultados I'!$V$12:$V$69,"✔")</f>
        <v>1</v>
      </c>
      <c r="K14" s="90">
        <f>COUNTIFS('(D) - Resultados I'!$M$12:$M$69,"&lt;&gt;0",'(D) - Resultados I'!$D$12:$D$69,I14,'(D) - Resultados I'!$V$12:$V$69,"✔")</f>
        <v>1</v>
      </c>
      <c r="L14" s="90">
        <f>COUNTIFS('(D) - Resultados I'!$O$12:$O$69,"&lt;&gt;0",'(D) - Resultados I'!$D$12:$D$69,I14,'(D) - Resultados I'!$V$12:$V$69,"✔")</f>
        <v>1</v>
      </c>
      <c r="M14" s="90">
        <f>COUNTIFS('(D) - Resultados I'!$Q$12:$Q$69,"&lt;&gt;0",'(D) - Resultados I'!$D$12:$D$69,I14,'(D) - Resultados I'!$V$12:$V$69,"✔")</f>
        <v>1</v>
      </c>
      <c r="N14" s="357">
        <f>COUNTIFS('(D) - Resultados I'!$S$12:$S$69,"&lt;&gt;0",'(D) - Resultados I'!$D$12:$D$69,I14,'(D) - Resultados I'!$V$12:$V$69,"✔")</f>
        <v>0</v>
      </c>
      <c r="O14" s="321">
        <f>COUNTIFS('(D) - Resultados I'!$D$12:$D$69,I14,'(D) - Resultados I'!$V$12:$V$69,"✔")</f>
        <v>1</v>
      </c>
      <c r="P14" s="96"/>
      <c r="Q14" s="314" t="s">
        <v>157</v>
      </c>
      <c r="R14" s="98">
        <f t="shared" si="5"/>
        <v>1</v>
      </c>
      <c r="S14" s="98">
        <f t="shared" si="6"/>
        <v>1</v>
      </c>
      <c r="T14" s="98">
        <f t="shared" si="7"/>
        <v>1</v>
      </c>
      <c r="U14" s="98">
        <f t="shared" si="8"/>
        <v>1</v>
      </c>
      <c r="V14" s="328">
        <f t="shared" si="9"/>
        <v>0</v>
      </c>
      <c r="W14" s="98"/>
      <c r="X14" s="206" t="s">
        <v>74</v>
      </c>
      <c r="Y14" s="98">
        <f t="shared" si="10"/>
        <v>0</v>
      </c>
      <c r="Z14" s="98">
        <f t="shared" si="11"/>
        <v>1</v>
      </c>
      <c r="AA14" s="98">
        <f t="shared" si="12"/>
        <v>1</v>
      </c>
      <c r="AB14" s="98">
        <f t="shared" si="13"/>
        <v>1</v>
      </c>
      <c r="AC14" s="328">
        <f t="shared" si="14"/>
        <v>1</v>
      </c>
      <c r="AD14" s="207">
        <f t="shared" si="15"/>
        <v>1</v>
      </c>
      <c r="AE14" s="207">
        <f t="shared" si="16"/>
        <v>4</v>
      </c>
      <c r="AH14" s="314" t="s">
        <v>74</v>
      </c>
      <c r="AI14" s="98">
        <f>SUMIFS('(B) - Detecciones - Ataques'!O$4:O$61,'(B) - Detecciones - Ataques'!$BV$4:$BV$61,"✔",'(B) - Detecciones - Ataques'!$B$4:$B$61,$AH14)</f>
        <v>0</v>
      </c>
      <c r="AJ14" s="98">
        <f>SUMIFS('(B) - Detecciones - Ataques'!W$4:W$61,'(B) - Detecciones - Ataques'!$BV$4:$BV$61,"✔",'(B) - Detecciones - Ataques'!$B$4:$B$61,$AH14)</f>
        <v>12</v>
      </c>
      <c r="AK14" s="98">
        <f>SUMIFS('(B) - Detecciones - Ataques'!AE$4:AE$61,'(B) - Detecciones - Ataques'!$BV$4:$BV$61,"✔",'(B) - Detecciones - Ataques'!$B$4:$B$61,$AH14)</f>
        <v>16</v>
      </c>
      <c r="AL14" s="98">
        <f>SUMIFS('(B) - Detecciones - Ataques'!AM$4:AM$61,'(B) - Detecciones - Ataques'!$BV$4:$BV$61,"✔",'(B) - Detecciones - Ataques'!$B$4:$B$61,$AH14)</f>
        <v>34</v>
      </c>
      <c r="AM14" s="98">
        <f>SUMIFS('(B) - Detecciones - Ataques'!AU$4:AU$61,'(B) - Detecciones - Ataques'!$BV$4:$BV$61,"✔",'(B) - Detecciones - Ataques'!$B$4:$B$61,$AH14)</f>
        <v>7</v>
      </c>
      <c r="AN14" s="207">
        <f t="shared" si="17"/>
        <v>41</v>
      </c>
      <c r="AO14" s="98"/>
      <c r="AQ14" s="206" t="s">
        <v>520</v>
      </c>
      <c r="AR14" s="333">
        <f t="shared" si="0"/>
        <v>0.5714285714285714</v>
      </c>
      <c r="AS14" s="330">
        <f t="shared" si="1"/>
        <v>0.7142857142857143</v>
      </c>
      <c r="AT14" s="330">
        <f t="shared" si="2"/>
        <v>1</v>
      </c>
      <c r="AU14" s="330">
        <f t="shared" si="3"/>
        <v>1.7142857142857142</v>
      </c>
      <c r="AV14" s="336">
        <f t="shared" si="4"/>
        <v>0</v>
      </c>
      <c r="BA14" s="98"/>
      <c r="BB14" s="98"/>
      <c r="BC14" s="98"/>
      <c r="BD14" s="98"/>
      <c r="BE14" s="98"/>
    </row>
    <row r="15" spans="3:57" ht="14.4">
      <c r="C15" s="96"/>
      <c r="D15" s="96"/>
      <c r="E15" s="96"/>
      <c r="F15" s="96"/>
      <c r="G15" s="96"/>
      <c r="H15" s="97" t="s">
        <v>76</v>
      </c>
      <c r="I15" s="314" t="s">
        <v>219</v>
      </c>
      <c r="J15" s="90">
        <f>COUNTIFS('(D) - Resultados I'!$K$12:$K$69,"&lt;&gt;0",'(D) - Resultados I'!$D$12:$D$69,I15,'(D) - Resultados I'!$V$12:$V$69,"✔")</f>
        <v>0</v>
      </c>
      <c r="K15" s="90">
        <f>COUNTIFS('(D) - Resultados I'!$M$12:$M$69,"&lt;&gt;0",'(D) - Resultados I'!$D$12:$D$69,I15,'(D) - Resultados I'!$V$12:$V$69,"✔")</f>
        <v>0</v>
      </c>
      <c r="L15" s="90">
        <f>COUNTIFS('(D) - Resultados I'!$O$12:$O$69,"&lt;&gt;0",'(D) - Resultados I'!$D$12:$D$69,I15,'(D) - Resultados I'!$V$12:$V$69,"✔")</f>
        <v>0</v>
      </c>
      <c r="M15" s="90">
        <f>COUNTIFS('(D) - Resultados I'!$Q$12:$Q$69,"&lt;&gt;0",'(D) - Resultados I'!$D$12:$D$69,I15,'(D) - Resultados I'!$V$12:$V$69,"✔")</f>
        <v>0</v>
      </c>
      <c r="N15" s="357">
        <f>COUNTIFS('(D) - Resultados I'!$S$12:$S$69,"&lt;&gt;0",'(D) - Resultados I'!$D$12:$D$69,I15,'(D) - Resultados I'!$V$12:$V$69,"✔")</f>
        <v>0</v>
      </c>
      <c r="O15" s="321">
        <f>COUNTIFS('(D) - Resultados I'!$D$12:$D$69,I15,'(D) - Resultados I'!$V$12:$V$69,"✔")</f>
        <v>8</v>
      </c>
      <c r="P15" s="96"/>
      <c r="Q15" s="314" t="s">
        <v>219</v>
      </c>
      <c r="R15" s="98">
        <f t="shared" si="5"/>
        <v>0</v>
      </c>
      <c r="S15" s="98">
        <f t="shared" si="6"/>
        <v>0</v>
      </c>
      <c r="T15" s="98">
        <f t="shared" si="7"/>
        <v>0</v>
      </c>
      <c r="U15" s="98">
        <f t="shared" si="8"/>
        <v>0</v>
      </c>
      <c r="V15" s="328">
        <f t="shared" si="9"/>
        <v>0</v>
      </c>
      <c r="W15" s="98"/>
      <c r="X15" s="206" t="s">
        <v>520</v>
      </c>
      <c r="Y15" s="98">
        <f t="shared" si="10"/>
        <v>1</v>
      </c>
      <c r="Z15" s="98">
        <f t="shared" si="11"/>
        <v>1</v>
      </c>
      <c r="AA15" s="98">
        <f t="shared" si="12"/>
        <v>1</v>
      </c>
      <c r="AB15" s="98">
        <f t="shared" si="13"/>
        <v>2</v>
      </c>
      <c r="AC15" s="328">
        <f t="shared" si="14"/>
        <v>0</v>
      </c>
      <c r="AD15" s="207">
        <f t="shared" si="15"/>
        <v>2</v>
      </c>
      <c r="AE15" s="207">
        <f t="shared" si="16"/>
        <v>7</v>
      </c>
      <c r="AH15" s="314" t="s">
        <v>520</v>
      </c>
      <c r="AI15" s="98">
        <f>SUMIFS('(B) - Detecciones - Ataques'!O$4:O$61,'(B) - Detecciones - Ataques'!$BV$4:$BV$61,"✔",'(B) - Detecciones - Ataques'!$B$4:$B$61,$AH15)</f>
        <v>4</v>
      </c>
      <c r="AJ15" s="98">
        <f>SUMIFS('(B) - Detecciones - Ataques'!W$4:W$61,'(B) - Detecciones - Ataques'!$BV$4:$BV$61,"✔",'(B) - Detecciones - Ataques'!$B$4:$B$61,$AH15)</f>
        <v>5</v>
      </c>
      <c r="AK15" s="98">
        <f>SUMIFS('(B) - Detecciones - Ataques'!AE$4:AE$61,'(B) - Detecciones - Ataques'!$BV$4:$BV$61,"✔",'(B) - Detecciones - Ataques'!$B$4:$B$61,$AH15)</f>
        <v>7</v>
      </c>
      <c r="AL15" s="98">
        <f>SUMIFS('(B) - Detecciones - Ataques'!AM$4:AM$61,'(B) - Detecciones - Ataques'!$BV$4:$BV$61,"✔",'(B) - Detecciones - Ataques'!$B$4:$B$61,$AH15)</f>
        <v>12</v>
      </c>
      <c r="AM15" s="98">
        <f>SUMIFS('(B) - Detecciones - Ataques'!AU$4:AU$61,'(B) - Detecciones - Ataques'!$BV$4:$BV$61,"✔",'(B) - Detecciones - Ataques'!$B$4:$B$61,$AH15)</f>
        <v>0</v>
      </c>
      <c r="AN15" s="207">
        <f t="shared" si="17"/>
        <v>12</v>
      </c>
      <c r="AO15" s="98"/>
      <c r="AQ15" s="206" t="s">
        <v>153</v>
      </c>
      <c r="AR15" s="333">
        <f t="shared" si="0"/>
        <v>0</v>
      </c>
      <c r="AS15" s="330">
        <f t="shared" si="1"/>
        <v>0</v>
      </c>
      <c r="AT15" s="330">
        <f t="shared" si="2"/>
        <v>1</v>
      </c>
      <c r="AU15" s="330">
        <f t="shared" si="3"/>
        <v>3</v>
      </c>
      <c r="AV15" s="336">
        <f t="shared" si="4"/>
        <v>0</v>
      </c>
      <c r="BA15" s="98"/>
      <c r="BB15" s="98"/>
      <c r="BC15" s="98"/>
      <c r="BD15" s="98"/>
      <c r="BE15" s="98"/>
    </row>
    <row r="16" spans="3:57" ht="14.4">
      <c r="C16" s="96"/>
      <c r="D16" s="96"/>
      <c r="E16" s="96"/>
      <c r="F16" s="96"/>
      <c r="G16" s="96"/>
      <c r="H16" s="97" t="s">
        <v>74</v>
      </c>
      <c r="I16" s="314" t="s">
        <v>158</v>
      </c>
      <c r="J16" s="90">
        <f>COUNTIFS('(D) - Resultados I'!$K$12:$K$69,"&lt;&gt;0",'(D) - Resultados I'!$D$12:$D$69,I16,'(D) - Resultados I'!$V$12:$V$69,"✔")</f>
        <v>0</v>
      </c>
      <c r="K16" s="90">
        <f>COUNTIFS('(D) - Resultados I'!$M$12:$M$69,"&lt;&gt;0",'(D) - Resultados I'!$D$12:$D$69,I16,'(D) - Resultados I'!$V$12:$V$69,"✔")</f>
        <v>4</v>
      </c>
      <c r="L16" s="90">
        <f>COUNTIFS('(D) - Resultados I'!$O$12:$O$69,"&lt;&gt;0",'(D) - Resultados I'!$D$12:$D$69,I16,'(D) - Resultados I'!$V$12:$V$69,"✔")</f>
        <v>4</v>
      </c>
      <c r="M16" s="90">
        <f>COUNTIFS('(D) - Resultados I'!$Q$12:$Q$69,"&lt;&gt;0",'(D) - Resultados I'!$D$12:$D$69,I16,'(D) - Resultados I'!$V$12:$V$69,"✔")</f>
        <v>4</v>
      </c>
      <c r="N16" s="357">
        <f>COUNTIFS('(D) - Resultados I'!$S$12:$S$69,"&lt;&gt;0",'(D) - Resultados I'!$D$12:$D$69,I16,'(D) - Resultados I'!$V$12:$V$69,"✔")</f>
        <v>3</v>
      </c>
      <c r="O16" s="321">
        <f>COUNTIFS('(D) - Resultados I'!$D$12:$D$69,I16,'(D) - Resultados I'!$V$12:$V$69,"✔")</f>
        <v>4</v>
      </c>
      <c r="P16" s="96"/>
      <c r="Q16" s="314" t="s">
        <v>158</v>
      </c>
      <c r="R16" s="98">
        <f t="shared" si="5"/>
        <v>0</v>
      </c>
      <c r="S16" s="98">
        <f t="shared" si="6"/>
        <v>1</v>
      </c>
      <c r="T16" s="98">
        <f t="shared" si="7"/>
        <v>1</v>
      </c>
      <c r="U16" s="98">
        <f t="shared" si="8"/>
        <v>1</v>
      </c>
      <c r="V16" s="328">
        <f t="shared" si="9"/>
        <v>1</v>
      </c>
      <c r="W16" s="98"/>
      <c r="X16" s="206" t="s">
        <v>153</v>
      </c>
      <c r="Y16" s="98">
        <f t="shared" si="10"/>
        <v>0</v>
      </c>
      <c r="Z16" s="98">
        <f t="shared" si="11"/>
        <v>0</v>
      </c>
      <c r="AA16" s="98">
        <f t="shared" si="12"/>
        <v>1</v>
      </c>
      <c r="AB16" s="98">
        <f t="shared" si="13"/>
        <v>1</v>
      </c>
      <c r="AC16" s="328">
        <f t="shared" si="14"/>
        <v>0</v>
      </c>
      <c r="AD16" s="207">
        <f t="shared" si="15"/>
        <v>1</v>
      </c>
      <c r="AE16" s="207">
        <f t="shared" si="16"/>
        <v>2</v>
      </c>
      <c r="AH16" s="314" t="s">
        <v>153</v>
      </c>
      <c r="AI16" s="98">
        <f>SUMIFS('(B) - Detecciones - Ataques'!O$4:O$61,'(B) - Detecciones - Ataques'!$BV$4:$BV$61,"✔",'(B) - Detecciones - Ataques'!$B$4:$B$61,$AH16)</f>
        <v>0</v>
      </c>
      <c r="AJ16" s="98">
        <f>SUMIFS('(B) - Detecciones - Ataques'!W$4:W$61,'(B) - Detecciones - Ataques'!$BV$4:$BV$61,"✔",'(B) - Detecciones - Ataques'!$B$4:$B$61,$AH16)</f>
        <v>0</v>
      </c>
      <c r="AK16" s="98">
        <f>SUMIFS('(B) - Detecciones - Ataques'!AE$4:AE$61,'(B) - Detecciones - Ataques'!$BV$4:$BV$61,"✔",'(B) - Detecciones - Ataques'!$B$4:$B$61,$AH16)</f>
        <v>2</v>
      </c>
      <c r="AL16" s="98">
        <f>SUMIFS('(B) - Detecciones - Ataques'!AM$4:AM$61,'(B) - Detecciones - Ataques'!$BV$4:$BV$61,"✔",'(B) - Detecciones - Ataques'!$B$4:$B$61,$AH16)</f>
        <v>6</v>
      </c>
      <c r="AM16" s="98">
        <f>SUMIFS('(B) - Detecciones - Ataques'!AU$4:AU$61,'(B) - Detecciones - Ataques'!$BV$4:$BV$61,"✔",'(B) - Detecciones - Ataques'!$B$4:$B$61,$AH16)</f>
        <v>0</v>
      </c>
      <c r="AN16" s="207">
        <f t="shared" si="17"/>
        <v>6</v>
      </c>
      <c r="AO16" s="98"/>
      <c r="AQ16" s="206" t="s">
        <v>77</v>
      </c>
      <c r="AR16" s="333">
        <f t="shared" si="0"/>
        <v>0</v>
      </c>
      <c r="AS16" s="330">
        <f t="shared" si="1"/>
        <v>0</v>
      </c>
      <c r="AT16" s="330">
        <f t="shared" si="2"/>
        <v>0.36363636363636365</v>
      </c>
      <c r="AU16" s="330">
        <f t="shared" si="3"/>
        <v>2.3636363636363638</v>
      </c>
      <c r="AV16" s="336">
        <f t="shared" si="4"/>
        <v>1.1818181818181819</v>
      </c>
      <c r="BA16" s="98"/>
      <c r="BB16" s="98"/>
      <c r="BC16" s="98"/>
      <c r="BD16" s="98"/>
      <c r="BE16" s="98"/>
    </row>
    <row r="17" spans="3:57" ht="14.4">
      <c r="C17" s="96"/>
      <c r="D17" s="96"/>
      <c r="E17" s="96"/>
      <c r="F17" s="96"/>
      <c r="G17" s="96"/>
      <c r="H17" s="97" t="s">
        <v>520</v>
      </c>
      <c r="I17" s="314" t="s">
        <v>159</v>
      </c>
      <c r="J17" s="90">
        <f>COUNTIFS('(D) - Resultados I'!$K$12:$K$69,"&lt;&gt;0",'(D) - Resultados I'!$D$12:$D$69,I17,'(D) - Resultados I'!$V$12:$V$69,"✔")</f>
        <v>2</v>
      </c>
      <c r="K17" s="90">
        <f>COUNTIFS('(D) - Resultados I'!$M$12:$M$69,"&lt;&gt;0",'(D) - Resultados I'!$D$12:$D$69,I17,'(D) - Resultados I'!$V$12:$V$69,"✔")</f>
        <v>3</v>
      </c>
      <c r="L17" s="90">
        <f>COUNTIFS('(D) - Resultados I'!$O$12:$O$69,"&lt;&gt;0",'(D) - Resultados I'!$D$12:$D$69,I17,'(D) - Resultados I'!$V$12:$V$69,"✔")</f>
        <v>3</v>
      </c>
      <c r="M17" s="90">
        <f>COUNTIFS('(D) - Resultados I'!$Q$12:$Q$69,"&lt;&gt;0",'(D) - Resultados I'!$D$12:$D$69,I17,'(D) - Resultados I'!$V$12:$V$69,"✔")</f>
        <v>4</v>
      </c>
      <c r="N17" s="357">
        <f>COUNTIFS('(D) - Resultados I'!$S$12:$S$69,"&lt;&gt;0",'(D) - Resultados I'!$D$12:$D$69,I17,'(D) - Resultados I'!$V$12:$V$69,"✔")</f>
        <v>0</v>
      </c>
      <c r="O17" s="321">
        <f>COUNTIFS('(D) - Resultados I'!$D$12:$D$69,I17,'(D) - Resultados I'!$V$12:$V$69,"✔")</f>
        <v>6</v>
      </c>
      <c r="P17" s="96"/>
      <c r="Q17" s="314" t="s">
        <v>159</v>
      </c>
      <c r="R17" s="98">
        <f t="shared" si="5"/>
        <v>1</v>
      </c>
      <c r="S17" s="98">
        <f t="shared" si="6"/>
        <v>1</v>
      </c>
      <c r="T17" s="98">
        <f t="shared" si="7"/>
        <v>1</v>
      </c>
      <c r="U17" s="98">
        <f t="shared" si="8"/>
        <v>1</v>
      </c>
      <c r="V17" s="328">
        <f t="shared" si="9"/>
        <v>0</v>
      </c>
      <c r="W17" s="98"/>
      <c r="X17" s="206" t="s">
        <v>77</v>
      </c>
      <c r="Y17" s="98">
        <f t="shared" si="10"/>
        <v>0</v>
      </c>
      <c r="Z17" s="98">
        <f t="shared" si="11"/>
        <v>0</v>
      </c>
      <c r="AA17" s="98">
        <f t="shared" si="12"/>
        <v>2</v>
      </c>
      <c r="AB17" s="98">
        <f t="shared" si="13"/>
        <v>2</v>
      </c>
      <c r="AC17" s="328">
        <f t="shared" si="14"/>
        <v>0</v>
      </c>
      <c r="AD17" s="207">
        <f t="shared" si="15"/>
        <v>4</v>
      </c>
      <c r="AE17" s="207">
        <f t="shared" si="16"/>
        <v>11</v>
      </c>
      <c r="AH17" s="314" t="s">
        <v>77</v>
      </c>
      <c r="AI17" s="98">
        <f>SUMIFS('(B) - Detecciones - Ataques'!O$4:O$61,'(B) - Detecciones - Ataques'!$BV$4:$BV$61,"✔",'(B) - Detecciones - Ataques'!$B$4:$B$61,$AH17)</f>
        <v>0</v>
      </c>
      <c r="AJ17" s="98">
        <f>SUMIFS('(B) - Detecciones - Ataques'!W$4:W$61,'(B) - Detecciones - Ataques'!$BV$4:$BV$61,"✔",'(B) - Detecciones - Ataques'!$B$4:$B$61,$AH17)</f>
        <v>0</v>
      </c>
      <c r="AK17" s="98">
        <f>SUMIFS('(B) - Detecciones - Ataques'!AE$4:AE$61,'(B) - Detecciones - Ataques'!$BV$4:$BV$61,"✔",'(B) - Detecciones - Ataques'!$B$4:$B$61,$AH17)</f>
        <v>4</v>
      </c>
      <c r="AL17" s="98">
        <f>SUMIFS('(B) - Detecciones - Ataques'!AM$4:AM$61,'(B) - Detecciones - Ataques'!$BV$4:$BV$61,"✔",'(B) - Detecciones - Ataques'!$B$4:$B$61,$AH17)</f>
        <v>26</v>
      </c>
      <c r="AM17" s="98">
        <f>SUMIFS('(B) - Detecciones - Ataques'!AU$4:AU$61,'(B) - Detecciones - Ataques'!$BV$4:$BV$61,"✔",'(B) - Detecciones - Ataques'!$B$4:$B$61,$AH17)</f>
        <v>13</v>
      </c>
      <c r="AN17" s="207">
        <f t="shared" si="17"/>
        <v>39</v>
      </c>
      <c r="AO17" s="98"/>
      <c r="AQ17" s="208" t="s">
        <v>248</v>
      </c>
      <c r="AR17" s="334">
        <f t="shared" si="0"/>
        <v>0</v>
      </c>
      <c r="AS17" s="215">
        <f t="shared" si="1"/>
        <v>0</v>
      </c>
      <c r="AT17" s="215">
        <f t="shared" si="2"/>
        <v>3.9</v>
      </c>
      <c r="AU17" s="215">
        <f t="shared" si="3"/>
        <v>5.9</v>
      </c>
      <c r="AV17" s="337">
        <f t="shared" si="4"/>
        <v>3.1</v>
      </c>
      <c r="BA17" s="98"/>
      <c r="BB17" s="98"/>
      <c r="BC17" s="98"/>
      <c r="BD17" s="98"/>
      <c r="BE17" s="98"/>
    </row>
    <row r="18" spans="3:57" ht="14.4">
      <c r="C18" s="96"/>
      <c r="D18" s="96"/>
      <c r="E18" s="96"/>
      <c r="F18" s="96"/>
      <c r="G18" s="96"/>
      <c r="H18" s="97" t="s">
        <v>520</v>
      </c>
      <c r="I18" s="314" t="s">
        <v>160</v>
      </c>
      <c r="J18" s="90">
        <f>COUNTIFS('(D) - Resultados I'!$K$12:$K$69,"&lt;&gt;0",'(D) - Resultados I'!$D$12:$D$69,I18,'(D) - Resultados I'!$V$12:$V$69,"✔")</f>
        <v>0</v>
      </c>
      <c r="K18" s="90">
        <f>COUNTIFS('(D) - Resultados I'!$M$12:$M$69,"&lt;&gt;0",'(D) - Resultados I'!$D$12:$D$69,I18,'(D) - Resultados I'!$V$12:$V$69,"✔")</f>
        <v>0</v>
      </c>
      <c r="L18" s="90">
        <f>COUNTIFS('(D) - Resultados I'!$O$12:$O$69,"&lt;&gt;0",'(D) - Resultados I'!$D$12:$D$69,I18,'(D) - Resultados I'!$V$12:$V$69,"✔")</f>
        <v>0</v>
      </c>
      <c r="M18" s="90">
        <f>COUNTIFS('(D) - Resultados I'!$Q$12:$Q$69,"&lt;&gt;0",'(D) - Resultados I'!$D$12:$D$69,I18,'(D) - Resultados I'!$V$12:$V$69,"✔")</f>
        <v>1</v>
      </c>
      <c r="N18" s="357">
        <f>COUNTIFS('(D) - Resultados I'!$S$12:$S$69,"&lt;&gt;0",'(D) - Resultados I'!$D$12:$D$69,I18,'(D) - Resultados I'!$V$12:$V$69,"✔")</f>
        <v>0</v>
      </c>
      <c r="O18" s="321">
        <f>COUNTIFS('(D) - Resultados I'!$D$12:$D$69,I18,'(D) - Resultados I'!$V$12:$V$69,"✔")</f>
        <v>1</v>
      </c>
      <c r="P18" s="96"/>
      <c r="Q18" s="314" t="s">
        <v>160</v>
      </c>
      <c r="R18" s="98">
        <f t="shared" si="5"/>
        <v>0</v>
      </c>
      <c r="S18" s="98">
        <f t="shared" si="6"/>
        <v>0</v>
      </c>
      <c r="T18" s="98">
        <f t="shared" si="7"/>
        <v>0</v>
      </c>
      <c r="U18" s="98">
        <f t="shared" si="8"/>
        <v>1</v>
      </c>
      <c r="V18" s="328">
        <f t="shared" si="9"/>
        <v>0</v>
      </c>
      <c r="W18" s="98"/>
      <c r="X18" s="208" t="s">
        <v>248</v>
      </c>
      <c r="Y18" s="200">
        <f t="shared" si="10"/>
        <v>0</v>
      </c>
      <c r="Z18" s="200">
        <f t="shared" si="11"/>
        <v>0</v>
      </c>
      <c r="AA18" s="200">
        <f t="shared" si="12"/>
        <v>1</v>
      </c>
      <c r="AB18" s="200">
        <f t="shared" si="13"/>
        <v>1</v>
      </c>
      <c r="AC18" s="329">
        <f t="shared" si="14"/>
        <v>1</v>
      </c>
      <c r="AD18" s="209">
        <f t="shared" si="15"/>
        <v>1</v>
      </c>
      <c r="AE18" s="209">
        <f t="shared" si="16"/>
        <v>10</v>
      </c>
      <c r="AH18" s="315" t="s">
        <v>248</v>
      </c>
      <c r="AI18" s="200">
        <f>SUMIFS('(B) - Detecciones - Ataques'!O$4:O$61,'(B) - Detecciones - Ataques'!$BV$4:$BV$61,"✔",'(B) - Detecciones - Ataques'!$B$4:$B$61,$AH18)</f>
        <v>0</v>
      </c>
      <c r="AJ18" s="200">
        <f>SUMIFS('(B) - Detecciones - Ataques'!W$4:W$61,'(B) - Detecciones - Ataques'!$BV$4:$BV$61,"✔",'(B) - Detecciones - Ataques'!$B$4:$B$61,$AH18)</f>
        <v>0</v>
      </c>
      <c r="AK18" s="200">
        <f>SUMIFS('(B) - Detecciones - Ataques'!AE$4:AE$61,'(B) - Detecciones - Ataques'!$BV$4:$BV$61,"✔",'(B) - Detecciones - Ataques'!$B$4:$B$61,$AH18)</f>
        <v>39</v>
      </c>
      <c r="AL18" s="200">
        <f>SUMIFS('(B) - Detecciones - Ataques'!AM$4:AM$61,'(B) - Detecciones - Ataques'!$BV$4:$BV$61,"✔",'(B) - Detecciones - Ataques'!$B$4:$B$61,$AH18)</f>
        <v>59</v>
      </c>
      <c r="AM18" s="200">
        <f>SUMIFS('(B) - Detecciones - Ataques'!AU$4:AU$61,'(B) - Detecciones - Ataques'!$BV$4:$BV$61,"✔",'(B) - Detecciones - Ataques'!$B$4:$B$61,$AH18)</f>
        <v>31</v>
      </c>
      <c r="AN18" s="209">
        <f t="shared" si="17"/>
        <v>90</v>
      </c>
      <c r="AO18" s="98"/>
      <c r="BA18" s="98"/>
      <c r="BB18" s="98"/>
      <c r="BC18" s="98"/>
      <c r="BD18" s="98"/>
      <c r="BE18" s="98"/>
    </row>
    <row r="19" spans="3:57" ht="14.4">
      <c r="C19" s="96"/>
      <c r="D19" s="96"/>
      <c r="E19" s="96"/>
      <c r="F19" s="96"/>
      <c r="G19" s="96"/>
      <c r="H19" s="97" t="s">
        <v>153</v>
      </c>
      <c r="I19" s="314" t="s">
        <v>161</v>
      </c>
      <c r="J19" s="90">
        <f>COUNTIFS('(D) - Resultados I'!$K$12:$K$69,"&lt;&gt;0",'(D) - Resultados I'!$D$12:$D$69,I19,'(D) - Resultados I'!$V$12:$V$69,"✔")</f>
        <v>0</v>
      </c>
      <c r="K19" s="90">
        <f>COUNTIFS('(D) - Resultados I'!$M$12:$M$69,"&lt;&gt;0",'(D) - Resultados I'!$D$12:$D$69,I19,'(D) - Resultados I'!$V$12:$V$69,"✔")</f>
        <v>0</v>
      </c>
      <c r="L19" s="90">
        <f>COUNTIFS('(D) - Resultados I'!$O$12:$O$69,"&lt;&gt;0",'(D) - Resultados I'!$D$12:$D$69,I19,'(D) - Resultados I'!$V$12:$V$69,"✔")</f>
        <v>2</v>
      </c>
      <c r="M19" s="90">
        <f>COUNTIFS('(D) - Resultados I'!$Q$12:$Q$69,"&lt;&gt;0",'(D) - Resultados I'!$D$12:$D$69,I19,'(D) - Resultados I'!$V$12:$V$69,"✔")</f>
        <v>2</v>
      </c>
      <c r="N19" s="357">
        <f>COUNTIFS('(D) - Resultados I'!$S$12:$S$69,"&lt;&gt;0",'(D) - Resultados I'!$D$12:$D$69,I19,'(D) - Resultados I'!$V$12:$V$69,"✔")</f>
        <v>0</v>
      </c>
      <c r="O19" s="321">
        <f>COUNTIFS('(D) - Resultados I'!$D$12:$D$69,I19,'(D) - Resultados I'!$V$12:$V$69,"✔")</f>
        <v>2</v>
      </c>
      <c r="P19" s="96"/>
      <c r="Q19" s="314" t="s">
        <v>161</v>
      </c>
      <c r="R19" s="98">
        <f t="shared" si="5"/>
        <v>0</v>
      </c>
      <c r="S19" s="98">
        <f t="shared" si="6"/>
        <v>0</v>
      </c>
      <c r="T19" s="98">
        <f t="shared" si="7"/>
        <v>1</v>
      </c>
      <c r="U19" s="98">
        <f t="shared" si="8"/>
        <v>1</v>
      </c>
      <c r="V19" s="328">
        <f t="shared" si="9"/>
        <v>0</v>
      </c>
      <c r="W19" s="96"/>
      <c r="X19" s="345" t="s">
        <v>128</v>
      </c>
      <c r="Y19" s="351">
        <f>SUM(Y10:Y18)</f>
        <v>2</v>
      </c>
      <c r="Z19" s="351">
        <f t="shared" ref="Z19:AC19" si="18">SUM(Z10:Z18)</f>
        <v>3</v>
      </c>
      <c r="AA19" s="351">
        <f t="shared" si="18"/>
        <v>9</v>
      </c>
      <c r="AB19" s="351">
        <f t="shared" si="18"/>
        <v>10</v>
      </c>
      <c r="AC19" s="354">
        <f t="shared" si="18"/>
        <v>4</v>
      </c>
      <c r="AD19" s="96"/>
      <c r="AH19" s="346" t="s">
        <v>128</v>
      </c>
      <c r="AI19" s="84">
        <f>SUM(AI10:AI18)</f>
        <v>6</v>
      </c>
      <c r="AJ19" s="84">
        <f t="shared" ref="AJ19:AN19" si="19">SUM(AJ10:AJ18)</f>
        <v>20</v>
      </c>
      <c r="AK19" s="84">
        <f t="shared" si="19"/>
        <v>85</v>
      </c>
      <c r="AL19" s="84">
        <f t="shared" si="19"/>
        <v>175</v>
      </c>
      <c r="AM19" s="84">
        <f t="shared" si="19"/>
        <v>57</v>
      </c>
      <c r="AN19" s="342">
        <f t="shared" si="19"/>
        <v>232</v>
      </c>
      <c r="AO19" s="98"/>
      <c r="BA19" s="98"/>
      <c r="BB19" s="98"/>
      <c r="BC19" s="98"/>
      <c r="BD19" s="98"/>
      <c r="BE19" s="98"/>
    </row>
    <row r="20" spans="3:57" ht="14.4">
      <c r="C20" s="96"/>
      <c r="D20" s="96"/>
      <c r="E20" s="96"/>
      <c r="F20" s="96"/>
      <c r="G20" s="96"/>
      <c r="H20" s="97" t="s">
        <v>77</v>
      </c>
      <c r="I20" s="314" t="s">
        <v>162</v>
      </c>
      <c r="J20" s="90">
        <f>COUNTIFS('(D) - Resultados I'!$K$12:$K$69,"&lt;&gt;0",'(D) - Resultados I'!$D$12:$D$69,I20,'(D) - Resultados I'!$V$12:$V$69,"✔")</f>
        <v>0</v>
      </c>
      <c r="K20" s="90">
        <f>COUNTIFS('(D) - Resultados I'!$M$12:$M$69,"&lt;&gt;0",'(D) - Resultados I'!$D$12:$D$69,I20,'(D) - Resultados I'!$V$12:$V$69,"✔")</f>
        <v>0</v>
      </c>
      <c r="L20" s="90">
        <f>COUNTIFS('(D) - Resultados I'!$O$12:$O$69,"&lt;&gt;0",'(D) - Resultados I'!$D$12:$D$69,I20,'(D) - Resultados I'!$V$12:$V$69,"✔")</f>
        <v>0</v>
      </c>
      <c r="M20" s="90">
        <f>COUNTIFS('(D) - Resultados I'!$Q$12:$Q$69,"&lt;&gt;0",'(D) - Resultados I'!$D$12:$D$69,I20,'(D) - Resultados I'!$V$12:$V$69,"✔")</f>
        <v>0</v>
      </c>
      <c r="N20" s="357">
        <f>COUNTIFS('(D) - Resultados I'!$S$12:$S$69,"&lt;&gt;0",'(D) - Resultados I'!$D$12:$D$69,I20,'(D) - Resultados I'!$V$12:$V$69,"✔")</f>
        <v>0</v>
      </c>
      <c r="O20" s="321">
        <f>COUNTIFS('(D) - Resultados I'!$D$12:$D$69,I20,'(D) - Resultados I'!$V$12:$V$69,"✔")</f>
        <v>1</v>
      </c>
      <c r="P20" s="96"/>
      <c r="Q20" s="314" t="s">
        <v>162</v>
      </c>
      <c r="R20" s="98">
        <f t="shared" si="5"/>
        <v>0</v>
      </c>
      <c r="S20" s="98">
        <f t="shared" si="6"/>
        <v>0</v>
      </c>
      <c r="T20" s="98">
        <f t="shared" si="7"/>
        <v>0</v>
      </c>
      <c r="U20" s="98">
        <f t="shared" si="8"/>
        <v>0</v>
      </c>
      <c r="V20" s="328">
        <f t="shared" si="9"/>
        <v>0</v>
      </c>
      <c r="W20" s="96"/>
      <c r="X20" s="347" t="s">
        <v>513</v>
      </c>
      <c r="Y20" s="343">
        <f>Y19/15</f>
        <v>0.13333333333333333</v>
      </c>
      <c r="Z20" s="343">
        <f t="shared" ref="Z20:AC20" si="20">Z19/15</f>
        <v>0.2</v>
      </c>
      <c r="AA20" s="343">
        <f t="shared" si="20"/>
        <v>0.6</v>
      </c>
      <c r="AB20" s="343">
        <f t="shared" si="20"/>
        <v>0.66666666666666663</v>
      </c>
      <c r="AC20" s="343">
        <f t="shared" si="20"/>
        <v>0.26666666666666666</v>
      </c>
      <c r="AD20" s="96"/>
      <c r="AH20" s="347" t="s">
        <v>129</v>
      </c>
      <c r="AI20" s="348">
        <f>AI19/$AN$19</f>
        <v>2.5862068965517241E-2</v>
      </c>
      <c r="AJ20" s="348">
        <f>AJ19/$AN$19</f>
        <v>8.6206896551724144E-2</v>
      </c>
      <c r="AK20" s="348">
        <f>AK19/$AN$19</f>
        <v>0.36637931034482757</v>
      </c>
      <c r="AL20" s="348">
        <f t="shared" ref="AL20:AN20" si="21">AL19/$AN$19</f>
        <v>0.75431034482758619</v>
      </c>
      <c r="AM20" s="348">
        <f t="shared" si="21"/>
        <v>0.24568965517241378</v>
      </c>
      <c r="AN20" s="349">
        <f t="shared" si="21"/>
        <v>1</v>
      </c>
      <c r="AO20" s="98"/>
      <c r="BA20" s="98"/>
      <c r="BB20" s="98"/>
      <c r="BC20" s="98"/>
      <c r="BD20" s="98"/>
      <c r="BE20" s="98"/>
    </row>
    <row r="21" spans="3:57" ht="14.4">
      <c r="C21" s="96"/>
      <c r="D21" s="96"/>
      <c r="E21" s="96"/>
      <c r="F21" s="96"/>
      <c r="G21" s="96"/>
      <c r="H21" s="97" t="s">
        <v>77</v>
      </c>
      <c r="I21" s="314" t="s">
        <v>163</v>
      </c>
      <c r="J21" s="90">
        <f>COUNTIFS('(D) - Resultados I'!$K$12:$K$69,"&lt;&gt;0",'(D) - Resultados I'!$D$12:$D$69,I21,'(D) - Resultados I'!$V$12:$V$69,"✔")</f>
        <v>0</v>
      </c>
      <c r="K21" s="90">
        <f>COUNTIFS('(D) - Resultados I'!$M$12:$M$69,"&lt;&gt;0",'(D) - Resultados I'!$D$12:$D$69,I21,'(D) - Resultados I'!$V$12:$V$69,"✔")</f>
        <v>0</v>
      </c>
      <c r="L21" s="90">
        <f>COUNTIFS('(D) - Resultados I'!$O$12:$O$69,"&lt;&gt;0",'(D) - Resultados I'!$D$12:$D$69,I21,'(D) - Resultados I'!$V$12:$V$69,"✔")</f>
        <v>1</v>
      </c>
      <c r="M21" s="90">
        <f>COUNTIFS('(D) - Resultados I'!$Q$12:$Q$69,"&lt;&gt;0",'(D) - Resultados I'!$D$12:$D$69,I21,'(D) - Resultados I'!$V$12:$V$69,"✔")</f>
        <v>1</v>
      </c>
      <c r="N21" s="357">
        <f>COUNTIFS('(D) - Resultados I'!$S$12:$S$69,"&lt;&gt;0",'(D) - Resultados I'!$D$12:$D$69,I21,'(D) - Resultados I'!$V$12:$V$69,"✔")</f>
        <v>0</v>
      </c>
      <c r="O21" s="321">
        <f>COUNTIFS('(D) - Resultados I'!$D$12:$D$69,I21,'(D) - Resultados I'!$V$12:$V$69,"✔")</f>
        <v>1</v>
      </c>
      <c r="P21" s="96"/>
      <c r="Q21" s="314" t="s">
        <v>163</v>
      </c>
      <c r="R21" s="98">
        <f t="shared" si="5"/>
        <v>0</v>
      </c>
      <c r="S21" s="98">
        <f t="shared" si="6"/>
        <v>0</v>
      </c>
      <c r="T21" s="98">
        <f t="shared" si="7"/>
        <v>1</v>
      </c>
      <c r="U21" s="98">
        <f t="shared" si="8"/>
        <v>1</v>
      </c>
      <c r="V21" s="328">
        <f t="shared" si="9"/>
        <v>0</v>
      </c>
      <c r="W21" s="96"/>
      <c r="X21" s="96"/>
      <c r="Y21" s="201"/>
      <c r="Z21" s="96"/>
      <c r="AA21" s="96"/>
      <c r="AB21" s="96"/>
      <c r="AC21" s="96"/>
      <c r="AD21" s="96"/>
      <c r="AO21" s="98"/>
      <c r="BA21" s="98"/>
      <c r="BB21" s="98"/>
      <c r="BC21" s="98"/>
      <c r="BD21" s="98"/>
      <c r="BE21" s="98"/>
    </row>
    <row r="22" spans="3:57" ht="14.4">
      <c r="C22" s="96"/>
      <c r="D22" s="96"/>
      <c r="E22" s="96"/>
      <c r="F22" s="96"/>
      <c r="G22" s="96"/>
      <c r="H22" s="97" t="s">
        <v>77</v>
      </c>
      <c r="I22" s="314" t="s">
        <v>164</v>
      </c>
      <c r="J22" s="90">
        <f>COUNTIFS('(D) - Resultados I'!$K$12:$K$69,"&lt;&gt;0",'(D) - Resultados I'!$D$12:$D$69,I22,'(D) - Resultados I'!$V$12:$V$69,"✔")</f>
        <v>0</v>
      </c>
      <c r="K22" s="90">
        <f>COUNTIFS('(D) - Resultados I'!$M$12:$M$69,"&lt;&gt;0",'(D) - Resultados I'!$D$12:$D$69,I22,'(D) - Resultados I'!$V$12:$V$69,"✔")</f>
        <v>0</v>
      </c>
      <c r="L22" s="90">
        <f>COUNTIFS('(D) - Resultados I'!$O$12:$O$69,"&lt;&gt;0",'(D) - Resultados I'!$D$12:$D$69,I22,'(D) - Resultados I'!$V$12:$V$69,"✔")</f>
        <v>0</v>
      </c>
      <c r="M22" s="90">
        <f>COUNTIFS('(D) - Resultados I'!$Q$12:$Q$69,"&lt;&gt;0",'(D) - Resultados I'!$D$12:$D$69,I22,'(D) - Resultados I'!$V$12:$V$69,"✔")</f>
        <v>0</v>
      </c>
      <c r="N22" s="357">
        <f>COUNTIFS('(D) - Resultados I'!$S$12:$S$69,"&lt;&gt;0",'(D) - Resultados I'!$D$12:$D$69,I22,'(D) - Resultados I'!$V$12:$V$69,"✔")</f>
        <v>0</v>
      </c>
      <c r="O22" s="321">
        <f>COUNTIFS('(D) - Resultados I'!$D$12:$D$69,I22,'(D) - Resultados I'!$V$12:$V$69,"✔")</f>
        <v>1</v>
      </c>
      <c r="P22" s="96"/>
      <c r="Q22" s="314" t="s">
        <v>164</v>
      </c>
      <c r="R22" s="98">
        <f t="shared" si="5"/>
        <v>0</v>
      </c>
      <c r="S22" s="98">
        <f t="shared" si="6"/>
        <v>0</v>
      </c>
      <c r="T22" s="98">
        <f t="shared" si="7"/>
        <v>0</v>
      </c>
      <c r="U22" s="98">
        <f t="shared" si="8"/>
        <v>0</v>
      </c>
      <c r="V22" s="328">
        <f t="shared" si="9"/>
        <v>0</v>
      </c>
      <c r="W22" s="96"/>
      <c r="X22" s="96"/>
      <c r="Y22" s="96"/>
      <c r="Z22" s="96"/>
      <c r="AA22" s="96"/>
      <c r="AB22" s="96"/>
      <c r="AC22" s="96"/>
      <c r="AD22" s="96"/>
      <c r="AO22" s="98"/>
      <c r="BA22" s="98"/>
      <c r="BB22" s="98"/>
      <c r="BC22" s="98"/>
      <c r="BD22" s="98"/>
      <c r="BE22" s="98"/>
    </row>
    <row r="23" spans="3:57" ht="14.4">
      <c r="C23" s="96"/>
      <c r="D23" s="96"/>
      <c r="E23" s="96"/>
      <c r="F23" s="96"/>
      <c r="G23" s="96"/>
      <c r="H23" s="97" t="s">
        <v>77</v>
      </c>
      <c r="I23" s="314" t="s">
        <v>165</v>
      </c>
      <c r="J23" s="90">
        <f>COUNTIFS('(D) - Resultados I'!$K$12:$K$69,"&lt;&gt;0",'(D) - Resultados I'!$D$12:$D$69,I23,'(D) - Resultados I'!$V$12:$V$69,"✔")</f>
        <v>0</v>
      </c>
      <c r="K23" s="90">
        <f>COUNTIFS('(D) - Resultados I'!$M$12:$M$69,"&lt;&gt;0",'(D) - Resultados I'!$D$12:$D$69,I23,'(D) - Resultados I'!$V$12:$V$69,"✔")</f>
        <v>0</v>
      </c>
      <c r="L23" s="90">
        <f>COUNTIFS('(D) - Resultados I'!$O$12:$O$69,"&lt;&gt;0",'(D) - Resultados I'!$D$12:$D$69,I23,'(D) - Resultados I'!$V$12:$V$69,"✔")</f>
        <v>3</v>
      </c>
      <c r="M23" s="90">
        <f>COUNTIFS('(D) - Resultados I'!$Q$12:$Q$69,"&lt;&gt;0",'(D) - Resultados I'!$D$12:$D$69,I23,'(D) - Resultados I'!$V$12:$V$69,"✔")</f>
        <v>3</v>
      </c>
      <c r="N23" s="357">
        <f>COUNTIFS('(D) - Resultados I'!$S$12:$S$69,"&lt;&gt;0",'(D) - Resultados I'!$D$12:$D$69,I23,'(D) - Resultados I'!$V$12:$V$69,"✔")</f>
        <v>0</v>
      </c>
      <c r="O23" s="321">
        <f>COUNTIFS('(D) - Resultados I'!$D$12:$D$69,I23,'(D) - Resultados I'!$V$12:$V$69,"✔")</f>
        <v>8</v>
      </c>
      <c r="P23" s="96"/>
      <c r="Q23" s="314" t="s">
        <v>165</v>
      </c>
      <c r="R23" s="98">
        <f t="shared" si="5"/>
        <v>0</v>
      </c>
      <c r="S23" s="98">
        <f t="shared" si="6"/>
        <v>0</v>
      </c>
      <c r="T23" s="98">
        <f t="shared" si="7"/>
        <v>1</v>
      </c>
      <c r="U23" s="98">
        <f t="shared" si="8"/>
        <v>1</v>
      </c>
      <c r="V23" s="328">
        <f t="shared" si="9"/>
        <v>0</v>
      </c>
    </row>
    <row r="24" spans="3:57" ht="15" customHeight="1">
      <c r="C24" s="96"/>
      <c r="D24" s="96"/>
      <c r="E24" s="96"/>
      <c r="F24" s="96"/>
      <c r="G24" s="96"/>
      <c r="H24" s="199" t="s">
        <v>248</v>
      </c>
      <c r="I24" s="315" t="s">
        <v>248</v>
      </c>
      <c r="J24" s="322">
        <f>COUNTIFS('(D) - Resultados I'!$K$12:$K$69,"&lt;&gt;0",'(D) - Resultados I'!$D$12:$D$69,I24,'(D) - Resultados I'!$V$12:$V$69,"✔")</f>
        <v>0</v>
      </c>
      <c r="K24" s="322">
        <f>COUNTIFS('(D) - Resultados I'!$M$12:$M$69,"&lt;&gt;0",'(D) - Resultados I'!$D$12:$D$69,I24,'(D) - Resultados I'!$V$12:$V$69,"✔")</f>
        <v>0</v>
      </c>
      <c r="L24" s="322">
        <f>COUNTIFS('(D) - Resultados I'!$O$12:$O$69,"&lt;&gt;0",'(D) - Resultados I'!$D$12:$D$69,I24,'(D) - Resultados I'!$V$12:$V$69,"✔")</f>
        <v>4</v>
      </c>
      <c r="M24" s="322">
        <f>COUNTIFS('(D) - Resultados I'!$Q$12:$Q$69,"&lt;&gt;0",'(D) - Resultados I'!$D$12:$D$69,I24,'(D) - Resultados I'!$V$12:$V$69,"✔")</f>
        <v>4</v>
      </c>
      <c r="N24" s="317">
        <f>COUNTIFS('(D) - Resultados I'!$S$12:$S$69,"&lt;&gt;0",'(D) - Resultados I'!$D$12:$D$69,I24,'(D) - Resultados I'!$V$12:$V$69,"✔")</f>
        <v>8</v>
      </c>
      <c r="O24" s="323">
        <f>COUNTIFS('(D) - Resultados I'!$D$12:$D$69,I24,'(D) - Resultados I'!$V$12:$V$69,"✔")</f>
        <v>10</v>
      </c>
      <c r="P24" s="96"/>
      <c r="Q24" s="315" t="s">
        <v>248</v>
      </c>
      <c r="R24" s="200">
        <f t="shared" si="5"/>
        <v>0</v>
      </c>
      <c r="S24" s="200">
        <f t="shared" si="6"/>
        <v>0</v>
      </c>
      <c r="T24" s="200">
        <f t="shared" si="7"/>
        <v>1</v>
      </c>
      <c r="U24" s="200">
        <f t="shared" si="8"/>
        <v>1</v>
      </c>
      <c r="V24" s="329">
        <f t="shared" si="9"/>
        <v>1</v>
      </c>
    </row>
    <row r="25" spans="3:57" ht="15" customHeight="1">
      <c r="C25" s="96"/>
      <c r="D25" s="96"/>
      <c r="E25" s="96"/>
      <c r="F25" s="96"/>
      <c r="G25" s="96"/>
      <c r="H25" s="96"/>
      <c r="I25" s="345" t="s">
        <v>128</v>
      </c>
      <c r="J25" s="351">
        <f>SUM(J10:J24)</f>
        <v>3</v>
      </c>
      <c r="K25" s="351">
        <f t="shared" ref="K25:O25" si="22">SUM(K10:K24)</f>
        <v>8</v>
      </c>
      <c r="L25" s="351">
        <f t="shared" si="22"/>
        <v>25</v>
      </c>
      <c r="M25" s="351">
        <f t="shared" si="22"/>
        <v>27</v>
      </c>
      <c r="N25" s="354">
        <f t="shared" si="22"/>
        <v>13</v>
      </c>
      <c r="O25" s="352">
        <f t="shared" si="22"/>
        <v>58</v>
      </c>
      <c r="P25" s="96"/>
      <c r="Q25" s="345" t="s">
        <v>128</v>
      </c>
      <c r="R25" s="351">
        <f>SUM(R10:R24)</f>
        <v>2</v>
      </c>
      <c r="S25" s="351">
        <f t="shared" ref="S25:V25" si="23">SUM(S10:S24)</f>
        <v>3</v>
      </c>
      <c r="T25" s="351">
        <f t="shared" si="23"/>
        <v>9</v>
      </c>
      <c r="U25" s="351">
        <f t="shared" si="23"/>
        <v>10</v>
      </c>
      <c r="V25" s="354">
        <f t="shared" si="23"/>
        <v>4</v>
      </c>
    </row>
    <row r="26" spans="3:57" ht="15" customHeight="1">
      <c r="C26" s="96"/>
      <c r="D26" s="96"/>
      <c r="E26" s="96"/>
      <c r="F26" s="96"/>
      <c r="G26" s="96"/>
      <c r="H26" s="96"/>
      <c r="I26" s="347" t="s">
        <v>513</v>
      </c>
      <c r="J26" s="343">
        <f>J25/$O$25</f>
        <v>5.1724137931034482E-2</v>
      </c>
      <c r="K26" s="343">
        <f t="shared" ref="K26:O26" si="24">K25/$O$25</f>
        <v>0.13793103448275862</v>
      </c>
      <c r="L26" s="343">
        <f t="shared" si="24"/>
        <v>0.43103448275862066</v>
      </c>
      <c r="M26" s="343">
        <f t="shared" si="24"/>
        <v>0.46551724137931033</v>
      </c>
      <c r="N26" s="355">
        <f t="shared" si="24"/>
        <v>0.22413793103448276</v>
      </c>
      <c r="O26" s="353">
        <f t="shared" si="24"/>
        <v>1</v>
      </c>
      <c r="P26" s="96"/>
      <c r="Q26" s="347" t="s">
        <v>513</v>
      </c>
      <c r="R26" s="343">
        <f>R25/15</f>
        <v>0.13333333333333333</v>
      </c>
      <c r="S26" s="343">
        <f t="shared" ref="S26:V26" si="25">S25/15</f>
        <v>0.2</v>
      </c>
      <c r="T26" s="343">
        <f t="shared" si="25"/>
        <v>0.6</v>
      </c>
      <c r="U26" s="343">
        <f t="shared" si="25"/>
        <v>0.66666666666666663</v>
      </c>
      <c r="V26" s="355">
        <f t="shared" si="25"/>
        <v>0.26666666666666666</v>
      </c>
    </row>
    <row r="27" spans="3:57" ht="14.4">
      <c r="C27" s="99"/>
      <c r="D27" s="99"/>
      <c r="E27" s="99"/>
      <c r="F27" s="99"/>
      <c r="G27" s="99"/>
      <c r="H27" s="99"/>
      <c r="I27" s="99"/>
      <c r="J27" s="102"/>
      <c r="K27" s="102"/>
      <c r="L27" s="102"/>
      <c r="M27" s="102"/>
      <c r="N27" s="102"/>
      <c r="P27" s="99"/>
    </row>
    <row r="28" spans="3:57" ht="14.4">
      <c r="C28" s="99"/>
      <c r="D28" s="99"/>
      <c r="E28" s="99"/>
      <c r="F28" s="99"/>
      <c r="G28" s="99"/>
      <c r="H28" s="99"/>
      <c r="I28" s="99"/>
      <c r="J28" s="99"/>
      <c r="K28" s="99"/>
      <c r="L28" s="99"/>
      <c r="M28" s="99"/>
      <c r="N28" s="99"/>
      <c r="O28" s="99"/>
      <c r="P28" s="99"/>
    </row>
    <row r="29" spans="3:57" ht="18">
      <c r="C29" s="99"/>
      <c r="D29" s="99"/>
      <c r="E29" s="99"/>
      <c r="F29" s="99"/>
      <c r="G29" s="99"/>
      <c r="H29" s="460" t="s">
        <v>512</v>
      </c>
      <c r="I29" s="461"/>
      <c r="J29" s="461"/>
      <c r="K29" s="461"/>
      <c r="L29" s="461"/>
      <c r="M29" s="461"/>
      <c r="N29" s="462"/>
      <c r="O29" s="99"/>
      <c r="P29" s="99"/>
      <c r="X29" s="453" t="s">
        <v>120</v>
      </c>
      <c r="Y29" s="457"/>
      <c r="Z29" s="457"/>
      <c r="AA29" s="457"/>
      <c r="AB29" s="457"/>
      <c r="AC29" s="455"/>
      <c r="AI29" s="84"/>
      <c r="AJ29" s="84"/>
      <c r="AK29" s="84"/>
      <c r="AL29" s="84"/>
      <c r="AM29" s="84"/>
      <c r="AN29" s="84"/>
    </row>
    <row r="30" spans="3:57" ht="14.4">
      <c r="C30" s="99"/>
      <c r="D30" s="99"/>
      <c r="E30" s="99"/>
      <c r="F30" s="99"/>
      <c r="G30" s="99"/>
      <c r="H30" s="317" t="s">
        <v>125</v>
      </c>
      <c r="I30" s="326" t="s">
        <v>511</v>
      </c>
      <c r="J30" s="322" t="s">
        <v>6</v>
      </c>
      <c r="K30" s="322" t="s">
        <v>7</v>
      </c>
      <c r="L30" s="322" t="s">
        <v>8</v>
      </c>
      <c r="M30" s="322" t="s">
        <v>9</v>
      </c>
      <c r="N30" s="358" t="s">
        <v>213</v>
      </c>
      <c r="O30" s="99"/>
      <c r="P30" s="99"/>
      <c r="X30" s="344" t="s">
        <v>125</v>
      </c>
      <c r="Y30" s="91" t="s">
        <v>6</v>
      </c>
      <c r="Z30" s="91" t="s">
        <v>7</v>
      </c>
      <c r="AA30" s="91" t="s">
        <v>8</v>
      </c>
      <c r="AB30" s="91" t="s">
        <v>9</v>
      </c>
      <c r="AC30" s="356" t="s">
        <v>213</v>
      </c>
    </row>
    <row r="31" spans="3:57" ht="18">
      <c r="H31" s="97" t="s">
        <v>70</v>
      </c>
      <c r="I31" s="313" t="s">
        <v>149</v>
      </c>
      <c r="J31" s="324">
        <f t="shared" ref="J31:N44" si="26">J10/$O10</f>
        <v>0</v>
      </c>
      <c r="K31" s="324">
        <f t="shared" si="26"/>
        <v>0</v>
      </c>
      <c r="L31" s="324">
        <f t="shared" si="26"/>
        <v>0</v>
      </c>
      <c r="M31" s="324">
        <f t="shared" si="26"/>
        <v>0</v>
      </c>
      <c r="N31" s="359">
        <f t="shared" si="26"/>
        <v>1</v>
      </c>
      <c r="X31" s="313" t="s">
        <v>70</v>
      </c>
      <c r="Y31" s="362">
        <f t="shared" ref="Y31:AC39" si="27">Y10/$AD10</f>
        <v>0</v>
      </c>
      <c r="Z31" s="362">
        <f t="shared" si="27"/>
        <v>0</v>
      </c>
      <c r="AA31" s="362">
        <f t="shared" si="27"/>
        <v>0</v>
      </c>
      <c r="AB31" s="362">
        <f t="shared" si="27"/>
        <v>0</v>
      </c>
      <c r="AC31" s="365">
        <f t="shared" si="27"/>
        <v>1</v>
      </c>
      <c r="AQ31" s="456" t="s">
        <v>131</v>
      </c>
      <c r="AR31" s="457"/>
      <c r="AS31" s="457"/>
      <c r="AT31" s="457"/>
      <c r="AU31" s="457"/>
      <c r="AV31" s="458"/>
    </row>
    <row r="32" spans="3:57" ht="18">
      <c r="H32" s="97" t="s">
        <v>75</v>
      </c>
      <c r="I32" s="314" t="s">
        <v>154</v>
      </c>
      <c r="J32" s="324">
        <f t="shared" si="26"/>
        <v>0</v>
      </c>
      <c r="K32" s="324">
        <f t="shared" si="26"/>
        <v>0</v>
      </c>
      <c r="L32" s="324">
        <f t="shared" si="26"/>
        <v>0.45454545454545453</v>
      </c>
      <c r="M32" s="324">
        <f t="shared" si="26"/>
        <v>0.45454545454545453</v>
      </c>
      <c r="N32" s="359">
        <f t="shared" si="26"/>
        <v>9.0909090909090912E-2</v>
      </c>
      <c r="X32" s="314" t="s">
        <v>75</v>
      </c>
      <c r="Y32" s="363">
        <f t="shared" si="27"/>
        <v>0</v>
      </c>
      <c r="Z32" s="363">
        <f t="shared" si="27"/>
        <v>0</v>
      </c>
      <c r="AA32" s="363">
        <f t="shared" si="27"/>
        <v>0.5</v>
      </c>
      <c r="AB32" s="363">
        <f t="shared" si="27"/>
        <v>0.5</v>
      </c>
      <c r="AC32" s="366">
        <f t="shared" si="27"/>
        <v>0.5</v>
      </c>
      <c r="AH32" s="452" t="s">
        <v>130</v>
      </c>
      <c r="AI32" s="393"/>
      <c r="AJ32" s="393"/>
      <c r="AK32" s="393"/>
      <c r="AL32" s="393"/>
      <c r="AM32" s="393"/>
      <c r="AN32" s="394"/>
      <c r="AQ32" s="213" t="s">
        <v>125</v>
      </c>
      <c r="AR32" s="91" t="s">
        <v>6</v>
      </c>
      <c r="AS32" s="91" t="s">
        <v>7</v>
      </c>
      <c r="AT32" s="91" t="s">
        <v>8</v>
      </c>
      <c r="AU32" s="92" t="s">
        <v>9</v>
      </c>
      <c r="AV32" s="214" t="s">
        <v>213</v>
      </c>
    </row>
    <row r="33" spans="8:48" ht="14.4">
      <c r="H33" s="97" t="s">
        <v>75</v>
      </c>
      <c r="I33" s="314" t="s">
        <v>155</v>
      </c>
      <c r="J33" s="324">
        <f t="shared" si="26"/>
        <v>0</v>
      </c>
      <c r="K33" s="324">
        <f t="shared" si="26"/>
        <v>0</v>
      </c>
      <c r="L33" s="324">
        <f t="shared" si="26"/>
        <v>0</v>
      </c>
      <c r="M33" s="324">
        <f t="shared" si="26"/>
        <v>0</v>
      </c>
      <c r="N33" s="359">
        <f t="shared" si="26"/>
        <v>0</v>
      </c>
      <c r="X33" s="314" t="s">
        <v>78</v>
      </c>
      <c r="Y33" s="363">
        <f t="shared" si="27"/>
        <v>0</v>
      </c>
      <c r="Z33" s="363">
        <f t="shared" si="27"/>
        <v>0</v>
      </c>
      <c r="AA33" s="363">
        <f t="shared" si="27"/>
        <v>1</v>
      </c>
      <c r="AB33" s="363">
        <f t="shared" si="27"/>
        <v>1</v>
      </c>
      <c r="AC33" s="366">
        <f t="shared" si="27"/>
        <v>0</v>
      </c>
      <c r="AH33" s="344" t="s">
        <v>125</v>
      </c>
      <c r="AI33" s="91" t="s">
        <v>6</v>
      </c>
      <c r="AJ33" s="91" t="s">
        <v>7</v>
      </c>
      <c r="AK33" s="91" t="s">
        <v>8</v>
      </c>
      <c r="AL33" s="91" t="s">
        <v>9</v>
      </c>
      <c r="AM33" s="210" t="s">
        <v>465</v>
      </c>
      <c r="AN33" s="91" t="s">
        <v>132</v>
      </c>
      <c r="AO33" s="338" t="s">
        <v>133</v>
      </c>
      <c r="AQ33" s="203" t="s">
        <v>70</v>
      </c>
      <c r="AR33" s="104" t="str">
        <f>IF(AI10=0,"-",#REF!/AI10)</f>
        <v>-</v>
      </c>
      <c r="AS33" s="104" t="str">
        <f t="shared" ref="AS33:AS41" si="28">IF(AJ10=0,"-",AJ34/AJ10)</f>
        <v>-</v>
      </c>
      <c r="AT33" s="104" t="str">
        <f t="shared" ref="AT33:AT41" si="29">IF(AK10=0,"-",AK34/AK10)</f>
        <v>-</v>
      </c>
      <c r="AU33" s="105">
        <f t="shared" ref="AU33:AU41" si="30">IF(AL10=0,"-",AL34/AL10)</f>
        <v>0</v>
      </c>
      <c r="AV33" s="216">
        <f t="shared" ref="AV33:AV41" si="31">IF(AM10=0,"-",AM34/AM10)</f>
        <v>0.66666666666666663</v>
      </c>
    </row>
    <row r="34" spans="8:48" ht="14.4">
      <c r="H34" s="97" t="s">
        <v>78</v>
      </c>
      <c r="I34" s="314" t="s">
        <v>156</v>
      </c>
      <c r="J34" s="324">
        <f t="shared" si="26"/>
        <v>0</v>
      </c>
      <c r="K34" s="324">
        <f t="shared" si="26"/>
        <v>0</v>
      </c>
      <c r="L34" s="324">
        <f t="shared" si="26"/>
        <v>1</v>
      </c>
      <c r="M34" s="324">
        <f t="shared" si="26"/>
        <v>1</v>
      </c>
      <c r="N34" s="359">
        <f t="shared" si="26"/>
        <v>0</v>
      </c>
      <c r="X34" s="314" t="s">
        <v>76</v>
      </c>
      <c r="Y34" s="363">
        <f t="shared" si="27"/>
        <v>0.5</v>
      </c>
      <c r="Z34" s="363">
        <f t="shared" si="27"/>
        <v>0.5</v>
      </c>
      <c r="AA34" s="363">
        <f t="shared" si="27"/>
        <v>0.5</v>
      </c>
      <c r="AB34" s="363">
        <f t="shared" si="27"/>
        <v>0.5</v>
      </c>
      <c r="AC34" s="366">
        <f t="shared" si="27"/>
        <v>0</v>
      </c>
      <c r="AH34" s="313" t="s">
        <v>70</v>
      </c>
      <c r="AI34" s="204">
        <f>SUMIFS('(B) - Detecciones - Ataques'!Q$4:Q$61,'(B) - Detecciones - Ataques'!$BV$4:$BV$61,"✔",'(B) - Detecciones - Ataques'!$B$4:$B$61,$AH10)</f>
        <v>0</v>
      </c>
      <c r="AJ34" s="204">
        <f>SUMIFS('(B) - Detecciones - Ataques'!Y$4:Y$61,'(B) - Detecciones - Ataques'!$BV$4:$BV$61,"✔",'(B) - Detecciones - Ataques'!$B$4:$B$61,$AH10)</f>
        <v>0</v>
      </c>
      <c r="AK34" s="204">
        <f>SUMIFS('(B) - Detecciones - Ataques'!AG$4:AG$61,'(B) - Detecciones - Ataques'!$BV$4:$BV$61,"✔",'(B) - Detecciones - Ataques'!$B$4:$B$61,$AH10)</f>
        <v>0</v>
      </c>
      <c r="AL34" s="204">
        <f>SUMIFS('(B) - Detecciones - Ataques'!AO$4:AO$61,'(B) - Detecciones - Ataques'!$BV$4:$BV$61,"✔",'(B) - Detecciones - Ataques'!$B$4:$B$61,$AH10)</f>
        <v>0</v>
      </c>
      <c r="AM34" s="204">
        <f>SUMIFS('(B) - Detecciones - Ataques'!AW$4:AW$61,'(B) - Detecciones - Ataques'!$BV$4:$BV$61,"✔",'(B) - Detecciones - Ataques'!$B$4:$B$61,$AH10)</f>
        <v>2</v>
      </c>
      <c r="AN34" s="204">
        <f t="shared" ref="AN34:AN42" si="32">AL34+AM34</f>
        <v>2</v>
      </c>
      <c r="AO34" s="339">
        <f>IF(AN10=0,0,AN34/AN10)</f>
        <v>0.4</v>
      </c>
      <c r="AQ34" s="206" t="s">
        <v>75</v>
      </c>
      <c r="AR34" s="217" t="str">
        <f>IF(AI11=0,"-",AI34/AI11)</f>
        <v>-</v>
      </c>
      <c r="AS34" s="217" t="str">
        <f t="shared" si="28"/>
        <v>-</v>
      </c>
      <c r="AT34" s="217">
        <f t="shared" si="29"/>
        <v>1</v>
      </c>
      <c r="AU34" s="106">
        <f t="shared" si="30"/>
        <v>0.43478260869565216</v>
      </c>
      <c r="AV34" s="218">
        <f t="shared" si="31"/>
        <v>0.66666666666666663</v>
      </c>
    </row>
    <row r="35" spans="8:48" ht="14.4">
      <c r="H35" s="97" t="s">
        <v>76</v>
      </c>
      <c r="I35" s="314" t="s">
        <v>157</v>
      </c>
      <c r="J35" s="324">
        <f t="shared" si="26"/>
        <v>1</v>
      </c>
      <c r="K35" s="324">
        <f t="shared" si="26"/>
        <v>1</v>
      </c>
      <c r="L35" s="324">
        <f t="shared" si="26"/>
        <v>1</v>
      </c>
      <c r="M35" s="324">
        <f t="shared" si="26"/>
        <v>1</v>
      </c>
      <c r="N35" s="359">
        <f t="shared" si="26"/>
        <v>0</v>
      </c>
      <c r="X35" s="314" t="s">
        <v>74</v>
      </c>
      <c r="Y35" s="363">
        <f t="shared" si="27"/>
        <v>0</v>
      </c>
      <c r="Z35" s="363">
        <f t="shared" si="27"/>
        <v>1</v>
      </c>
      <c r="AA35" s="363">
        <f t="shared" si="27"/>
        <v>1</v>
      </c>
      <c r="AB35" s="363">
        <f t="shared" si="27"/>
        <v>1</v>
      </c>
      <c r="AC35" s="366">
        <f t="shared" si="27"/>
        <v>1</v>
      </c>
      <c r="AH35" s="314" t="s">
        <v>75</v>
      </c>
      <c r="AI35" s="98">
        <f>SUMIFS('(B) - Detecciones - Ataques'!Q$4:Q$61,'(B) - Detecciones - Ataques'!$BV$4:$BV$61,"✔",'(B) - Detecciones - Ataques'!$B$4:$B$61,$AH11)</f>
        <v>0</v>
      </c>
      <c r="AJ35" s="98">
        <f>SUMIFS('(B) - Detecciones - Ataques'!Y$4:Y$61,'(B) - Detecciones - Ataques'!$BV$4:$BV$61,"✔",'(B) - Detecciones - Ataques'!$B$4:$B$61,$AH11)</f>
        <v>0</v>
      </c>
      <c r="AK35" s="98">
        <f>SUMIFS('(B) - Detecciones - Ataques'!AG$4:AG$61,'(B) - Detecciones - Ataques'!$BV$4:$BV$61,"✔",'(B) - Detecciones - Ataques'!$B$4:$B$61,$AH11)</f>
        <v>11</v>
      </c>
      <c r="AL35" s="98">
        <f>SUMIFS('(B) - Detecciones - Ataques'!AO$4:AO$61,'(B) - Detecciones - Ataques'!$BV$4:$BV$61,"✔",'(B) - Detecciones - Ataques'!$B$4:$B$61,$AH11)</f>
        <v>10</v>
      </c>
      <c r="AM35" s="98">
        <f>SUMIFS('(B) - Detecciones - Ataques'!AW$4:AW$61,'(B) - Detecciones - Ataques'!$BV$4:$BV$61,"✔",'(B) - Detecciones - Ataques'!$B$4:$B$61,$AH11)</f>
        <v>2</v>
      </c>
      <c r="AN35" s="98">
        <f t="shared" si="32"/>
        <v>12</v>
      </c>
      <c r="AO35" s="339">
        <f t="shared" ref="AO35:AO42" si="33">AN35/AN11</f>
        <v>0.46153846153846156</v>
      </c>
      <c r="AQ35" s="206" t="s">
        <v>78</v>
      </c>
      <c r="AR35" s="217" t="str">
        <f t="shared" ref="AR35:AR41" si="34">IF(AI12=0,"-",AI36/AI12)</f>
        <v>-</v>
      </c>
      <c r="AS35" s="217" t="str">
        <f t="shared" si="28"/>
        <v>-</v>
      </c>
      <c r="AT35" s="217">
        <f t="shared" si="29"/>
        <v>1</v>
      </c>
      <c r="AU35" s="106">
        <f t="shared" si="30"/>
        <v>0.42857142857142855</v>
      </c>
      <c r="AV35" s="218" t="str">
        <f t="shared" si="31"/>
        <v>-</v>
      </c>
    </row>
    <row r="36" spans="8:48" ht="14.4">
      <c r="H36" s="97" t="s">
        <v>76</v>
      </c>
      <c r="I36" s="314" t="s">
        <v>219</v>
      </c>
      <c r="J36" s="324">
        <f t="shared" si="26"/>
        <v>0</v>
      </c>
      <c r="K36" s="324">
        <f t="shared" si="26"/>
        <v>0</v>
      </c>
      <c r="L36" s="324">
        <f t="shared" si="26"/>
        <v>0</v>
      </c>
      <c r="M36" s="324">
        <f t="shared" si="26"/>
        <v>0</v>
      </c>
      <c r="N36" s="359">
        <f t="shared" si="26"/>
        <v>0</v>
      </c>
      <c r="X36" s="314" t="s">
        <v>520</v>
      </c>
      <c r="Y36" s="363">
        <f t="shared" si="27"/>
        <v>0.5</v>
      </c>
      <c r="Z36" s="363">
        <f t="shared" si="27"/>
        <v>0.5</v>
      </c>
      <c r="AA36" s="363">
        <f t="shared" si="27"/>
        <v>0.5</v>
      </c>
      <c r="AB36" s="363">
        <f t="shared" si="27"/>
        <v>1</v>
      </c>
      <c r="AC36" s="366">
        <f t="shared" si="27"/>
        <v>0</v>
      </c>
      <c r="AH36" s="314" t="s">
        <v>78</v>
      </c>
      <c r="AI36" s="98">
        <f>SUMIFS('(B) - Detecciones - Ataques'!Q$4:Q$61,'(B) - Detecciones - Ataques'!$BV$4:$BV$61,"✔",'(B) - Detecciones - Ataques'!$B$4:$B$61,$AH12)</f>
        <v>0</v>
      </c>
      <c r="AJ36" s="98">
        <f>SUMIFS('(B) - Detecciones - Ataques'!Y$4:Y$61,'(B) - Detecciones - Ataques'!$BV$4:$BV$61,"✔",'(B) - Detecciones - Ataques'!$B$4:$B$61,$AH12)</f>
        <v>0</v>
      </c>
      <c r="AK36" s="98">
        <f>SUMIFS('(B) - Detecciones - Ataques'!AG$4:AG$61,'(B) - Detecciones - Ataques'!$BV$4:$BV$61,"✔",'(B) - Detecciones - Ataques'!$B$4:$B$61,$AH12)</f>
        <v>3</v>
      </c>
      <c r="AL36" s="98">
        <f>SUMIFS('(B) - Detecciones - Ataques'!AO$4:AO$61,'(B) - Detecciones - Ataques'!$BV$4:$BV$61,"✔",'(B) - Detecciones - Ataques'!$B$4:$B$61,$AH12)</f>
        <v>3</v>
      </c>
      <c r="AM36" s="98">
        <f>SUMIFS('(B) - Detecciones - Ataques'!AW$4:AW$61,'(B) - Detecciones - Ataques'!$BV$4:$BV$61,"✔",'(B) - Detecciones - Ataques'!$B$4:$B$61,$AH12)</f>
        <v>0</v>
      </c>
      <c r="AN36" s="98">
        <f t="shared" si="32"/>
        <v>3</v>
      </c>
      <c r="AO36" s="339">
        <f t="shared" si="33"/>
        <v>0.42857142857142855</v>
      </c>
      <c r="AQ36" s="206" t="s">
        <v>76</v>
      </c>
      <c r="AR36" s="217">
        <f t="shared" si="34"/>
        <v>1</v>
      </c>
      <c r="AS36" s="217">
        <f t="shared" si="28"/>
        <v>1</v>
      </c>
      <c r="AT36" s="217">
        <f t="shared" si="29"/>
        <v>1</v>
      </c>
      <c r="AU36" s="106">
        <f t="shared" si="30"/>
        <v>0.66666666666666663</v>
      </c>
      <c r="AV36" s="218" t="str">
        <f t="shared" si="31"/>
        <v>-</v>
      </c>
    </row>
    <row r="37" spans="8:48" ht="14.4">
      <c r="H37" s="97" t="s">
        <v>74</v>
      </c>
      <c r="I37" s="314" t="s">
        <v>158</v>
      </c>
      <c r="J37" s="324">
        <f t="shared" si="26"/>
        <v>0</v>
      </c>
      <c r="K37" s="324">
        <f t="shared" si="26"/>
        <v>1</v>
      </c>
      <c r="L37" s="324">
        <f t="shared" si="26"/>
        <v>1</v>
      </c>
      <c r="M37" s="324">
        <f t="shared" si="26"/>
        <v>1</v>
      </c>
      <c r="N37" s="359">
        <f t="shared" si="26"/>
        <v>0.75</v>
      </c>
      <c r="X37" s="314" t="s">
        <v>153</v>
      </c>
      <c r="Y37" s="363">
        <f t="shared" si="27"/>
        <v>0</v>
      </c>
      <c r="Z37" s="363">
        <f t="shared" si="27"/>
        <v>0</v>
      </c>
      <c r="AA37" s="363">
        <f t="shared" si="27"/>
        <v>1</v>
      </c>
      <c r="AB37" s="363">
        <f t="shared" si="27"/>
        <v>1</v>
      </c>
      <c r="AC37" s="366">
        <f t="shared" si="27"/>
        <v>0</v>
      </c>
      <c r="AH37" s="314" t="s">
        <v>76</v>
      </c>
      <c r="AI37" s="98">
        <f>SUMIFS('(B) - Detecciones - Ataques'!Q$4:Q$61,'(B) - Detecciones - Ataques'!$BV$4:$BV$61,"✔",'(B) - Detecciones - Ataques'!$B$4:$B$61,$AH13)</f>
        <v>2</v>
      </c>
      <c r="AJ37" s="98">
        <f>SUMIFS('(B) - Detecciones - Ataques'!Y$4:Y$61,'(B) - Detecciones - Ataques'!$BV$4:$BV$61,"✔",'(B) - Detecciones - Ataques'!$B$4:$B$61,$AH13)</f>
        <v>3</v>
      </c>
      <c r="AK37" s="98">
        <f>SUMIFS('(B) - Detecciones - Ataques'!AG$4:AG$61,'(B) - Detecciones - Ataques'!$BV$4:$BV$61,"✔",'(B) - Detecciones - Ataques'!$B$4:$B$61,$AH13)</f>
        <v>3</v>
      </c>
      <c r="AL37" s="98">
        <f>SUMIFS('(B) - Detecciones - Ataques'!AO$4:AO$61,'(B) - Detecciones - Ataques'!$BV$4:$BV$61,"✔",'(B) - Detecciones - Ataques'!$B$4:$B$61,$AH13)</f>
        <v>4</v>
      </c>
      <c r="AM37" s="98">
        <f>SUMIFS('(B) - Detecciones - Ataques'!AW$4:AW$61,'(B) - Detecciones - Ataques'!$BV$4:$BV$61,"✔",'(B) - Detecciones - Ataques'!$B$4:$B$61,$AH13)</f>
        <v>0</v>
      </c>
      <c r="AN37" s="98">
        <f t="shared" si="32"/>
        <v>4</v>
      </c>
      <c r="AO37" s="339">
        <f t="shared" si="33"/>
        <v>0.66666666666666663</v>
      </c>
      <c r="AQ37" s="206" t="s">
        <v>74</v>
      </c>
      <c r="AR37" s="217" t="str">
        <f t="shared" si="34"/>
        <v>-</v>
      </c>
      <c r="AS37" s="217">
        <f t="shared" si="28"/>
        <v>1</v>
      </c>
      <c r="AT37" s="217">
        <f t="shared" si="29"/>
        <v>1</v>
      </c>
      <c r="AU37" s="106">
        <f t="shared" si="30"/>
        <v>0.6470588235294118</v>
      </c>
      <c r="AV37" s="218">
        <f t="shared" si="31"/>
        <v>1</v>
      </c>
    </row>
    <row r="38" spans="8:48" ht="14.4">
      <c r="H38" s="97" t="s">
        <v>520</v>
      </c>
      <c r="I38" s="314" t="s">
        <v>159</v>
      </c>
      <c r="J38" s="324">
        <f t="shared" si="26"/>
        <v>0.33333333333333331</v>
      </c>
      <c r="K38" s="324">
        <f t="shared" si="26"/>
        <v>0.5</v>
      </c>
      <c r="L38" s="324">
        <f t="shared" si="26"/>
        <v>0.5</v>
      </c>
      <c r="M38" s="324">
        <f t="shared" si="26"/>
        <v>0.66666666666666663</v>
      </c>
      <c r="N38" s="359">
        <f t="shared" si="26"/>
        <v>0</v>
      </c>
      <c r="X38" s="314" t="s">
        <v>77</v>
      </c>
      <c r="Y38" s="363">
        <f t="shared" si="27"/>
        <v>0</v>
      </c>
      <c r="Z38" s="363">
        <f t="shared" si="27"/>
        <v>0</v>
      </c>
      <c r="AA38" s="363">
        <f t="shared" si="27"/>
        <v>0.5</v>
      </c>
      <c r="AB38" s="363">
        <f t="shared" si="27"/>
        <v>0.5</v>
      </c>
      <c r="AC38" s="366">
        <f t="shared" si="27"/>
        <v>0</v>
      </c>
      <c r="AH38" s="314" t="s">
        <v>74</v>
      </c>
      <c r="AI38" s="98">
        <f>SUMIFS('(B) - Detecciones - Ataques'!Q$4:Q$61,'(B) - Detecciones - Ataques'!$BV$4:$BV$61,"✔",'(B) - Detecciones - Ataques'!$B$4:$B$61,$AH14)</f>
        <v>0</v>
      </c>
      <c r="AJ38" s="98">
        <f>SUMIFS('(B) - Detecciones - Ataques'!Y$4:Y$61,'(B) - Detecciones - Ataques'!$BV$4:$BV$61,"✔",'(B) - Detecciones - Ataques'!$B$4:$B$61,$AH14)</f>
        <v>12</v>
      </c>
      <c r="AK38" s="98">
        <f>SUMIFS('(B) - Detecciones - Ataques'!AG$4:AG$61,'(B) - Detecciones - Ataques'!$BV$4:$BV$61,"✔",'(B) - Detecciones - Ataques'!$B$4:$B$61,$AH14)</f>
        <v>16</v>
      </c>
      <c r="AL38" s="98">
        <f>SUMIFS('(B) - Detecciones - Ataques'!AO$4:AO$61,'(B) - Detecciones - Ataques'!$BV$4:$BV$61,"✔",'(B) - Detecciones - Ataques'!$B$4:$B$61,$AH14)</f>
        <v>22</v>
      </c>
      <c r="AM38" s="98">
        <f>SUMIFS('(B) - Detecciones - Ataques'!AW$4:AW$61,'(B) - Detecciones - Ataques'!$BV$4:$BV$61,"✔",'(B) - Detecciones - Ataques'!$B$4:$B$61,$AH14)</f>
        <v>7</v>
      </c>
      <c r="AN38" s="98">
        <f t="shared" si="32"/>
        <v>29</v>
      </c>
      <c r="AO38" s="339">
        <f t="shared" si="33"/>
        <v>0.70731707317073167</v>
      </c>
      <c r="AQ38" s="206" t="s">
        <v>520</v>
      </c>
      <c r="AR38" s="217">
        <f t="shared" si="34"/>
        <v>0.5</v>
      </c>
      <c r="AS38" s="217">
        <f t="shared" si="28"/>
        <v>0.6</v>
      </c>
      <c r="AT38" s="217">
        <f t="shared" si="29"/>
        <v>0.42857142857142855</v>
      </c>
      <c r="AU38" s="106">
        <f t="shared" si="30"/>
        <v>0.41666666666666669</v>
      </c>
      <c r="AV38" s="218" t="str">
        <f t="shared" si="31"/>
        <v>-</v>
      </c>
    </row>
    <row r="39" spans="8:48" ht="14.4">
      <c r="H39" s="97" t="s">
        <v>520</v>
      </c>
      <c r="I39" s="314" t="s">
        <v>160</v>
      </c>
      <c r="J39" s="324">
        <f t="shared" si="26"/>
        <v>0</v>
      </c>
      <c r="K39" s="324">
        <f t="shared" si="26"/>
        <v>0</v>
      </c>
      <c r="L39" s="324">
        <f t="shared" si="26"/>
        <v>0</v>
      </c>
      <c r="M39" s="324">
        <f t="shared" si="26"/>
        <v>1</v>
      </c>
      <c r="N39" s="359">
        <f t="shared" si="26"/>
        <v>0</v>
      </c>
      <c r="X39" s="315" t="s">
        <v>248</v>
      </c>
      <c r="Y39" s="364">
        <f t="shared" si="27"/>
        <v>0</v>
      </c>
      <c r="Z39" s="364">
        <f t="shared" si="27"/>
        <v>0</v>
      </c>
      <c r="AA39" s="364">
        <f t="shared" si="27"/>
        <v>1</v>
      </c>
      <c r="AB39" s="364">
        <f t="shared" si="27"/>
        <v>1</v>
      </c>
      <c r="AC39" s="367">
        <f t="shared" si="27"/>
        <v>1</v>
      </c>
      <c r="AH39" s="314" t="s">
        <v>520</v>
      </c>
      <c r="AI39" s="98">
        <f>SUMIFS('(B) - Detecciones - Ataques'!Q$4:Q$61,'(B) - Detecciones - Ataques'!$BV$4:$BV$61,"✔",'(B) - Detecciones - Ataques'!$B$4:$B$61,$AH15)</f>
        <v>2</v>
      </c>
      <c r="AJ39" s="98">
        <f>SUMIFS('(B) - Detecciones - Ataques'!Y$4:Y$61,'(B) - Detecciones - Ataques'!$BV$4:$BV$61,"✔",'(B) - Detecciones - Ataques'!$B$4:$B$61,$AH15)</f>
        <v>3</v>
      </c>
      <c r="AK39" s="98">
        <f>SUMIFS('(B) - Detecciones - Ataques'!AG$4:AG$61,'(B) - Detecciones - Ataques'!$BV$4:$BV$61,"✔",'(B) - Detecciones - Ataques'!$B$4:$B$61,$AH15)</f>
        <v>3</v>
      </c>
      <c r="AL39" s="98">
        <f>SUMIFS('(B) - Detecciones - Ataques'!AO$4:AO$61,'(B) - Detecciones - Ataques'!$BV$4:$BV$61,"✔",'(B) - Detecciones - Ataques'!$B$4:$B$61,$AH15)</f>
        <v>5</v>
      </c>
      <c r="AM39" s="98">
        <f>SUMIFS('(B) - Detecciones - Ataques'!AW$4:AW$61,'(B) - Detecciones - Ataques'!$BV$4:$BV$61,"✔",'(B) - Detecciones - Ataques'!$B$4:$B$61,$AH15)</f>
        <v>0</v>
      </c>
      <c r="AN39" s="98">
        <f t="shared" si="32"/>
        <v>5</v>
      </c>
      <c r="AO39" s="339">
        <f t="shared" si="33"/>
        <v>0.41666666666666669</v>
      </c>
      <c r="AQ39" s="206" t="s">
        <v>153</v>
      </c>
      <c r="AR39" s="217" t="str">
        <f t="shared" si="34"/>
        <v>-</v>
      </c>
      <c r="AS39" s="217" t="str">
        <f t="shared" si="28"/>
        <v>-</v>
      </c>
      <c r="AT39" s="217">
        <f t="shared" si="29"/>
        <v>1</v>
      </c>
      <c r="AU39" s="106">
        <f t="shared" si="30"/>
        <v>0.33333333333333331</v>
      </c>
      <c r="AV39" s="218" t="str">
        <f t="shared" si="31"/>
        <v>-</v>
      </c>
    </row>
    <row r="40" spans="8:48" ht="14.4">
      <c r="H40" s="97" t="s">
        <v>153</v>
      </c>
      <c r="I40" s="314" t="s">
        <v>161</v>
      </c>
      <c r="J40" s="324">
        <f t="shared" si="26"/>
        <v>0</v>
      </c>
      <c r="K40" s="324">
        <f t="shared" si="26"/>
        <v>0</v>
      </c>
      <c r="L40" s="324">
        <f t="shared" si="26"/>
        <v>1</v>
      </c>
      <c r="M40" s="324">
        <f t="shared" si="26"/>
        <v>1</v>
      </c>
      <c r="N40" s="359">
        <f t="shared" si="26"/>
        <v>0</v>
      </c>
      <c r="AH40" s="314" t="s">
        <v>153</v>
      </c>
      <c r="AI40" s="98">
        <f>SUMIFS('(B) - Detecciones - Ataques'!Q$4:Q$61,'(B) - Detecciones - Ataques'!$BV$4:$BV$61,"✔",'(B) - Detecciones - Ataques'!$B$4:$B$61,$AH16)</f>
        <v>0</v>
      </c>
      <c r="AJ40" s="98">
        <f>SUMIFS('(B) - Detecciones - Ataques'!Y$4:Y$61,'(B) - Detecciones - Ataques'!$BV$4:$BV$61,"✔",'(B) - Detecciones - Ataques'!$B$4:$B$61,$AH16)</f>
        <v>0</v>
      </c>
      <c r="AK40" s="98">
        <f>SUMIFS('(B) - Detecciones - Ataques'!AG$4:AG$61,'(B) - Detecciones - Ataques'!$BV$4:$BV$61,"✔",'(B) - Detecciones - Ataques'!$B$4:$B$61,$AH16)</f>
        <v>2</v>
      </c>
      <c r="AL40" s="98">
        <f>SUMIFS('(B) - Detecciones - Ataques'!AO$4:AO$61,'(B) - Detecciones - Ataques'!$BV$4:$BV$61,"✔",'(B) - Detecciones - Ataques'!$B$4:$B$61,$AH16)</f>
        <v>2</v>
      </c>
      <c r="AM40" s="98">
        <f>SUMIFS('(B) - Detecciones - Ataques'!AW$4:AW$61,'(B) - Detecciones - Ataques'!$BV$4:$BV$61,"✔",'(B) - Detecciones - Ataques'!$B$4:$B$61,$AH16)</f>
        <v>0</v>
      </c>
      <c r="AN40" s="98">
        <f t="shared" si="32"/>
        <v>2</v>
      </c>
      <c r="AO40" s="339">
        <f t="shared" si="33"/>
        <v>0.33333333333333331</v>
      </c>
      <c r="AQ40" s="206" t="s">
        <v>77</v>
      </c>
      <c r="AR40" s="217" t="str">
        <f t="shared" si="34"/>
        <v>-</v>
      </c>
      <c r="AS40" s="217" t="str">
        <f t="shared" si="28"/>
        <v>-</v>
      </c>
      <c r="AT40" s="217">
        <f t="shared" si="29"/>
        <v>1</v>
      </c>
      <c r="AU40" s="106">
        <f t="shared" si="30"/>
        <v>0.15384615384615385</v>
      </c>
      <c r="AV40" s="218">
        <f t="shared" si="31"/>
        <v>0</v>
      </c>
    </row>
    <row r="41" spans="8:48" ht="14.4">
      <c r="H41" s="97" t="s">
        <v>77</v>
      </c>
      <c r="I41" s="314" t="s">
        <v>162</v>
      </c>
      <c r="J41" s="324">
        <f t="shared" si="26"/>
        <v>0</v>
      </c>
      <c r="K41" s="324">
        <f t="shared" si="26"/>
        <v>0</v>
      </c>
      <c r="L41" s="324">
        <f t="shared" si="26"/>
        <v>0</v>
      </c>
      <c r="M41" s="324">
        <f t="shared" si="26"/>
        <v>0</v>
      </c>
      <c r="N41" s="359">
        <f t="shared" si="26"/>
        <v>0</v>
      </c>
      <c r="AH41" s="314" t="s">
        <v>77</v>
      </c>
      <c r="AI41" s="98">
        <f>SUMIFS('(B) - Detecciones - Ataques'!Q$4:Q$61,'(B) - Detecciones - Ataques'!$BV$4:$BV$61,"✔",'(B) - Detecciones - Ataques'!$B$4:$B$61,$AH17)</f>
        <v>0</v>
      </c>
      <c r="AJ41" s="98">
        <f>SUMIFS('(B) - Detecciones - Ataques'!Y$4:Y$61,'(B) - Detecciones - Ataques'!$BV$4:$BV$61,"✔",'(B) - Detecciones - Ataques'!$B$4:$B$61,$AH17)</f>
        <v>0</v>
      </c>
      <c r="AK41" s="98">
        <f>SUMIFS('(B) - Detecciones - Ataques'!AG$4:AG$61,'(B) - Detecciones - Ataques'!$BV$4:$BV$61,"✔",'(B) - Detecciones - Ataques'!$B$4:$B$61,$AH17)</f>
        <v>4</v>
      </c>
      <c r="AL41" s="98">
        <f>SUMIFS('(B) - Detecciones - Ataques'!AO$4:AO$61,'(B) - Detecciones - Ataques'!$BV$4:$BV$61,"✔",'(B) - Detecciones - Ataques'!$B$4:$B$61,$AH17)</f>
        <v>4</v>
      </c>
      <c r="AM41" s="98">
        <f>SUMIFS('(B) - Detecciones - Ataques'!AW$4:AW$61,'(B) - Detecciones - Ataques'!$BV$4:$BV$61,"✔",'(B) - Detecciones - Ataques'!$B$4:$B$61,$AH17)</f>
        <v>0</v>
      </c>
      <c r="AN41" s="98">
        <f t="shared" si="32"/>
        <v>4</v>
      </c>
      <c r="AO41" s="339">
        <f t="shared" si="33"/>
        <v>0.10256410256410256</v>
      </c>
      <c r="AQ41" s="208" t="s">
        <v>248</v>
      </c>
      <c r="AR41" s="219" t="str">
        <f t="shared" si="34"/>
        <v>-</v>
      </c>
      <c r="AS41" s="219" t="str">
        <f t="shared" si="28"/>
        <v>-</v>
      </c>
      <c r="AT41" s="219">
        <f t="shared" si="29"/>
        <v>0.84615384615384615</v>
      </c>
      <c r="AU41" s="220">
        <f t="shared" si="30"/>
        <v>0.55932203389830504</v>
      </c>
      <c r="AV41" s="221">
        <f t="shared" si="31"/>
        <v>0.93548387096774188</v>
      </c>
    </row>
    <row r="42" spans="8:48" ht="14.4">
      <c r="H42" s="97" t="s">
        <v>77</v>
      </c>
      <c r="I42" s="314" t="s">
        <v>163</v>
      </c>
      <c r="J42" s="324">
        <f t="shared" si="26"/>
        <v>0</v>
      </c>
      <c r="K42" s="324">
        <f t="shared" si="26"/>
        <v>0</v>
      </c>
      <c r="L42" s="324">
        <f t="shared" si="26"/>
        <v>1</v>
      </c>
      <c r="M42" s="324">
        <f t="shared" si="26"/>
        <v>1</v>
      </c>
      <c r="N42" s="359">
        <f t="shared" si="26"/>
        <v>0</v>
      </c>
      <c r="AH42" s="315" t="s">
        <v>248</v>
      </c>
      <c r="AI42" s="200">
        <f>SUMIFS('(B) - Detecciones - Ataques'!Q$4:Q$61,'(B) - Detecciones - Ataques'!$BV$4:$BV$61,"✔",'(B) - Detecciones - Ataques'!$B$4:$B$61,$AH18)</f>
        <v>0</v>
      </c>
      <c r="AJ42" s="200">
        <f>SUMIFS('(B) - Detecciones - Ataques'!Y$4:Y$61,'(B) - Detecciones - Ataques'!$BV$4:$BV$61,"✔",'(B) - Detecciones - Ataques'!$B$4:$B$61,$AH18)</f>
        <v>0</v>
      </c>
      <c r="AK42" s="200">
        <f>SUMIFS('(B) - Detecciones - Ataques'!AG$4:AG$61,'(B) - Detecciones - Ataques'!$BV$4:$BV$61,"✔",'(B) - Detecciones - Ataques'!$B$4:$B$61,$AH18)</f>
        <v>33</v>
      </c>
      <c r="AL42" s="200">
        <f>SUMIFS('(B) - Detecciones - Ataques'!AO$4:AO$61,'(B) - Detecciones - Ataques'!$BV$4:$BV$61,"✔",'(B) - Detecciones - Ataques'!$B$4:$B$61,$AH18)</f>
        <v>33</v>
      </c>
      <c r="AM42" s="200">
        <f>SUMIFS('(B) - Detecciones - Ataques'!AW$4:AW$61,'(B) - Detecciones - Ataques'!$BV$4:$BV$61,"✔",'(B) - Detecciones - Ataques'!$B$4:$B$61,$AH18)</f>
        <v>29</v>
      </c>
      <c r="AN42" s="200">
        <f t="shared" si="32"/>
        <v>62</v>
      </c>
      <c r="AO42" s="340">
        <f t="shared" si="33"/>
        <v>0.68888888888888888</v>
      </c>
      <c r="AQ42" s="103"/>
    </row>
    <row r="43" spans="8:48" ht="14.4">
      <c r="H43" s="97" t="s">
        <v>77</v>
      </c>
      <c r="I43" s="314" t="s">
        <v>164</v>
      </c>
      <c r="J43" s="324">
        <f t="shared" si="26"/>
        <v>0</v>
      </c>
      <c r="K43" s="324">
        <f t="shared" si="26"/>
        <v>0</v>
      </c>
      <c r="L43" s="324">
        <f t="shared" si="26"/>
        <v>0</v>
      </c>
      <c r="M43" s="324">
        <f t="shared" si="26"/>
        <v>0</v>
      </c>
      <c r="N43" s="359">
        <f t="shared" si="26"/>
        <v>0</v>
      </c>
      <c r="AH43" s="345" t="s">
        <v>132</v>
      </c>
      <c r="AI43" s="341">
        <f t="shared" ref="AI43:AM43" si="35">SUM(AI34:AI42)</f>
        <v>4</v>
      </c>
      <c r="AJ43" s="341">
        <f t="shared" si="35"/>
        <v>18</v>
      </c>
      <c r="AK43" s="341">
        <f t="shared" si="35"/>
        <v>75</v>
      </c>
      <c r="AL43" s="341">
        <f t="shared" si="35"/>
        <v>83</v>
      </c>
      <c r="AM43" s="341">
        <f t="shared" si="35"/>
        <v>40</v>
      </c>
      <c r="AN43" s="342">
        <f>SUM(AN34:AN42)</f>
        <v>123</v>
      </c>
      <c r="AQ43" s="103"/>
    </row>
    <row r="44" spans="8:48" ht="14.4">
      <c r="H44" s="97" t="s">
        <v>77</v>
      </c>
      <c r="I44" s="314" t="s">
        <v>165</v>
      </c>
      <c r="J44" s="324">
        <f t="shared" si="26"/>
        <v>0</v>
      </c>
      <c r="K44" s="324">
        <f t="shared" si="26"/>
        <v>0</v>
      </c>
      <c r="L44" s="324">
        <f t="shared" si="26"/>
        <v>0.375</v>
      </c>
      <c r="M44" s="324">
        <f t="shared" si="26"/>
        <v>0.375</v>
      </c>
      <c r="N44" s="359">
        <f t="shared" si="26"/>
        <v>0</v>
      </c>
      <c r="AH44" s="346" t="s">
        <v>134</v>
      </c>
      <c r="AI44" s="101">
        <f t="shared" ref="AI44:AN44" si="36">AI43/AI19</f>
        <v>0.66666666666666663</v>
      </c>
      <c r="AJ44" s="101">
        <f t="shared" si="36"/>
        <v>0.9</v>
      </c>
      <c r="AK44" s="101">
        <f t="shared" si="36"/>
        <v>0.88235294117647056</v>
      </c>
      <c r="AL44" s="101">
        <f t="shared" si="36"/>
        <v>0.47428571428571431</v>
      </c>
      <c r="AM44" s="101">
        <f t="shared" si="36"/>
        <v>0.70175438596491224</v>
      </c>
      <c r="AN44" s="350">
        <f t="shared" si="36"/>
        <v>0.53017241379310343</v>
      </c>
      <c r="AP44" s="101"/>
      <c r="AQ44" s="103"/>
    </row>
    <row r="45" spans="8:48" ht="14.4">
      <c r="H45" s="199" t="s">
        <v>248</v>
      </c>
      <c r="I45" s="315" t="s">
        <v>248</v>
      </c>
      <c r="J45" s="325">
        <f t="shared" ref="J45:N45" si="37">J24/$O24</f>
        <v>0</v>
      </c>
      <c r="K45" s="325">
        <f t="shared" si="37"/>
        <v>0</v>
      </c>
      <c r="L45" s="325">
        <f t="shared" si="37"/>
        <v>0.4</v>
      </c>
      <c r="M45" s="325">
        <f t="shared" si="37"/>
        <v>0.4</v>
      </c>
      <c r="N45" s="360">
        <f t="shared" si="37"/>
        <v>0.8</v>
      </c>
      <c r="AH45" s="347" t="s">
        <v>135</v>
      </c>
      <c r="AI45" s="348">
        <f t="shared" ref="AI45:AL45" si="38">1-AI44</f>
        <v>0.33333333333333337</v>
      </c>
      <c r="AJ45" s="348">
        <f t="shared" si="38"/>
        <v>9.9999999999999978E-2</v>
      </c>
      <c r="AK45" s="348">
        <f t="shared" si="38"/>
        <v>0.11764705882352944</v>
      </c>
      <c r="AL45" s="348">
        <f t="shared" si="38"/>
        <v>0.52571428571428569</v>
      </c>
      <c r="AM45" s="348">
        <f t="shared" ref="AM45:AN45" si="39">1-AM44</f>
        <v>0.29824561403508776</v>
      </c>
      <c r="AN45" s="349">
        <f t="shared" si="39"/>
        <v>0.46982758620689657</v>
      </c>
      <c r="AP45" s="101"/>
      <c r="AQ45" s="103"/>
    </row>
    <row r="46" spans="8:48" ht="18">
      <c r="AH46" s="86"/>
      <c r="AI46" s="86"/>
      <c r="AJ46" s="86"/>
      <c r="AK46" s="86"/>
      <c r="AL46" s="86"/>
      <c r="AM46" s="86"/>
      <c r="AN46" s="86"/>
      <c r="AP46" s="101"/>
      <c r="AQ46" s="103"/>
    </row>
    <row r="47" spans="8:48" ht="18">
      <c r="Q47" s="96"/>
      <c r="R47" s="96"/>
      <c r="S47" s="96"/>
      <c r="T47" s="96"/>
      <c r="U47" s="96"/>
      <c r="V47" s="96"/>
      <c r="W47" s="96"/>
      <c r="X47" s="96"/>
      <c r="AH47" s="86"/>
      <c r="AI47" s="86"/>
      <c r="AJ47" s="86"/>
      <c r="AK47" s="86"/>
      <c r="AL47" s="86"/>
      <c r="AM47" s="86"/>
      <c r="AN47" s="86"/>
      <c r="AP47" s="101"/>
    </row>
    <row r="48" spans="8:48" ht="18">
      <c r="Q48" s="96"/>
      <c r="R48" s="96"/>
      <c r="S48" s="96"/>
      <c r="T48" s="96"/>
      <c r="U48" s="96"/>
      <c r="V48" s="96"/>
      <c r="W48" s="96"/>
      <c r="X48" s="84"/>
      <c r="AH48" s="86"/>
      <c r="AI48" s="86"/>
      <c r="AJ48" s="86"/>
      <c r="AK48" s="86"/>
      <c r="AL48" s="86"/>
      <c r="AM48" s="86"/>
      <c r="AN48" s="86"/>
    </row>
    <row r="49" spans="17:24" ht="14.4">
      <c r="Q49" s="99"/>
      <c r="R49" s="99"/>
      <c r="S49" s="100"/>
      <c r="T49" s="100"/>
      <c r="U49" s="100"/>
      <c r="V49" s="100"/>
      <c r="W49" s="100"/>
      <c r="X49" s="98"/>
    </row>
    <row r="50" spans="17:24" ht="14.4">
      <c r="Q50" s="99"/>
      <c r="R50" s="99"/>
      <c r="S50" s="96"/>
      <c r="T50" s="96"/>
      <c r="U50" s="96"/>
      <c r="V50" s="96"/>
      <c r="W50" s="96"/>
    </row>
    <row r="51" spans="17:24" ht="14.4">
      <c r="Q51" s="99"/>
      <c r="R51" s="99"/>
      <c r="S51" s="102"/>
      <c r="T51" s="102"/>
      <c r="U51" s="102"/>
      <c r="V51" s="102"/>
      <c r="W51" s="102"/>
    </row>
    <row r="52" spans="17:24" ht="15.75" customHeight="1">
      <c r="Q52" s="99"/>
      <c r="R52" s="99"/>
      <c r="S52" s="102"/>
      <c r="T52" s="102"/>
      <c r="U52" s="102"/>
      <c r="V52" s="102"/>
      <c r="W52" s="102"/>
    </row>
    <row r="94" spans="4:11" ht="15.75" customHeight="1">
      <c r="D94" s="202"/>
      <c r="E94" s="202"/>
      <c r="F94" s="202"/>
    </row>
    <row r="95" spans="4:11" ht="15.75" customHeight="1">
      <c r="D95" s="202"/>
      <c r="E95" s="202"/>
      <c r="G95" s="202"/>
      <c r="H95" s="202"/>
      <c r="I95" s="202"/>
      <c r="J95" s="202"/>
      <c r="K95" s="202"/>
    </row>
    <row r="96" spans="4:11" ht="15.75" customHeight="1">
      <c r="D96" s="202"/>
      <c r="E96" s="202"/>
      <c r="G96" s="202"/>
      <c r="H96" s="202"/>
      <c r="I96" s="202"/>
      <c r="J96" s="202"/>
      <c r="K96" s="202"/>
    </row>
    <row r="97" spans="4:39" ht="15.75" customHeight="1">
      <c r="D97" s="202"/>
      <c r="E97" s="202"/>
      <c r="G97" s="202"/>
      <c r="H97" s="202"/>
      <c r="I97" s="202"/>
      <c r="J97" s="202"/>
      <c r="K97" s="202"/>
    </row>
    <row r="98" spans="4:39" ht="15.75" customHeight="1">
      <c r="G98" s="202"/>
      <c r="H98" s="202"/>
      <c r="I98" s="202"/>
      <c r="J98" s="202"/>
      <c r="K98" s="202"/>
    </row>
    <row r="110" spans="4:39" ht="15.75" customHeight="1">
      <c r="AL110" s="202"/>
      <c r="AM110" s="202"/>
    </row>
  </sheetData>
  <mergeCells count="10">
    <mergeCell ref="AH32:AN32"/>
    <mergeCell ref="AQ7:AV7"/>
    <mergeCell ref="AQ31:AV31"/>
    <mergeCell ref="C8:F8"/>
    <mergeCell ref="AH8:AN8"/>
    <mergeCell ref="H29:N29"/>
    <mergeCell ref="H8:O8"/>
    <mergeCell ref="Q8:V8"/>
    <mergeCell ref="X29:AC29"/>
    <mergeCell ref="X8:AE8"/>
  </mergeCells>
  <conditionalFormatting sqref="J31:N45">
    <cfRule type="colorScale" priority="4">
      <colorScale>
        <cfvo type="min"/>
        <cfvo type="max"/>
        <color rgb="FFFCFCFF"/>
        <color rgb="FF63BE7B"/>
      </colorScale>
    </cfRule>
  </conditionalFormatting>
  <conditionalFormatting sqref="R10:V24">
    <cfRule type="colorScale" priority="1">
      <colorScale>
        <cfvo type="min"/>
        <cfvo type="max"/>
        <color rgb="FFFCFCFF"/>
        <color rgb="FF63BE7B"/>
      </colorScale>
    </cfRule>
  </conditionalFormatting>
  <conditionalFormatting sqref="Y31:AC39">
    <cfRule type="colorScale" priority="3">
      <colorScale>
        <cfvo type="min"/>
        <cfvo type="max"/>
        <color rgb="FFFCFCFF"/>
        <color rgb="FF63BE7B"/>
      </colorScale>
    </cfRule>
  </conditionalFormatting>
  <conditionalFormatting sqref="AR9:AV17">
    <cfRule type="colorScale" priority="8">
      <colorScale>
        <cfvo type="min"/>
        <cfvo type="max"/>
        <color rgb="FFFFFFFF"/>
        <color rgb="FFE67C73"/>
      </colorScale>
    </cfRule>
  </conditionalFormatting>
  <conditionalFormatting sqref="AR33:AV41">
    <cfRule type="colorScale" priority="7">
      <colorScale>
        <cfvo type="min"/>
        <cfvo type="formula" val="0.5"/>
        <cfvo type="max"/>
        <color rgb="FFFFFFFF"/>
        <color rgb="FFABDDC5"/>
        <color rgb="FF57BB8A"/>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3:X38"/>
  <sheetViews>
    <sheetView topLeftCell="C1" zoomScale="55" zoomScaleNormal="55" workbookViewId="0">
      <selection activeCell="W12" sqref="W12"/>
    </sheetView>
  </sheetViews>
  <sheetFormatPr baseColWidth="10" defaultColWidth="12.5546875" defaultRowHeight="15.75" customHeight="1"/>
  <cols>
    <col min="2" max="2" width="26.109375" bestFit="1" customWidth="1"/>
    <col min="3" max="3" width="36.21875" bestFit="1" customWidth="1"/>
    <col min="4" max="5" width="18.6640625" customWidth="1"/>
    <col min="7" max="7" width="25.44140625" bestFit="1" customWidth="1"/>
    <col min="8" max="10" width="15.5546875" customWidth="1"/>
    <col min="13" max="13" width="24" bestFit="1" customWidth="1"/>
    <col min="14" max="14" width="17.6640625" bestFit="1" customWidth="1"/>
    <col min="15" max="15" width="10.77734375" bestFit="1" customWidth="1"/>
    <col min="16" max="16" width="17.6640625" bestFit="1" customWidth="1"/>
    <col min="17" max="17" width="10.77734375" bestFit="1" customWidth="1"/>
    <col min="18" max="18" width="17.6640625" bestFit="1" customWidth="1"/>
    <col min="19" max="19" width="10.77734375" bestFit="1" customWidth="1"/>
    <col min="20" max="20" width="8.88671875" customWidth="1"/>
    <col min="21" max="21" width="36.33203125" customWidth="1"/>
    <col min="22" max="23" width="14.109375" customWidth="1"/>
  </cols>
  <sheetData>
    <row r="3" spans="2:24" ht="15.75" customHeight="1">
      <c r="H3" s="311"/>
      <c r="I3" s="311"/>
      <c r="J3" s="311"/>
      <c r="K3" s="311"/>
      <c r="L3" s="311"/>
      <c r="M3" s="311"/>
      <c r="N3" s="311"/>
      <c r="O3" s="311"/>
      <c r="P3" s="311"/>
      <c r="Q3" s="311"/>
      <c r="R3" s="311"/>
    </row>
    <row r="6" spans="2:24" ht="15.75" customHeight="1">
      <c r="M6" s="463" t="s">
        <v>136</v>
      </c>
      <c r="N6" s="463"/>
      <c r="O6" s="463"/>
      <c r="P6" s="463"/>
      <c r="Q6" s="463"/>
      <c r="R6" s="463"/>
      <c r="S6" s="463"/>
      <c r="T6" s="86"/>
      <c r="U6" s="460" t="s">
        <v>137</v>
      </c>
      <c r="V6" s="461"/>
      <c r="W6" s="461"/>
      <c r="X6" s="462"/>
    </row>
    <row r="7" spans="2:24" ht="18">
      <c r="B7" s="460" t="s">
        <v>121</v>
      </c>
      <c r="C7" s="461"/>
      <c r="D7" s="461"/>
      <c r="E7" s="462"/>
      <c r="G7" s="460" t="s">
        <v>120</v>
      </c>
      <c r="H7" s="461"/>
      <c r="I7" s="461"/>
      <c r="J7" s="462"/>
      <c r="M7" s="466" t="s">
        <v>125</v>
      </c>
      <c r="N7" s="464" t="s">
        <v>517</v>
      </c>
      <c r="O7" s="465"/>
      <c r="P7" s="464" t="s">
        <v>493</v>
      </c>
      <c r="Q7" s="465"/>
      <c r="R7" s="468" t="s">
        <v>132</v>
      </c>
      <c r="S7" s="469"/>
      <c r="T7" s="380"/>
      <c r="U7" s="377" t="s">
        <v>125</v>
      </c>
      <c r="V7" s="316" t="s">
        <v>517</v>
      </c>
      <c r="W7" s="316" t="s">
        <v>493</v>
      </c>
      <c r="X7" s="316" t="s">
        <v>518</v>
      </c>
    </row>
    <row r="8" spans="2:24" ht="15.75" customHeight="1">
      <c r="B8" s="317" t="s">
        <v>125</v>
      </c>
      <c r="C8" s="90" t="s">
        <v>511</v>
      </c>
      <c r="D8" s="344" t="s">
        <v>24</v>
      </c>
      <c r="E8" s="318" t="s">
        <v>118</v>
      </c>
      <c r="G8" s="373" t="s">
        <v>125</v>
      </c>
      <c r="H8" s="344" t="s">
        <v>24</v>
      </c>
      <c r="I8" s="320" t="s">
        <v>126</v>
      </c>
      <c r="J8" s="321" t="s">
        <v>118</v>
      </c>
      <c r="M8" s="467"/>
      <c r="N8" s="316" t="s">
        <v>128</v>
      </c>
      <c r="O8" s="361" t="s">
        <v>132</v>
      </c>
      <c r="P8" s="312" t="s">
        <v>128</v>
      </c>
      <c r="Q8" s="316" t="s">
        <v>132</v>
      </c>
      <c r="R8" s="312" t="s">
        <v>128</v>
      </c>
      <c r="S8" s="316" t="s">
        <v>132</v>
      </c>
      <c r="T8" s="90"/>
      <c r="U8" s="206" t="s">
        <v>70</v>
      </c>
      <c r="V8" s="381" t="str">
        <f>IF($J9=0,"-",N9/$J9)</f>
        <v>-</v>
      </c>
      <c r="W8" s="381" t="str">
        <f>IF($J9=0,"-",P9/$J9)</f>
        <v>-</v>
      </c>
      <c r="X8" s="381" t="str">
        <f>IF($J9=0,"-",R9/$J9)</f>
        <v>-</v>
      </c>
    </row>
    <row r="9" spans="2:24" ht="15.75" customHeight="1">
      <c r="B9" s="97" t="s">
        <v>70</v>
      </c>
      <c r="C9" s="313" t="s">
        <v>149</v>
      </c>
      <c r="D9" s="344">
        <f>COUNTIFS('(D) - Resultados I'!$U$12:$U$69,"&lt;&gt;0",'(D) - Resultados I'!$D$12:$D$69,C9,'(D) - Resultados I'!$V$12:$V$69,"✔",'(D) - Resultados I'!$W$12:$W$69,"✔")</f>
        <v>0</v>
      </c>
      <c r="E9" s="320">
        <f>COUNTIFS('(D) - Resultados I'!$D$12:$D$69,C9,'(D) - Resultados I'!$V$12:$V$69,"✔",'(D) - Resultados I'!$W$12:$W$69,"✔")</f>
        <v>0</v>
      </c>
      <c r="G9" s="203" t="s">
        <v>70</v>
      </c>
      <c r="H9" s="327">
        <f>COUNTIFS($D$9:$D$23,"&lt;&gt;0",$B$9:$B$23,$G9)</f>
        <v>0</v>
      </c>
      <c r="I9" s="205">
        <f>COUNTIFS($E$9:$E$23,"&lt;&gt;0",$B$9:$B$23,$G9)</f>
        <v>0</v>
      </c>
      <c r="J9" s="205">
        <f>SUMIFS($E$9:$E$23,$B$9:$B$23,$G9)</f>
        <v>0</v>
      </c>
      <c r="M9" s="206" t="s">
        <v>70</v>
      </c>
      <c r="N9" s="327">
        <f>COUNTIFS('(B) - Detecciones - Ataques'!$BE$4:$BE$61,"&lt;&gt;0",'(B) - Detecciones - Ataques'!$B$4:$B$61,M9,'(B) - Detecciones - Ataques'!$BV$4:$BV$61,"✔")</f>
        <v>0</v>
      </c>
      <c r="O9" s="327">
        <f>COUNTIFS('(B) - Detecciones - Ataques'!$BK$4:$BK$61,"&lt;&gt;0",'(B) - Detecciones - Ataques'!$B$4:$B$61,$M9,'(B) - Detecciones - Ataques'!$BV$4:$BV$61,"✔")</f>
        <v>0</v>
      </c>
      <c r="P9" s="327">
        <f>COUNTIFS('(B) - Detecciones - Ataques'!$BO$4:$BO$61,"&lt;&gt;0",'(B) - Detecciones - Ataques'!$B$4:$B$61,$M9,'(B) - Detecciones - Ataques'!$BV$4:$BV$61,"✔")</f>
        <v>0</v>
      </c>
      <c r="Q9" s="327">
        <f>COUNTIFS('(B) - Detecciones - Ataques'!$BP$4:$BP$61,"&lt;&gt;0",'(B) - Detecciones - Ataques'!$B$4:$B$61,$M9,'(B) - Detecciones - Ataques'!$BV$4:$BV$61,"✔")</f>
        <v>0</v>
      </c>
      <c r="R9" s="205">
        <f>N9+P9</f>
        <v>0</v>
      </c>
      <c r="S9" s="205">
        <f>O9+Q9</f>
        <v>0</v>
      </c>
      <c r="T9" s="98"/>
      <c r="U9" s="206" t="s">
        <v>75</v>
      </c>
      <c r="V9" s="378">
        <f t="shared" ref="V9:V16" si="0">IF($J10=0,"-",N10/$J10)</f>
        <v>0</v>
      </c>
      <c r="W9" s="378">
        <f t="shared" ref="W9:W16" si="1">IF($J10=0,"-",P10/$J10)</f>
        <v>0.41666666666666669</v>
      </c>
      <c r="X9" s="378">
        <f t="shared" ref="X9:X16" si="2">IF($J10=0,"-",R10/$J10)</f>
        <v>0.41666666666666669</v>
      </c>
    </row>
    <row r="10" spans="2:24" ht="15.75" customHeight="1">
      <c r="B10" s="97" t="s">
        <v>75</v>
      </c>
      <c r="C10" s="314" t="s">
        <v>154</v>
      </c>
      <c r="D10" s="357">
        <f>COUNTIFS('(D) - Resultados I'!$U$12:$U$69,"&lt;&gt;0",'(D) - Resultados I'!$D$12:$D$69,C10,'(D) - Resultados I'!$V$12:$V$69,"✔",'(D) - Resultados I'!$W$12:$W$69,"✔")</f>
        <v>4</v>
      </c>
      <c r="E10" s="321">
        <f>COUNTIFS('(D) - Resultados I'!$D$12:$D$69,C10,'(D) - Resultados I'!$V$12:$V$69,"✔",'(D) - Resultados I'!$W$12:$W$69,"✔")</f>
        <v>11</v>
      </c>
      <c r="G10" s="206" t="s">
        <v>75</v>
      </c>
      <c r="H10" s="328">
        <f t="shared" ref="H10:H17" si="3">COUNTIFS($D$9:$D$23,"&lt;&gt;0",$B$9:$B$23,$G10)</f>
        <v>2</v>
      </c>
      <c r="I10" s="207">
        <f t="shared" ref="I10:I17" si="4">COUNTIFS($E$9:$E$23,"&lt;&gt;0",$B$9:$B$23,$G10)</f>
        <v>2</v>
      </c>
      <c r="J10" s="207">
        <f t="shared" ref="J10:J17" si="5">SUMIFS($E$9:$E$23,$B$9:$B$23,$G10)</f>
        <v>12</v>
      </c>
      <c r="M10" s="206" t="s">
        <v>75</v>
      </c>
      <c r="N10" s="328">
        <f>COUNTIFS('(B) - Detecciones - Ataques'!$BE$4:$BE$61,"&lt;&gt;0",'(B) - Detecciones - Ataques'!$B$4:$B$61,M10,'(B) - Detecciones - Ataques'!$BV$4:$BV$61,"✔")</f>
        <v>0</v>
      </c>
      <c r="O10" s="328">
        <f>COUNTIFS('(B) - Detecciones - Ataques'!$BK$4:$BK$61,"&lt;&gt;0",'(B) - Detecciones - Ataques'!$B$4:$B$61,$M10,'(B) - Detecciones - Ataques'!$BV$4:$BV$61,"✔")</f>
        <v>0</v>
      </c>
      <c r="P10" s="328">
        <f>COUNTIFS('(B) - Detecciones - Ataques'!$BO$4:$BO$61,"&lt;&gt;0",'(B) - Detecciones - Ataques'!$B$4:$B$61,$M10,'(B) - Detecciones - Ataques'!$BV$4:$BV$61,"✔")</f>
        <v>5</v>
      </c>
      <c r="Q10" s="328">
        <f>COUNTIFS('(B) - Detecciones - Ataques'!$BP$4:$BP$61,"&lt;&gt;0",'(B) - Detecciones - Ataques'!$B$4:$B$61,$M10,'(B) - Detecciones - Ataques'!$BV$4:$BV$61,"✔")</f>
        <v>5</v>
      </c>
      <c r="R10" s="207">
        <f t="shared" ref="R10:R17" si="6">N10+P10</f>
        <v>5</v>
      </c>
      <c r="S10" s="207">
        <f t="shared" ref="S10:S17" si="7">O10+Q10</f>
        <v>5</v>
      </c>
      <c r="T10" s="98"/>
      <c r="U10" s="206" t="s">
        <v>78</v>
      </c>
      <c r="V10" s="378">
        <f t="shared" si="0"/>
        <v>0</v>
      </c>
      <c r="W10" s="378">
        <f t="shared" si="1"/>
        <v>1</v>
      </c>
      <c r="X10" s="378">
        <f t="shared" si="2"/>
        <v>1</v>
      </c>
    </row>
    <row r="11" spans="2:24" ht="15.75" customHeight="1">
      <c r="B11" s="97" t="s">
        <v>75</v>
      </c>
      <c r="C11" s="314" t="s">
        <v>155</v>
      </c>
      <c r="D11" s="357">
        <f>COUNTIFS('(D) - Resultados I'!$U$12:$U$69,"&lt;&gt;0",'(D) - Resultados I'!$D$12:$D$69,C11,'(D) - Resultados I'!$V$12:$V$69,"✔",'(D) - Resultados I'!$W$12:$W$69,"✔")</f>
        <v>1</v>
      </c>
      <c r="E11" s="321">
        <f>COUNTIFS('(D) - Resultados I'!$D$12:$D$69,C11,'(D) - Resultados I'!$V$12:$V$69,"✔",'(D) - Resultados I'!$W$12:$W$69,"✔")</f>
        <v>1</v>
      </c>
      <c r="G11" s="206" t="s">
        <v>78</v>
      </c>
      <c r="H11" s="328">
        <f t="shared" si="3"/>
        <v>1</v>
      </c>
      <c r="I11" s="207">
        <f t="shared" si="4"/>
        <v>1</v>
      </c>
      <c r="J11" s="207">
        <f t="shared" si="5"/>
        <v>2</v>
      </c>
      <c r="M11" s="206" t="s">
        <v>78</v>
      </c>
      <c r="N11" s="328">
        <f>COUNTIFS('(B) - Detecciones - Ataques'!$BE$4:$BE$61,"&lt;&gt;0",'(B) - Detecciones - Ataques'!$B$4:$B$61,M11,'(B) - Detecciones - Ataques'!$BV$4:$BV$61,"✔")</f>
        <v>0</v>
      </c>
      <c r="O11" s="328">
        <f>COUNTIFS('(B) - Detecciones - Ataques'!$BK$4:$BK$61,"&lt;&gt;0",'(B) - Detecciones - Ataques'!$B$4:$B$61,$M11,'(B) - Detecciones - Ataques'!$BV$4:$BV$61,"✔")</f>
        <v>0</v>
      </c>
      <c r="P11" s="328">
        <f>COUNTIFS('(B) - Detecciones - Ataques'!$BO$4:$BO$61,"&lt;&gt;0",'(B) - Detecciones - Ataques'!$B$4:$B$61,$M11,'(B) - Detecciones - Ataques'!$BV$4:$BV$61,"✔")</f>
        <v>2</v>
      </c>
      <c r="Q11" s="328">
        <f>COUNTIFS('(B) - Detecciones - Ataques'!$BP$4:$BP$61,"&lt;&gt;0",'(B) - Detecciones - Ataques'!$B$4:$B$61,$M11,'(B) - Detecciones - Ataques'!$BV$4:$BV$61,"✔")</f>
        <v>2</v>
      </c>
      <c r="R11" s="207">
        <f t="shared" si="6"/>
        <v>2</v>
      </c>
      <c r="S11" s="207">
        <f t="shared" si="7"/>
        <v>2</v>
      </c>
      <c r="T11" s="98"/>
      <c r="U11" s="206" t="s">
        <v>76</v>
      </c>
      <c r="V11" s="378">
        <f t="shared" si="0"/>
        <v>0</v>
      </c>
      <c r="W11" s="378">
        <f t="shared" si="1"/>
        <v>1</v>
      </c>
      <c r="X11" s="378">
        <f t="shared" si="2"/>
        <v>1</v>
      </c>
    </row>
    <row r="12" spans="2:24" ht="15.75" customHeight="1">
      <c r="B12" s="97" t="s">
        <v>78</v>
      </c>
      <c r="C12" s="314" t="s">
        <v>156</v>
      </c>
      <c r="D12" s="357">
        <f>COUNTIFS('(D) - Resultados I'!$U$12:$U$69,"&lt;&gt;0",'(D) - Resultados I'!$D$12:$D$69,C12,'(D) - Resultados I'!$V$12:$V$69,"✔",'(D) - Resultados I'!$W$12:$W$69,"✔")</f>
        <v>2</v>
      </c>
      <c r="E12" s="321">
        <f>COUNTIFS('(D) - Resultados I'!$D$12:$D$69,C12,'(D) - Resultados I'!$V$12:$V$69,"✔",'(D) - Resultados I'!$W$12:$W$69,"✔")</f>
        <v>2</v>
      </c>
      <c r="G12" s="206" t="s">
        <v>76</v>
      </c>
      <c r="H12" s="328">
        <f t="shared" si="3"/>
        <v>1</v>
      </c>
      <c r="I12" s="207">
        <f t="shared" si="4"/>
        <v>2</v>
      </c>
      <c r="J12" s="207">
        <f t="shared" si="5"/>
        <v>9</v>
      </c>
      <c r="M12" s="206" t="s">
        <v>76</v>
      </c>
      <c r="N12" s="328">
        <f>COUNTIFS('(B) - Detecciones - Ataques'!$BE$4:$BE$61,"&lt;&gt;0",'(B) - Detecciones - Ataques'!$B$4:$B$61,M12,'(B) - Detecciones - Ataques'!$BV$4:$BV$61,"✔")</f>
        <v>0</v>
      </c>
      <c r="O12" s="328">
        <f>COUNTIFS('(B) - Detecciones - Ataques'!$BK$4:$BK$61,"&lt;&gt;0",'(B) - Detecciones - Ataques'!$B$4:$B$61,$M12,'(B) - Detecciones - Ataques'!$BV$4:$BV$61,"✔")</f>
        <v>0</v>
      </c>
      <c r="P12" s="328">
        <f>COUNTIFS('(B) - Detecciones - Ataques'!$BO$4:$BO$61,"&lt;&gt;0",'(B) - Detecciones - Ataques'!$B$4:$B$61,$M12,'(B) - Detecciones - Ataques'!$BV$4:$BV$61,"✔")</f>
        <v>9</v>
      </c>
      <c r="Q12" s="328">
        <f>COUNTIFS('(B) - Detecciones - Ataques'!$BP$4:$BP$61,"&lt;&gt;0",'(B) - Detecciones - Ataques'!$B$4:$B$61,$M12,'(B) - Detecciones - Ataques'!$BV$4:$BV$61,"✔")</f>
        <v>1</v>
      </c>
      <c r="R12" s="207">
        <f t="shared" si="6"/>
        <v>9</v>
      </c>
      <c r="S12" s="207">
        <f t="shared" si="7"/>
        <v>1</v>
      </c>
      <c r="T12" s="98"/>
      <c r="U12" s="206" t="s">
        <v>74</v>
      </c>
      <c r="V12" s="378">
        <f t="shared" si="0"/>
        <v>0</v>
      </c>
      <c r="W12" s="378">
        <f>IF($J13=0,"-",P13/$J13)</f>
        <v>0.5</v>
      </c>
      <c r="X12" s="378">
        <f t="shared" si="2"/>
        <v>0.5</v>
      </c>
    </row>
    <row r="13" spans="2:24" ht="15.75" customHeight="1">
      <c r="B13" s="97" t="s">
        <v>76</v>
      </c>
      <c r="C13" s="314" t="s">
        <v>157</v>
      </c>
      <c r="D13" s="357">
        <f>COUNTIFS('(D) - Resultados I'!$U$12:$U$69,"&lt;&gt;0",'(D) - Resultados I'!$D$12:$D$69,C13,'(D) - Resultados I'!$V$12:$V$69,"✔",'(D) - Resultados I'!$W$12:$W$69,"✔")</f>
        <v>1</v>
      </c>
      <c r="E13" s="321">
        <f>COUNTIFS('(D) - Resultados I'!$D$12:$D$69,C13,'(D) - Resultados I'!$V$12:$V$69,"✔",'(D) - Resultados I'!$W$12:$W$69,"✔")</f>
        <v>1</v>
      </c>
      <c r="G13" s="206" t="s">
        <v>74</v>
      </c>
      <c r="H13" s="328">
        <f t="shared" si="3"/>
        <v>0</v>
      </c>
      <c r="I13" s="207">
        <f t="shared" si="4"/>
        <v>1</v>
      </c>
      <c r="J13" s="207">
        <f t="shared" si="5"/>
        <v>4</v>
      </c>
      <c r="M13" s="206" t="s">
        <v>74</v>
      </c>
      <c r="N13" s="328">
        <f>COUNTIFS('(B) - Detecciones - Ataques'!$BE$4:$BE$61,"&lt;&gt;0",'(B) - Detecciones - Ataques'!$B$4:$B$61,M13,'(B) - Detecciones - Ataques'!$BV$4:$BV$61,"✔")</f>
        <v>0</v>
      </c>
      <c r="O13" s="328">
        <f>COUNTIFS('(B) - Detecciones - Ataques'!$BK$4:$BK$61,"&lt;&gt;0",'(B) - Detecciones - Ataques'!$B$4:$B$61,$M13,'(B) - Detecciones - Ataques'!$BV$4:$BV$61,"✔")</f>
        <v>0</v>
      </c>
      <c r="P13" s="328">
        <f>COUNTIFS('(B) - Detecciones - Ataques'!$BO$4:$BO$61,"&lt;&gt;0",'(B) - Detecciones - Ataques'!$B$4:$B$61,$M13,'(B) - Detecciones - Ataques'!$BV$4:$BV$61,"✔")</f>
        <v>2</v>
      </c>
      <c r="Q13" s="328">
        <f>COUNTIFS('(B) - Detecciones - Ataques'!$BP$4:$BP$61,"&lt;&gt;0",'(B) - Detecciones - Ataques'!$B$4:$B$61,$M13,'(B) - Detecciones - Ataques'!$BV$4:$BV$61,"✔")</f>
        <v>0</v>
      </c>
      <c r="R13" s="207">
        <f t="shared" si="6"/>
        <v>2</v>
      </c>
      <c r="S13" s="207">
        <f t="shared" si="7"/>
        <v>0</v>
      </c>
      <c r="T13" s="98"/>
      <c r="U13" s="206" t="s">
        <v>520</v>
      </c>
      <c r="V13" s="378">
        <f t="shared" si="0"/>
        <v>0.14285714285714285</v>
      </c>
      <c r="W13" s="378">
        <f t="shared" si="1"/>
        <v>1</v>
      </c>
      <c r="X13" s="378">
        <f t="shared" si="2"/>
        <v>1.1428571428571428</v>
      </c>
    </row>
    <row r="14" spans="2:24" ht="15.75" customHeight="1">
      <c r="B14" s="97" t="s">
        <v>76</v>
      </c>
      <c r="C14" s="314" t="s">
        <v>219</v>
      </c>
      <c r="D14" s="357">
        <f>COUNTIFS('(D) - Resultados I'!$U$12:$U$69,"&lt;&gt;0",'(D) - Resultados I'!$D$12:$D$69,C14,'(D) - Resultados I'!$V$12:$V$69,"✔",'(D) - Resultados I'!$W$12:$W$69,"✔")</f>
        <v>0</v>
      </c>
      <c r="E14" s="321">
        <f>COUNTIFS('(D) - Resultados I'!$D$12:$D$69,C14,'(D) - Resultados I'!$V$12:$V$69,"✔",'(D) - Resultados I'!$W$12:$W$69,"✔")</f>
        <v>8</v>
      </c>
      <c r="G14" s="206" t="s">
        <v>520</v>
      </c>
      <c r="H14" s="328">
        <f t="shared" si="3"/>
        <v>2</v>
      </c>
      <c r="I14" s="207">
        <f t="shared" si="4"/>
        <v>2</v>
      </c>
      <c r="J14" s="207">
        <f t="shared" si="5"/>
        <v>7</v>
      </c>
      <c r="M14" s="206" t="s">
        <v>520</v>
      </c>
      <c r="N14" s="328">
        <f>COUNTIFS('(B) - Detecciones - Ataques'!$BE$4:$BE$61,"&lt;&gt;0",'(B) - Detecciones - Ataques'!$B$4:$B$61,M14,'(B) - Detecciones - Ataques'!$BV$4:$BV$61,"✔")</f>
        <v>1</v>
      </c>
      <c r="O14" s="328">
        <f>COUNTIFS('(B) - Detecciones - Ataques'!$BK$4:$BK$61,"&lt;&gt;0",'(B) - Detecciones - Ataques'!$B$4:$B$61,$M14,'(B) - Detecciones - Ataques'!$BV$4:$BV$61,"✔")</f>
        <v>1</v>
      </c>
      <c r="P14" s="328">
        <f>COUNTIFS('(B) - Detecciones - Ataques'!$BO$4:$BO$61,"&lt;&gt;0",'(B) - Detecciones - Ataques'!$B$4:$B$61,$M14,'(B) - Detecciones - Ataques'!$BV$4:$BV$61,"✔")</f>
        <v>7</v>
      </c>
      <c r="Q14" s="328">
        <f>COUNTIFS('(B) - Detecciones - Ataques'!$BP$4:$BP$61,"&lt;&gt;0",'(B) - Detecciones - Ataques'!$B$4:$B$61,$M14,'(B) - Detecciones - Ataques'!$BV$4:$BV$61,"✔")</f>
        <v>3</v>
      </c>
      <c r="R14" s="207">
        <f t="shared" si="6"/>
        <v>8</v>
      </c>
      <c r="S14" s="207">
        <f t="shared" si="7"/>
        <v>4</v>
      </c>
      <c r="T14" s="98"/>
      <c r="U14" s="206" t="s">
        <v>153</v>
      </c>
      <c r="V14" s="378">
        <f t="shared" si="0"/>
        <v>0</v>
      </c>
      <c r="W14" s="378">
        <f t="shared" si="1"/>
        <v>1</v>
      </c>
      <c r="X14" s="378">
        <f t="shared" si="2"/>
        <v>1</v>
      </c>
    </row>
    <row r="15" spans="2:24" ht="15.75" customHeight="1">
      <c r="B15" s="97" t="s">
        <v>74</v>
      </c>
      <c r="C15" s="314" t="s">
        <v>158</v>
      </c>
      <c r="D15" s="357">
        <f>COUNTIFS('(D) - Resultados I'!$U$12:$U$69,"&lt;&gt;0",'(D) - Resultados I'!$D$12:$D$69,C15,'(D) - Resultados I'!$V$12:$V$69,"✔",'(D) - Resultados I'!$W$12:$W$69,"✔")</f>
        <v>0</v>
      </c>
      <c r="E15" s="321">
        <f>COUNTIFS('(D) - Resultados I'!$D$12:$D$69,C15,'(D) - Resultados I'!$V$12:$V$69,"✔",'(D) - Resultados I'!$W$12:$W$69,"✔")</f>
        <v>4</v>
      </c>
      <c r="G15" s="206" t="s">
        <v>153</v>
      </c>
      <c r="H15" s="328">
        <f t="shared" si="3"/>
        <v>1</v>
      </c>
      <c r="I15" s="207">
        <f t="shared" si="4"/>
        <v>1</v>
      </c>
      <c r="J15" s="207">
        <f t="shared" si="5"/>
        <v>2</v>
      </c>
      <c r="M15" s="206" t="s">
        <v>153</v>
      </c>
      <c r="N15" s="328">
        <f>COUNTIFS('(B) - Detecciones - Ataques'!$BE$4:$BE$61,"&lt;&gt;0",'(B) - Detecciones - Ataques'!$B$4:$B$61,M15,'(B) - Detecciones - Ataques'!$BV$4:$BV$61,"✔")</f>
        <v>0</v>
      </c>
      <c r="O15" s="328">
        <f>COUNTIFS('(B) - Detecciones - Ataques'!$BK$4:$BK$61,"&lt;&gt;0",'(B) - Detecciones - Ataques'!$B$4:$B$61,$M15,'(B) - Detecciones - Ataques'!$BV$4:$BV$61,"✔")</f>
        <v>0</v>
      </c>
      <c r="P15" s="328">
        <f>COUNTIFS('(B) - Detecciones - Ataques'!$BO$4:$BO$61,"&lt;&gt;0",'(B) - Detecciones - Ataques'!$B$4:$B$61,$M15,'(B) - Detecciones - Ataques'!$BV$4:$BV$61,"✔")</f>
        <v>2</v>
      </c>
      <c r="Q15" s="328">
        <f>COUNTIFS('(B) - Detecciones - Ataques'!$BP$4:$BP$61,"&lt;&gt;0",'(B) - Detecciones - Ataques'!$B$4:$B$61,$M15,'(B) - Detecciones - Ataques'!$BV$4:$BV$61,"✔")</f>
        <v>2</v>
      </c>
      <c r="R15" s="207">
        <f t="shared" si="6"/>
        <v>2</v>
      </c>
      <c r="S15" s="207">
        <f t="shared" si="7"/>
        <v>2</v>
      </c>
      <c r="T15" s="98"/>
      <c r="U15" s="206" t="s">
        <v>77</v>
      </c>
      <c r="V15" s="378">
        <f t="shared" si="0"/>
        <v>0</v>
      </c>
      <c r="W15" s="378">
        <f t="shared" si="1"/>
        <v>1</v>
      </c>
      <c r="X15" s="378">
        <f t="shared" si="2"/>
        <v>1</v>
      </c>
    </row>
    <row r="16" spans="2:24" ht="15.75" customHeight="1">
      <c r="B16" s="97" t="s">
        <v>520</v>
      </c>
      <c r="C16" s="314" t="s">
        <v>159</v>
      </c>
      <c r="D16" s="357">
        <f>COUNTIFS('(D) - Resultados I'!$U$12:$U$69,"&lt;&gt;0",'(D) - Resultados I'!$D$12:$D$69,C16,'(D) - Resultados I'!$V$12:$V$69,"✔",'(D) - Resultados I'!$W$12:$W$69,"✔")</f>
        <v>2</v>
      </c>
      <c r="E16" s="321">
        <f>COUNTIFS('(D) - Resultados I'!$D$12:$D$69,C16,'(D) - Resultados I'!$V$12:$V$69,"✔",'(D) - Resultados I'!$W$12:$W$69,"✔")</f>
        <v>6</v>
      </c>
      <c r="G16" s="206" t="s">
        <v>77</v>
      </c>
      <c r="H16" s="328">
        <f t="shared" si="3"/>
        <v>3</v>
      </c>
      <c r="I16" s="207">
        <f t="shared" si="4"/>
        <v>3</v>
      </c>
      <c r="J16" s="207">
        <f t="shared" si="5"/>
        <v>6</v>
      </c>
      <c r="M16" s="206" t="s">
        <v>77</v>
      </c>
      <c r="N16" s="328">
        <f>COUNTIFS('(B) - Detecciones - Ataques'!$BE$4:$BE$61,"&lt;&gt;0",'(B) - Detecciones - Ataques'!$B$4:$B$61,M16,'(B) - Detecciones - Ataques'!$BV$4:$BV$61,"✔")</f>
        <v>0</v>
      </c>
      <c r="O16" s="328">
        <f>COUNTIFS('(B) - Detecciones - Ataques'!$BK$4:$BK$61,"&lt;&gt;0",'(B) - Detecciones - Ataques'!$B$4:$B$61,$M16,'(B) - Detecciones - Ataques'!$BV$4:$BV$61,"✔")</f>
        <v>0</v>
      </c>
      <c r="P16" s="328">
        <f>COUNTIFS('(B) - Detecciones - Ataques'!$BO$4:$BO$61,"&lt;&gt;0",'(B) - Detecciones - Ataques'!$B$4:$B$61,$M16,'(B) - Detecciones - Ataques'!$BV$4:$BV$61,"✔")</f>
        <v>6</v>
      </c>
      <c r="Q16" s="328">
        <f>COUNTIFS('(B) - Detecciones - Ataques'!$BP$4:$BP$61,"&lt;&gt;0",'(B) - Detecciones - Ataques'!$B$4:$B$61,$M16,'(B) - Detecciones - Ataques'!$BV$4:$BV$61,"✔")</f>
        <v>6</v>
      </c>
      <c r="R16" s="207">
        <f t="shared" si="6"/>
        <v>6</v>
      </c>
      <c r="S16" s="207">
        <f t="shared" si="7"/>
        <v>6</v>
      </c>
      <c r="T16" s="98"/>
      <c r="U16" s="208" t="s">
        <v>248</v>
      </c>
      <c r="V16" s="379">
        <f t="shared" si="0"/>
        <v>0</v>
      </c>
      <c r="W16" s="379">
        <f t="shared" si="1"/>
        <v>1.125</v>
      </c>
      <c r="X16" s="379">
        <f t="shared" si="2"/>
        <v>1.125</v>
      </c>
    </row>
    <row r="17" spans="2:24" ht="15.75" customHeight="1">
      <c r="B17" s="97" t="s">
        <v>520</v>
      </c>
      <c r="C17" s="314" t="s">
        <v>160</v>
      </c>
      <c r="D17" s="357">
        <f>COUNTIFS('(D) - Resultados I'!$U$12:$U$69,"&lt;&gt;0",'(D) - Resultados I'!$D$12:$D$69,C17,'(D) - Resultados I'!$V$12:$V$69,"✔",'(D) - Resultados I'!$W$12:$W$69,"✔")</f>
        <v>1</v>
      </c>
      <c r="E17" s="321">
        <f>COUNTIFS('(D) - Resultados I'!$D$12:$D$69,C17,'(D) - Resultados I'!$V$12:$V$69,"✔",'(D) - Resultados I'!$W$12:$W$69,"✔")</f>
        <v>1</v>
      </c>
      <c r="G17" s="208" t="s">
        <v>248</v>
      </c>
      <c r="H17" s="329">
        <f t="shared" si="3"/>
        <v>1</v>
      </c>
      <c r="I17" s="209">
        <f t="shared" si="4"/>
        <v>1</v>
      </c>
      <c r="J17" s="209">
        <f t="shared" si="5"/>
        <v>8</v>
      </c>
      <c r="M17" s="208" t="s">
        <v>248</v>
      </c>
      <c r="N17" s="329">
        <f>COUNTIFS('(B) - Detecciones - Ataques'!$BE$4:$BE$61,"&lt;&gt;0",'(B) - Detecciones - Ataques'!$B$4:$B$61,M17,'(B) - Detecciones - Ataques'!$BV$4:$BV$61,"✔")</f>
        <v>0</v>
      </c>
      <c r="O17" s="329">
        <f>COUNTIFS('(B) - Detecciones - Ataques'!$BK$4:$BK$61,"&lt;&gt;0",'(B) - Detecciones - Ataques'!$B$4:$B$61,$M17,'(B) - Detecciones - Ataques'!$BV$4:$BV$61,"✔")</f>
        <v>0</v>
      </c>
      <c r="P17" s="329">
        <f>COUNTIFS('(B) - Detecciones - Ataques'!$BO$4:$BO$61,"&lt;&gt;0",'(B) - Detecciones - Ataques'!$B$4:$B$61,$M17,'(B) - Detecciones - Ataques'!$BV$4:$BV$61,"✔")</f>
        <v>9</v>
      </c>
      <c r="Q17" s="329">
        <f>COUNTIFS('(B) - Detecciones - Ataques'!$BP$4:$BP$61,"&lt;&gt;0",'(B) - Detecciones - Ataques'!$B$4:$B$61,$M17,'(B) - Detecciones - Ataques'!$BV$4:$BV$61,"✔")</f>
        <v>9</v>
      </c>
      <c r="R17" s="209">
        <f t="shared" si="6"/>
        <v>9</v>
      </c>
      <c r="S17" s="209">
        <f t="shared" si="7"/>
        <v>9</v>
      </c>
      <c r="T17" s="98"/>
    </row>
    <row r="18" spans="2:24" ht="15.75" customHeight="1">
      <c r="B18" s="97" t="s">
        <v>153</v>
      </c>
      <c r="C18" s="314" t="s">
        <v>161</v>
      </c>
      <c r="D18" s="357">
        <f>COUNTIFS('(D) - Resultados I'!$U$12:$U$69,"&lt;&gt;0",'(D) - Resultados I'!$D$12:$D$69,C18,'(D) - Resultados I'!$V$12:$V$69,"✔",'(D) - Resultados I'!$W$12:$W$69,"✔")</f>
        <v>2</v>
      </c>
      <c r="E18" s="321">
        <f>COUNTIFS('(D) - Resultados I'!$D$12:$D$69,C18,'(D) - Resultados I'!$V$12:$V$69,"✔",'(D) - Resultados I'!$W$12:$W$69,"✔")</f>
        <v>2</v>
      </c>
      <c r="G18" s="374" t="s">
        <v>128</v>
      </c>
      <c r="H18" s="376">
        <f>SUM(H9:H17)</f>
        <v>11</v>
      </c>
      <c r="I18" s="376">
        <f t="shared" ref="I18" si="8">SUM(I9:I17)</f>
        <v>13</v>
      </c>
    </row>
    <row r="19" spans="2:24" ht="15.75" customHeight="1">
      <c r="B19" s="97" t="s">
        <v>77</v>
      </c>
      <c r="C19" s="314" t="s">
        <v>162</v>
      </c>
      <c r="D19" s="357">
        <f>COUNTIFS('(D) - Resultados I'!$U$12:$U$69,"&lt;&gt;0",'(D) - Resultados I'!$D$12:$D$69,C19,'(D) - Resultados I'!$V$12:$V$69,"✔",'(D) - Resultados I'!$W$12:$W$69,"✔")</f>
        <v>1</v>
      </c>
      <c r="E19" s="321">
        <f>COUNTIFS('(D) - Resultados I'!$D$12:$D$69,C19,'(D) - Resultados I'!$V$12:$V$69,"✔",'(D) - Resultados I'!$W$12:$W$69,"✔")</f>
        <v>1</v>
      </c>
      <c r="G19" s="375" t="s">
        <v>513</v>
      </c>
      <c r="H19" s="355">
        <f>H18/$I$18</f>
        <v>0.84615384615384615</v>
      </c>
      <c r="I19" s="355">
        <f>I18/$I$18</f>
        <v>1</v>
      </c>
    </row>
    <row r="20" spans="2:24" ht="15.75" customHeight="1">
      <c r="B20" s="97" t="s">
        <v>77</v>
      </c>
      <c r="C20" s="314" t="s">
        <v>163</v>
      </c>
      <c r="D20" s="357">
        <f>COUNTIFS('(D) - Resultados I'!$U$12:$U$69,"&lt;&gt;0",'(D) - Resultados I'!$D$12:$D$69,C20,'(D) - Resultados I'!$V$12:$V$69,"✔",'(D) - Resultados I'!$W$12:$W$69,"✔")</f>
        <v>1</v>
      </c>
      <c r="E20" s="321">
        <f>COUNTIFS('(D) - Resultados I'!$D$12:$D$69,C20,'(D) - Resultados I'!$V$12:$V$69,"✔",'(D) - Resultados I'!$W$12:$W$69,"✔")</f>
        <v>1</v>
      </c>
    </row>
    <row r="21" spans="2:24" ht="15.75" customHeight="1">
      <c r="B21" s="97" t="s">
        <v>77</v>
      </c>
      <c r="C21" s="314" t="s">
        <v>164</v>
      </c>
      <c r="D21" s="357">
        <f>COUNTIFS('(D) - Resultados I'!$U$12:$U$69,"&lt;&gt;0",'(D) - Resultados I'!$D$12:$D$69,C21,'(D) - Resultados I'!$V$12:$V$69,"✔",'(D) - Resultados I'!$W$12:$W$69,"✔")</f>
        <v>0</v>
      </c>
      <c r="E21" s="321">
        <f>COUNTIFS('(D) - Resultados I'!$D$12:$D$69,C21,'(D) - Resultados I'!$V$12:$V$69,"✔",'(D) - Resultados I'!$W$12:$W$69,"✔")</f>
        <v>0</v>
      </c>
    </row>
    <row r="22" spans="2:24" ht="15.75" customHeight="1">
      <c r="B22" s="97" t="s">
        <v>77</v>
      </c>
      <c r="C22" s="314" t="s">
        <v>165</v>
      </c>
      <c r="D22" s="357">
        <f>COUNTIFS('(D) - Resultados I'!$U$12:$U$69,"&lt;&gt;0",'(D) - Resultados I'!$D$12:$D$69,C22,'(D) - Resultados I'!$V$12:$V$69,"✔",'(D) - Resultados I'!$W$12:$W$69,"✔")</f>
        <v>4</v>
      </c>
      <c r="E22" s="321">
        <f>COUNTIFS('(D) - Resultados I'!$D$12:$D$69,C22,'(D) - Resultados I'!$V$12:$V$69,"✔",'(D) - Resultados I'!$W$12:$W$69,"✔")</f>
        <v>4</v>
      </c>
    </row>
    <row r="23" spans="2:24" ht="15.75" customHeight="1">
      <c r="B23" s="199" t="s">
        <v>248</v>
      </c>
      <c r="C23" s="315" t="s">
        <v>248</v>
      </c>
      <c r="D23" s="317">
        <f>COUNTIFS('(D) - Resultados I'!$U$12:$U$69,"&lt;&gt;0",'(D) - Resultados I'!$D$12:$D$69,C23,'(D) - Resultados I'!$V$12:$V$69,"✔",'(D) - Resultados I'!$W$12:$W$69,"✔")</f>
        <v>8</v>
      </c>
      <c r="E23" s="323">
        <f>COUNTIFS('(D) - Resultados I'!$D$12:$D$69,C23,'(D) - Resultados I'!$V$12:$V$69,"✔",'(D) - Resultados I'!$W$12:$W$69,"✔")</f>
        <v>8</v>
      </c>
    </row>
    <row r="24" spans="2:24" ht="18">
      <c r="B24" s="96"/>
      <c r="C24" s="345" t="s">
        <v>128</v>
      </c>
      <c r="D24" s="354">
        <f t="shared" ref="D24:E24" si="9">SUM(D9:D23)</f>
        <v>27</v>
      </c>
      <c r="E24" s="352">
        <f t="shared" si="9"/>
        <v>50</v>
      </c>
      <c r="O24" s="117"/>
      <c r="P24" s="117"/>
      <c r="Q24" s="117"/>
      <c r="R24" s="117"/>
      <c r="U24" s="460" t="s">
        <v>138</v>
      </c>
      <c r="V24" s="461"/>
      <c r="W24" s="461"/>
      <c r="X24" s="462"/>
    </row>
    <row r="25" spans="2:24" ht="15.75" customHeight="1">
      <c r="B25" s="96"/>
      <c r="C25" s="347" t="s">
        <v>513</v>
      </c>
      <c r="D25" s="353">
        <f>D24/$E$24</f>
        <v>0.54</v>
      </c>
      <c r="E25" s="353">
        <f>E24/$E$24</f>
        <v>1</v>
      </c>
      <c r="O25" s="90"/>
      <c r="P25" s="90"/>
      <c r="Q25" s="90"/>
      <c r="R25" s="90"/>
      <c r="U25" s="377" t="s">
        <v>125</v>
      </c>
      <c r="V25" s="316" t="s">
        <v>517</v>
      </c>
      <c r="W25" s="316" t="s">
        <v>493</v>
      </c>
      <c r="X25" s="316" t="s">
        <v>518</v>
      </c>
    </row>
    <row r="26" spans="2:24" ht="15.75" customHeight="1">
      <c r="O26" s="217"/>
      <c r="P26" s="217"/>
      <c r="Q26" s="217"/>
      <c r="R26" s="217"/>
      <c r="U26" s="206" t="s">
        <v>70</v>
      </c>
      <c r="V26" s="366" t="str">
        <f>IF(N9=0,"-",O9/N9)</f>
        <v>-</v>
      </c>
      <c r="W26" s="366" t="str">
        <f t="shared" ref="W26:W34" si="10">IF(P9=0,"-",Q9/P9)</f>
        <v>-</v>
      </c>
      <c r="X26" s="366" t="str">
        <f>IF(R9=0,"-",S9/R9)</f>
        <v>-</v>
      </c>
    </row>
    <row r="27" spans="2:24" ht="15.75" customHeight="1">
      <c r="O27" s="217"/>
      <c r="P27" s="217"/>
      <c r="Q27" s="217"/>
      <c r="R27" s="217"/>
      <c r="U27" s="206" t="s">
        <v>75</v>
      </c>
      <c r="V27" s="366" t="str">
        <f t="shared" ref="V27:V34" si="11">IF(N10=0,"-",O10/N10)</f>
        <v>-</v>
      </c>
      <c r="W27" s="366">
        <f t="shared" si="10"/>
        <v>1</v>
      </c>
      <c r="X27" s="366">
        <f t="shared" ref="X27:X34" si="12">IF(R10=0,"-",S10/R10)</f>
        <v>1</v>
      </c>
    </row>
    <row r="28" spans="2:24" ht="15.75" customHeight="1">
      <c r="O28" s="217"/>
      <c r="P28" s="217"/>
      <c r="Q28" s="217"/>
      <c r="R28" s="217"/>
      <c r="U28" s="206" t="s">
        <v>78</v>
      </c>
      <c r="V28" s="366" t="str">
        <f t="shared" si="11"/>
        <v>-</v>
      </c>
      <c r="W28" s="366">
        <f t="shared" si="10"/>
        <v>1</v>
      </c>
      <c r="X28" s="366">
        <f t="shared" si="12"/>
        <v>1</v>
      </c>
    </row>
    <row r="29" spans="2:24" ht="15.75" customHeight="1">
      <c r="O29" s="217"/>
      <c r="P29" s="217"/>
      <c r="Q29" s="217"/>
      <c r="R29" s="217"/>
      <c r="U29" s="206" t="s">
        <v>76</v>
      </c>
      <c r="V29" s="366" t="str">
        <f t="shared" si="11"/>
        <v>-</v>
      </c>
      <c r="W29" s="366">
        <f t="shared" si="10"/>
        <v>0.1111111111111111</v>
      </c>
      <c r="X29" s="366">
        <f t="shared" si="12"/>
        <v>0.1111111111111111</v>
      </c>
    </row>
    <row r="30" spans="2:24" ht="15.75" customHeight="1">
      <c r="O30" s="217"/>
      <c r="P30" s="217"/>
      <c r="Q30" s="217"/>
      <c r="R30" s="217"/>
      <c r="U30" s="206" t="s">
        <v>74</v>
      </c>
      <c r="V30" s="366" t="str">
        <f t="shared" si="11"/>
        <v>-</v>
      </c>
      <c r="W30" s="366">
        <f t="shared" si="10"/>
        <v>0</v>
      </c>
      <c r="X30" s="366">
        <f t="shared" si="12"/>
        <v>0</v>
      </c>
    </row>
    <row r="31" spans="2:24" ht="15.75" customHeight="1">
      <c r="O31" s="217"/>
      <c r="P31" s="217"/>
      <c r="Q31" s="217"/>
      <c r="R31" s="217"/>
      <c r="U31" s="206" t="s">
        <v>520</v>
      </c>
      <c r="V31" s="366">
        <f t="shared" si="11"/>
        <v>1</v>
      </c>
      <c r="W31" s="366">
        <f t="shared" si="10"/>
        <v>0.42857142857142855</v>
      </c>
      <c r="X31" s="366">
        <f t="shared" si="12"/>
        <v>0.5</v>
      </c>
    </row>
    <row r="32" spans="2:24" ht="15.75" customHeight="1">
      <c r="O32" s="217"/>
      <c r="P32" s="217"/>
      <c r="Q32" s="217"/>
      <c r="R32" s="217"/>
      <c r="U32" s="206" t="s">
        <v>153</v>
      </c>
      <c r="V32" s="366" t="str">
        <f t="shared" si="11"/>
        <v>-</v>
      </c>
      <c r="W32" s="366">
        <f t="shared" si="10"/>
        <v>1</v>
      </c>
      <c r="X32" s="366">
        <f t="shared" si="12"/>
        <v>1</v>
      </c>
    </row>
    <row r="33" spans="15:24" ht="15.75" customHeight="1">
      <c r="O33" s="217"/>
      <c r="P33" s="217"/>
      <c r="Q33" s="217"/>
      <c r="R33" s="217"/>
      <c r="U33" s="206" t="s">
        <v>77</v>
      </c>
      <c r="V33" s="366" t="str">
        <f t="shared" si="11"/>
        <v>-</v>
      </c>
      <c r="W33" s="366">
        <f t="shared" si="10"/>
        <v>1</v>
      </c>
      <c r="X33" s="366">
        <f t="shared" si="12"/>
        <v>1</v>
      </c>
    </row>
    <row r="34" spans="15:24" ht="15.75" customHeight="1">
      <c r="O34" s="217"/>
      <c r="P34" s="217"/>
      <c r="Q34" s="217"/>
      <c r="R34" s="217"/>
      <c r="U34" s="208" t="s">
        <v>248</v>
      </c>
      <c r="V34" s="367" t="str">
        <f t="shared" si="11"/>
        <v>-</v>
      </c>
      <c r="W34" s="367">
        <f t="shared" si="10"/>
        <v>1</v>
      </c>
      <c r="X34" s="367">
        <f t="shared" si="12"/>
        <v>1</v>
      </c>
    </row>
    <row r="36" spans="15:24" ht="13.2"/>
    <row r="37" spans="15:24" ht="13.2"/>
    <row r="38" spans="15:24" ht="13.2"/>
  </sheetData>
  <mergeCells count="9">
    <mergeCell ref="B7:E7"/>
    <mergeCell ref="U24:X24"/>
    <mergeCell ref="U6:X6"/>
    <mergeCell ref="G7:J7"/>
    <mergeCell ref="M6:S6"/>
    <mergeCell ref="N7:O7"/>
    <mergeCell ref="P7:Q7"/>
    <mergeCell ref="M7:M8"/>
    <mergeCell ref="R7:S7"/>
  </mergeCells>
  <phoneticPr fontId="39" type="noConversion"/>
  <conditionalFormatting sqref="O26:R34">
    <cfRule type="colorScale" priority="15">
      <colorScale>
        <cfvo type="formula" val="0"/>
        <cfvo type="formula" val="0.5"/>
        <cfvo type="max"/>
        <color rgb="FFFFFFFF"/>
        <color rgb="FFF3BEB9"/>
        <color rgb="FFE67C73"/>
      </colorScale>
    </cfRule>
  </conditionalFormatting>
  <conditionalFormatting sqref="V8:V16">
    <cfRule type="colorScale" priority="5">
      <colorScale>
        <cfvo type="min"/>
        <cfvo type="max"/>
        <color rgb="FFFFFFFF"/>
        <color rgb="FF57BB8A"/>
      </colorScale>
    </cfRule>
  </conditionalFormatting>
  <conditionalFormatting sqref="V26:V34">
    <cfRule type="colorScale" priority="7">
      <colorScale>
        <cfvo type="min"/>
        <cfvo type="max"/>
        <color rgb="FFFFFFFF"/>
        <color rgb="FF57BB8A"/>
      </colorScale>
    </cfRule>
  </conditionalFormatting>
  <conditionalFormatting sqref="V8:X16">
    <cfRule type="colorScale" priority="1">
      <colorScale>
        <cfvo type="min"/>
        <cfvo type="max"/>
        <color rgb="FFFCFCFF"/>
        <color rgb="FFF8696B"/>
      </colorScale>
    </cfRule>
  </conditionalFormatting>
  <conditionalFormatting sqref="W8:W16">
    <cfRule type="colorScale" priority="3">
      <colorScale>
        <cfvo type="min"/>
        <cfvo type="max"/>
        <color rgb="FFFFFFFF"/>
        <color rgb="FF57BB8A"/>
      </colorScale>
    </cfRule>
  </conditionalFormatting>
  <conditionalFormatting sqref="W26:X34">
    <cfRule type="colorScale" priority="6">
      <colorScale>
        <cfvo type="min"/>
        <cfvo type="max"/>
        <color rgb="FFFFFFFF"/>
        <color rgb="FF57BB8A"/>
      </colorScale>
    </cfRule>
  </conditionalFormatting>
  <conditionalFormatting sqref="X8:X16">
    <cfRule type="colorScale" priority="2">
      <colorScale>
        <cfvo type="min"/>
        <cfvo type="max"/>
        <color rgb="FFFFFFFF"/>
        <color rgb="FF57BB8A"/>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7:H37"/>
  <sheetViews>
    <sheetView workbookViewId="0">
      <selection activeCell="H20" sqref="H20"/>
    </sheetView>
  </sheetViews>
  <sheetFormatPr baseColWidth="10" defaultColWidth="12.5546875" defaultRowHeight="15.75" customHeight="1"/>
  <cols>
    <col min="3" max="3" width="12.88671875" customWidth="1"/>
    <col min="4" max="4" width="23" customWidth="1"/>
    <col min="7" max="7" width="29.5546875" customWidth="1"/>
  </cols>
  <sheetData>
    <row r="7" spans="3:8" ht="16.8">
      <c r="C7" s="401" t="s">
        <v>139</v>
      </c>
      <c r="D7" s="393"/>
      <c r="E7" s="393"/>
      <c r="F7" s="393"/>
      <c r="G7" s="394"/>
      <c r="H7" s="107"/>
    </row>
    <row r="8" spans="3:8" ht="16.8">
      <c r="C8" s="395"/>
      <c r="D8" s="396"/>
      <c r="E8" s="396"/>
      <c r="F8" s="396"/>
      <c r="G8" s="397"/>
      <c r="H8" s="107"/>
    </row>
    <row r="11" spans="3:8" ht="13.2">
      <c r="C11" s="108" t="s">
        <v>140</v>
      </c>
      <c r="D11" s="109" t="s">
        <v>141</v>
      </c>
      <c r="E11" s="109" t="s">
        <v>5</v>
      </c>
      <c r="F11" s="109" t="s">
        <v>142</v>
      </c>
      <c r="G11" s="110" t="s">
        <v>143</v>
      </c>
      <c r="H11" s="15"/>
    </row>
    <row r="12" spans="3:8" ht="66" customHeight="1">
      <c r="C12" s="118">
        <v>1</v>
      </c>
      <c r="D12" s="15" t="s">
        <v>564</v>
      </c>
      <c r="E12" s="15">
        <v>2024</v>
      </c>
      <c r="F12" s="15" t="s">
        <v>565</v>
      </c>
      <c r="G12" s="112" t="s">
        <v>566</v>
      </c>
    </row>
    <row r="13" spans="3:8" ht="66">
      <c r="C13" s="111">
        <v>2</v>
      </c>
      <c r="D13" s="15" t="s">
        <v>567</v>
      </c>
      <c r="E13" s="15">
        <v>2022</v>
      </c>
      <c r="F13" s="15" t="s">
        <v>562</v>
      </c>
      <c r="G13" s="113" t="s">
        <v>561</v>
      </c>
    </row>
    <row r="14" spans="3:8" ht="27" thickBot="1">
      <c r="C14" s="114">
        <v>3</v>
      </c>
      <c r="D14" s="115" t="s">
        <v>449</v>
      </c>
      <c r="E14" s="115">
        <v>2013</v>
      </c>
      <c r="F14" s="115" t="s">
        <v>563</v>
      </c>
      <c r="G14" s="116" t="s">
        <v>144</v>
      </c>
    </row>
    <row r="37" spans="1:6" ht="13.2">
      <c r="A37" s="15"/>
      <c r="B37" s="15"/>
      <c r="C37" s="15"/>
      <c r="D37" s="15"/>
      <c r="E37" s="15"/>
      <c r="F37" s="15"/>
    </row>
  </sheetData>
  <mergeCells count="1">
    <mergeCell ref="C7:G8"/>
  </mergeCells>
  <hyperlinks>
    <hyperlink ref="G14" r:id="rId1" xr:uid="{00000000-0004-0000-0600-000003000000}"/>
    <hyperlink ref="C12" r:id="rId2" display="https://idus.us.es/bitstream/handle/11441/159132/TFG4947_Garc%C3%ADaClavero.pdf?sequence=2&amp;isAllowed=y" xr:uid="{24CB36BD-AE2C-4438-873B-FFA33A9B540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 - Reglas Usadas</vt:lpstr>
      <vt:lpstr>(B) - Detecciones - Ataques</vt:lpstr>
      <vt:lpstr>(D) - Resultados I</vt:lpstr>
      <vt:lpstr>(C) - Detecciones - Tráfico Leg</vt:lpstr>
      <vt:lpstr>(D) - Resultados II - Snort</vt:lpstr>
      <vt:lpstr>(D) - Resultados III - FortiGat</vt:lpstr>
      <vt:lpstr>(E) - Referencias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Germán Blas Aguilar Rodríguez</cp:lastModifiedBy>
  <dcterms:created xsi:type="dcterms:W3CDTF">2024-09-17T00:05:13Z</dcterms:created>
  <dcterms:modified xsi:type="dcterms:W3CDTF">2024-10-04T20:10:12Z</dcterms:modified>
</cp:coreProperties>
</file>