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UCU\Research\PAPERS\NiTi\REV\"/>
    </mc:Choice>
  </mc:AlternateContent>
  <xr:revisionPtr revIDLastSave="0" documentId="13_ncr:1_{7D5C5B92-F843-474E-919C-A9F4AB05631C}" xr6:coauthVersionLast="47" xr6:coauthVersionMax="47" xr10:uidLastSave="{00000000-0000-0000-0000-000000000000}"/>
  <bookViews>
    <workbookView xWindow="-108" yWindow="-108" windowWidth="23256" windowHeight="12576" xr2:uid="{6B998D05-CC4F-45D6-918D-C48651FB5835}"/>
  </bookViews>
  <sheets>
    <sheet name="316L" sheetId="1" r:id="rId1"/>
    <sheet name="AlSi10Mg" sheetId="2" r:id="rId2"/>
    <sheet name="Sheet1" sheetId="3" r:id="rId3"/>
    <sheet name="Sheet2" sheetId="4" r:id="rId4"/>
    <sheet name="Sheet3" sheetId="5" r:id="rId5"/>
    <sheet name="All" sheetId="6" r:id="rId6"/>
    <sheet name="SS" sheetId="7" r:id="rId7"/>
  </sheets>
  <definedNames>
    <definedName name="_xlnm._FilterDatabase" localSheetId="0" hidden="1">'316L'!$A$1:$AD$1</definedName>
    <definedName name="_xlnm._FilterDatabase" localSheetId="1" hidden="1">AlSi10Mg!$A$1:$W$1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3" i="2" l="1"/>
  <c r="C334" i="1"/>
  <c r="G334" i="1"/>
  <c r="G343" i="2"/>
  <c r="B343" i="2"/>
  <c r="B334" i="1"/>
  <c r="T342" i="5"/>
  <c r="R342" i="5"/>
  <c r="N342" i="5"/>
  <c r="T341" i="5"/>
  <c r="R341" i="5"/>
  <c r="N341" i="5"/>
  <c r="T340" i="5"/>
  <c r="R340" i="5"/>
  <c r="N340" i="5"/>
  <c r="T339" i="5"/>
  <c r="R339" i="5"/>
  <c r="N339" i="5"/>
  <c r="T338" i="5"/>
  <c r="R338" i="5"/>
  <c r="N338" i="5"/>
  <c r="T337" i="5"/>
  <c r="R337" i="5"/>
  <c r="N337" i="5"/>
  <c r="T336" i="5"/>
  <c r="R336" i="5"/>
  <c r="N336" i="5"/>
  <c r="T335" i="5"/>
  <c r="R335" i="5"/>
  <c r="N335" i="5"/>
  <c r="T334" i="5"/>
  <c r="R334" i="5"/>
  <c r="N334" i="5"/>
  <c r="T333" i="5"/>
  <c r="R333" i="5"/>
  <c r="N333" i="5"/>
  <c r="T332" i="5"/>
  <c r="R332" i="5"/>
  <c r="N332" i="5"/>
  <c r="T331" i="5"/>
  <c r="R331" i="5"/>
  <c r="N331" i="5"/>
  <c r="T330" i="5"/>
  <c r="R330" i="5"/>
  <c r="N330" i="5"/>
  <c r="T329" i="5"/>
  <c r="R329" i="5"/>
  <c r="N329" i="5"/>
  <c r="T328" i="5"/>
  <c r="R328" i="5"/>
  <c r="N328" i="5"/>
  <c r="T327" i="5"/>
  <c r="R327" i="5"/>
  <c r="N327" i="5"/>
  <c r="T326" i="5"/>
  <c r="R326" i="5"/>
  <c r="N326" i="5"/>
  <c r="T325" i="5"/>
  <c r="R325" i="5"/>
  <c r="N325" i="5"/>
  <c r="T324" i="5"/>
  <c r="R324" i="5"/>
  <c r="U165" i="5" s="1"/>
  <c r="N324" i="5"/>
  <c r="T323" i="5"/>
  <c r="R323" i="5"/>
  <c r="N323" i="5"/>
  <c r="T322" i="5"/>
  <c r="R322" i="5"/>
  <c r="N322" i="5"/>
  <c r="T321" i="5"/>
  <c r="R321" i="5"/>
  <c r="N321" i="5"/>
  <c r="T320" i="5"/>
  <c r="R320" i="5"/>
  <c r="N320" i="5"/>
  <c r="T319" i="5"/>
  <c r="R319" i="5"/>
  <c r="N319" i="5"/>
  <c r="T318" i="5"/>
  <c r="R318" i="5"/>
  <c r="N318" i="5"/>
  <c r="T317" i="5"/>
  <c r="R317" i="5"/>
  <c r="N317" i="5"/>
  <c r="T316" i="5"/>
  <c r="R316" i="5"/>
  <c r="U154" i="5" s="1"/>
  <c r="N316" i="5"/>
  <c r="T315" i="5"/>
  <c r="R315" i="5"/>
  <c r="N315" i="5"/>
  <c r="T314" i="5"/>
  <c r="R314" i="5"/>
  <c r="N314" i="5"/>
  <c r="T313" i="5"/>
  <c r="R313" i="5"/>
  <c r="N313" i="5"/>
  <c r="T312" i="5"/>
  <c r="R312" i="5"/>
  <c r="N312" i="5"/>
  <c r="T311" i="5"/>
  <c r="R311" i="5"/>
  <c r="N311" i="5"/>
  <c r="T310" i="5"/>
  <c r="R310" i="5"/>
  <c r="N310" i="5"/>
  <c r="T309" i="5"/>
  <c r="R309" i="5"/>
  <c r="N309" i="5"/>
  <c r="T308" i="5"/>
  <c r="R308" i="5"/>
  <c r="N308" i="5"/>
  <c r="T307" i="5"/>
  <c r="R307" i="5"/>
  <c r="N307" i="5"/>
  <c r="T306" i="5"/>
  <c r="R306" i="5"/>
  <c r="N306" i="5"/>
  <c r="T305" i="5"/>
  <c r="R305" i="5"/>
  <c r="N305" i="5"/>
  <c r="T304" i="5"/>
  <c r="R304" i="5"/>
  <c r="N304" i="5"/>
  <c r="T303" i="5"/>
  <c r="R303" i="5"/>
  <c r="U303" i="5" s="1"/>
  <c r="T302" i="5"/>
  <c r="R302" i="5"/>
  <c r="N302" i="5"/>
  <c r="T301" i="5"/>
  <c r="R301" i="5"/>
  <c r="N301" i="5"/>
  <c r="T300" i="5"/>
  <c r="R300" i="5"/>
  <c r="N300" i="5"/>
  <c r="T299" i="5"/>
  <c r="R299" i="5"/>
  <c r="N299" i="5"/>
  <c r="T298" i="5"/>
  <c r="R298" i="5"/>
  <c r="N298" i="5"/>
  <c r="T297" i="5"/>
  <c r="R297" i="5"/>
  <c r="N297" i="5"/>
  <c r="T296" i="5"/>
  <c r="R296" i="5"/>
  <c r="N296" i="5"/>
  <c r="T295" i="5"/>
  <c r="R295" i="5"/>
  <c r="N295" i="5"/>
  <c r="T294" i="5"/>
  <c r="R294" i="5"/>
  <c r="N294" i="5"/>
  <c r="T293" i="5"/>
  <c r="R293" i="5"/>
  <c r="N293" i="5"/>
  <c r="T292" i="5"/>
  <c r="R292" i="5"/>
  <c r="N292" i="5"/>
  <c r="T291" i="5"/>
  <c r="R291" i="5"/>
  <c r="N291" i="5"/>
  <c r="T290" i="5"/>
  <c r="R290" i="5"/>
  <c r="N290" i="5"/>
  <c r="T289" i="5"/>
  <c r="R289" i="5"/>
  <c r="N289" i="5"/>
  <c r="T288" i="5"/>
  <c r="R288" i="5"/>
  <c r="N288" i="5"/>
  <c r="T287" i="5"/>
  <c r="R287" i="5"/>
  <c r="N287" i="5"/>
  <c r="T286" i="5"/>
  <c r="R286" i="5"/>
  <c r="N286" i="5"/>
  <c r="T285" i="5"/>
  <c r="R285" i="5"/>
  <c r="N285" i="5"/>
  <c r="T284" i="5"/>
  <c r="R284" i="5"/>
  <c r="U234" i="5" s="1"/>
  <c r="N284" i="5"/>
  <c r="T283" i="5"/>
  <c r="R283" i="5"/>
  <c r="N283" i="5"/>
  <c r="T282" i="5"/>
  <c r="R282" i="5"/>
  <c r="N282" i="5"/>
  <c r="T281" i="5"/>
  <c r="R281" i="5"/>
  <c r="N281" i="5"/>
  <c r="T280" i="5"/>
  <c r="R280" i="5"/>
  <c r="N280" i="5"/>
  <c r="T279" i="5"/>
  <c r="R279" i="5"/>
  <c r="N279" i="5"/>
  <c r="T278" i="5"/>
  <c r="R278" i="5"/>
  <c r="N278" i="5"/>
  <c r="T277" i="5"/>
  <c r="R277" i="5"/>
  <c r="N277" i="5"/>
  <c r="T276" i="5"/>
  <c r="R276" i="5"/>
  <c r="N276" i="5"/>
  <c r="T275" i="5"/>
  <c r="R275" i="5"/>
  <c r="N275" i="5"/>
  <c r="T274" i="5"/>
  <c r="R274" i="5"/>
  <c r="N274" i="5"/>
  <c r="U273" i="5"/>
  <c r="T273" i="5"/>
  <c r="R273" i="5"/>
  <c r="T272" i="5"/>
  <c r="R272" i="5"/>
  <c r="N272" i="5"/>
  <c r="T271" i="5"/>
  <c r="R271" i="5"/>
  <c r="N271" i="5"/>
  <c r="T270" i="5"/>
  <c r="R270" i="5"/>
  <c r="N270" i="5"/>
  <c r="T269" i="5"/>
  <c r="R269" i="5"/>
  <c r="N269" i="5"/>
  <c r="T268" i="5"/>
  <c r="R268" i="5"/>
  <c r="N268" i="5"/>
  <c r="T267" i="5"/>
  <c r="R267" i="5"/>
  <c r="N267" i="5"/>
  <c r="T266" i="5"/>
  <c r="R266" i="5"/>
  <c r="N266" i="5"/>
  <c r="T265" i="5"/>
  <c r="R265" i="5"/>
  <c r="N265" i="5"/>
  <c r="T264" i="5"/>
  <c r="R264" i="5"/>
  <c r="N264" i="5"/>
  <c r="T263" i="5"/>
  <c r="R263" i="5"/>
  <c r="N263" i="5"/>
  <c r="T262" i="5"/>
  <c r="R262" i="5"/>
  <c r="N262" i="5"/>
  <c r="T261" i="5"/>
  <c r="R261" i="5"/>
  <c r="N261" i="5"/>
  <c r="T260" i="5"/>
  <c r="R260" i="5"/>
  <c r="N260" i="5"/>
  <c r="T259" i="5"/>
  <c r="R259" i="5"/>
  <c r="N259" i="5"/>
  <c r="T258" i="5"/>
  <c r="R258" i="5"/>
  <c r="N258" i="5"/>
  <c r="T257" i="5"/>
  <c r="R257" i="5"/>
  <c r="N257" i="5"/>
  <c r="T256" i="5"/>
  <c r="R256" i="5"/>
  <c r="N256" i="5"/>
  <c r="T255" i="5"/>
  <c r="R255" i="5"/>
  <c r="N255" i="5"/>
  <c r="T254" i="5"/>
  <c r="R254" i="5"/>
  <c r="U254" i="5" s="1"/>
  <c r="T253" i="5"/>
  <c r="R253" i="5"/>
  <c r="N253" i="5"/>
  <c r="T252" i="5"/>
  <c r="R252" i="5"/>
  <c r="N252" i="5"/>
  <c r="T251" i="5"/>
  <c r="R251" i="5"/>
  <c r="N251" i="5"/>
  <c r="T250" i="5"/>
  <c r="R250" i="5"/>
  <c r="N250" i="5"/>
  <c r="T249" i="5"/>
  <c r="R249" i="5"/>
  <c r="U4" i="5" s="1"/>
  <c r="N249" i="5"/>
  <c r="T248" i="5"/>
  <c r="R248" i="5"/>
  <c r="N248" i="5"/>
  <c r="T247" i="5"/>
  <c r="R247" i="5"/>
  <c r="N247" i="5"/>
  <c r="T246" i="5"/>
  <c r="R246" i="5"/>
  <c r="N246" i="5"/>
  <c r="T245" i="5"/>
  <c r="R245" i="5"/>
  <c r="N245" i="5"/>
  <c r="T244" i="5"/>
  <c r="R244" i="5"/>
  <c r="N244" i="5"/>
  <c r="T243" i="5"/>
  <c r="R243" i="5"/>
  <c r="N243" i="5"/>
  <c r="T242" i="5"/>
  <c r="R242" i="5"/>
  <c r="N242" i="5"/>
  <c r="T241" i="5"/>
  <c r="R241" i="5"/>
  <c r="N241" i="5"/>
  <c r="T240" i="5"/>
  <c r="R240" i="5"/>
  <c r="N240" i="5"/>
  <c r="T239" i="5"/>
  <c r="R239" i="5"/>
  <c r="U239" i="5" s="1"/>
  <c r="T238" i="5"/>
  <c r="R238" i="5"/>
  <c r="N238" i="5"/>
  <c r="T237" i="5"/>
  <c r="R237" i="5"/>
  <c r="N237" i="5"/>
  <c r="T236" i="5"/>
  <c r="U236" i="5" s="1"/>
  <c r="R236" i="5"/>
  <c r="T235" i="5"/>
  <c r="R235" i="5"/>
  <c r="N235" i="5"/>
  <c r="T234" i="5"/>
  <c r="R234" i="5"/>
  <c r="M234" i="5"/>
  <c r="T233" i="5"/>
  <c r="R233" i="5"/>
  <c r="N233" i="5"/>
  <c r="T232" i="5"/>
  <c r="R232" i="5"/>
  <c r="N232" i="5"/>
  <c r="T231" i="5"/>
  <c r="R231" i="5"/>
  <c r="N231" i="5"/>
  <c r="T230" i="5"/>
  <c r="R230" i="5"/>
  <c r="N230" i="5"/>
  <c r="T229" i="5"/>
  <c r="R229" i="5"/>
  <c r="N229" i="5"/>
  <c r="T228" i="5"/>
  <c r="R228" i="5"/>
  <c r="N228" i="5"/>
  <c r="T227" i="5"/>
  <c r="R227" i="5"/>
  <c r="N227" i="5"/>
  <c r="T226" i="5"/>
  <c r="R226" i="5"/>
  <c r="N226" i="5"/>
  <c r="T225" i="5"/>
  <c r="R225" i="5"/>
  <c r="N225" i="5"/>
  <c r="T224" i="5"/>
  <c r="R224" i="5"/>
  <c r="T223" i="5"/>
  <c r="R223" i="5"/>
  <c r="N223" i="5"/>
  <c r="T222" i="5"/>
  <c r="R222" i="5"/>
  <c r="T221" i="5"/>
  <c r="R221" i="5"/>
  <c r="N221" i="5"/>
  <c r="T220" i="5"/>
  <c r="R220" i="5"/>
  <c r="N220" i="5"/>
  <c r="T219" i="5"/>
  <c r="R219" i="5"/>
  <c r="M219" i="5"/>
  <c r="T218" i="5"/>
  <c r="R218" i="5"/>
  <c r="N218" i="5"/>
  <c r="T217" i="5"/>
  <c r="R217" i="5"/>
  <c r="N217" i="5"/>
  <c r="T216" i="5"/>
  <c r="R216" i="5"/>
  <c r="N216" i="5"/>
  <c r="T215" i="5"/>
  <c r="R215" i="5"/>
  <c r="N215" i="5"/>
  <c r="T214" i="5"/>
  <c r="R214" i="5"/>
  <c r="N214" i="5"/>
  <c r="T213" i="5"/>
  <c r="R213" i="5"/>
  <c r="N213" i="5"/>
  <c r="T212" i="5"/>
  <c r="R212" i="5"/>
  <c r="N212" i="5"/>
  <c r="T211" i="5"/>
  <c r="R211" i="5"/>
  <c r="N211" i="5"/>
  <c r="R210" i="5"/>
  <c r="M210" i="5"/>
  <c r="T209" i="5"/>
  <c r="U209" i="5" s="1"/>
  <c r="R209" i="5"/>
  <c r="T208" i="5"/>
  <c r="R208" i="5"/>
  <c r="N208" i="5"/>
  <c r="T207" i="5"/>
  <c r="R207" i="5"/>
  <c r="N207" i="5"/>
  <c r="T206" i="5"/>
  <c r="R206" i="5"/>
  <c r="N206" i="5"/>
  <c r="T205" i="5"/>
  <c r="R205" i="5"/>
  <c r="N205" i="5"/>
  <c r="T204" i="5"/>
  <c r="U204" i="5" s="1"/>
  <c r="R204" i="5"/>
  <c r="N204" i="5"/>
  <c r="T203" i="5"/>
  <c r="R203" i="5"/>
  <c r="N203" i="5"/>
  <c r="T202" i="5"/>
  <c r="R202" i="5"/>
  <c r="T201" i="5"/>
  <c r="R201" i="5"/>
  <c r="N201" i="5"/>
  <c r="T200" i="5"/>
  <c r="R200" i="5"/>
  <c r="N200" i="5"/>
  <c r="T199" i="5"/>
  <c r="R199" i="5"/>
  <c r="N199" i="5"/>
  <c r="T198" i="5"/>
  <c r="R198" i="5"/>
  <c r="N198" i="5"/>
  <c r="T197" i="5"/>
  <c r="R197" i="5"/>
  <c r="N197" i="5"/>
  <c r="T196" i="5"/>
  <c r="R196" i="5"/>
  <c r="N196" i="5"/>
  <c r="T195" i="5"/>
  <c r="R195" i="5"/>
  <c r="M195" i="5"/>
  <c r="T194" i="5"/>
  <c r="U194" i="5" s="1"/>
  <c r="R194" i="5"/>
  <c r="N194" i="5"/>
  <c r="T193" i="5"/>
  <c r="R193" i="5"/>
  <c r="U193" i="5" s="1"/>
  <c r="N193" i="5"/>
  <c r="T192" i="5"/>
  <c r="R192" i="5"/>
  <c r="N192" i="5"/>
  <c r="T191" i="5"/>
  <c r="R191" i="5"/>
  <c r="T190" i="5"/>
  <c r="R190" i="5"/>
  <c r="N190" i="5"/>
  <c r="T189" i="5"/>
  <c r="R189" i="5"/>
  <c r="N189" i="5"/>
  <c r="T188" i="5"/>
  <c r="R188" i="5"/>
  <c r="N188" i="5"/>
  <c r="T187" i="5"/>
  <c r="R187" i="5"/>
  <c r="N187" i="5"/>
  <c r="T186" i="5"/>
  <c r="R186" i="5"/>
  <c r="N186" i="5"/>
  <c r="T185" i="5"/>
  <c r="R185" i="5"/>
  <c r="N185" i="5"/>
  <c r="T184" i="5"/>
  <c r="R184" i="5"/>
  <c r="N184" i="5"/>
  <c r="T183" i="5"/>
  <c r="R183" i="5"/>
  <c r="N183" i="5"/>
  <c r="T182" i="5"/>
  <c r="R182" i="5"/>
  <c r="N182" i="5"/>
  <c r="T181" i="5"/>
  <c r="R181" i="5"/>
  <c r="N181" i="5"/>
  <c r="T180" i="5"/>
  <c r="R180" i="5"/>
  <c r="N180" i="5"/>
  <c r="T179" i="5"/>
  <c r="R179" i="5"/>
  <c r="N179" i="5"/>
  <c r="T178" i="5"/>
  <c r="R178" i="5"/>
  <c r="N178" i="5"/>
  <c r="T177" i="5"/>
  <c r="R177" i="5"/>
  <c r="U177" i="5" s="1"/>
  <c r="N177" i="5"/>
  <c r="R176" i="5"/>
  <c r="N176" i="5"/>
  <c r="T175" i="5"/>
  <c r="U175" i="5" s="1"/>
  <c r="R175" i="5"/>
  <c r="T174" i="5"/>
  <c r="R174" i="5"/>
  <c r="N174" i="5"/>
  <c r="T173" i="5"/>
  <c r="R173" i="5"/>
  <c r="U84" i="5" s="1"/>
  <c r="N173" i="5"/>
  <c r="T172" i="5"/>
  <c r="R172" i="5"/>
  <c r="N172" i="5"/>
  <c r="T171" i="5"/>
  <c r="R171" i="5"/>
  <c r="N171" i="5"/>
  <c r="T170" i="5"/>
  <c r="R170" i="5"/>
  <c r="U132" i="5" s="1"/>
  <c r="N170" i="5"/>
  <c r="T169" i="5"/>
  <c r="R169" i="5"/>
  <c r="N169" i="5"/>
  <c r="T168" i="5"/>
  <c r="R168" i="5"/>
  <c r="N168" i="5"/>
  <c r="T167" i="5"/>
  <c r="R167" i="5"/>
  <c r="N167" i="5"/>
  <c r="T166" i="5"/>
  <c r="R166" i="5"/>
  <c r="N166" i="5"/>
  <c r="T165" i="5"/>
  <c r="R165" i="5"/>
  <c r="N165" i="5"/>
  <c r="T164" i="5"/>
  <c r="U164" i="5" s="1"/>
  <c r="R164" i="5"/>
  <c r="N164" i="5"/>
  <c r="T163" i="5"/>
  <c r="R163" i="5"/>
  <c r="N163" i="5"/>
  <c r="T162" i="5"/>
  <c r="R162" i="5"/>
  <c r="N162" i="5"/>
  <c r="T161" i="5"/>
  <c r="R161" i="5"/>
  <c r="N161" i="5"/>
  <c r="T160" i="5"/>
  <c r="R160" i="5"/>
  <c r="N160" i="5"/>
  <c r="T159" i="5"/>
  <c r="U159" i="5" s="1"/>
  <c r="R159" i="5"/>
  <c r="N159" i="5"/>
  <c r="T158" i="5"/>
  <c r="R158" i="5"/>
  <c r="T157" i="5"/>
  <c r="R157" i="5"/>
  <c r="N157" i="5"/>
  <c r="T156" i="5"/>
  <c r="R156" i="5"/>
  <c r="N156" i="5"/>
  <c r="T155" i="5"/>
  <c r="R155" i="5"/>
  <c r="N155" i="5"/>
  <c r="T154" i="5"/>
  <c r="R154" i="5"/>
  <c r="N154" i="5"/>
  <c r="T153" i="5"/>
  <c r="U153" i="5" s="1"/>
  <c r="R153" i="5"/>
  <c r="T152" i="5"/>
  <c r="R152" i="5"/>
  <c r="T151" i="5"/>
  <c r="U151" i="5" s="1"/>
  <c r="R151" i="5"/>
  <c r="N151" i="5"/>
  <c r="T150" i="5"/>
  <c r="R150" i="5"/>
  <c r="N150" i="5"/>
  <c r="T149" i="5"/>
  <c r="R149" i="5"/>
  <c r="N149" i="5"/>
  <c r="T148" i="5"/>
  <c r="R148" i="5"/>
  <c r="N148" i="5"/>
  <c r="T147" i="5"/>
  <c r="U147" i="5" s="1"/>
  <c r="R147" i="5"/>
  <c r="N147" i="5"/>
  <c r="T146" i="5"/>
  <c r="R146" i="5"/>
  <c r="N146" i="5"/>
  <c r="T145" i="5"/>
  <c r="U145" i="5" s="1"/>
  <c r="R145" i="5"/>
  <c r="N145" i="5"/>
  <c r="T144" i="5"/>
  <c r="R144" i="5"/>
  <c r="N144" i="5"/>
  <c r="T143" i="5"/>
  <c r="R143" i="5"/>
  <c r="N143" i="5"/>
  <c r="T142" i="5"/>
  <c r="R142" i="5"/>
  <c r="N142" i="5"/>
  <c r="T141" i="5"/>
  <c r="R141" i="5"/>
  <c r="N141" i="5"/>
  <c r="T140" i="5"/>
  <c r="R140" i="5"/>
  <c r="T139" i="5"/>
  <c r="R139" i="5"/>
  <c r="N139" i="5"/>
  <c r="T138" i="5"/>
  <c r="R138" i="5"/>
  <c r="N138" i="5"/>
  <c r="R137" i="5"/>
  <c r="N137" i="5"/>
  <c r="T136" i="5"/>
  <c r="R136" i="5"/>
  <c r="N136" i="5"/>
  <c r="R135" i="5"/>
  <c r="N135" i="5"/>
  <c r="R134" i="5"/>
  <c r="N134" i="5"/>
  <c r="T133" i="5"/>
  <c r="U133" i="5" s="1"/>
  <c r="R133" i="5"/>
  <c r="N133" i="5"/>
  <c r="T132" i="5"/>
  <c r="R132" i="5"/>
  <c r="N132" i="5"/>
  <c r="T131" i="5"/>
  <c r="R131" i="5"/>
  <c r="T130" i="5"/>
  <c r="R130" i="5"/>
  <c r="N130" i="5"/>
  <c r="T129" i="5"/>
  <c r="R129" i="5"/>
  <c r="N129" i="5"/>
  <c r="R128" i="5"/>
  <c r="U128" i="5" s="1"/>
  <c r="N128" i="5"/>
  <c r="R127" i="5"/>
  <c r="N127" i="5"/>
  <c r="T126" i="5"/>
  <c r="R126" i="5"/>
  <c r="T125" i="5"/>
  <c r="R125" i="5"/>
  <c r="N125" i="5"/>
  <c r="R124" i="5"/>
  <c r="U124" i="5" s="1"/>
  <c r="N124" i="5"/>
  <c r="T123" i="5"/>
  <c r="R123" i="5"/>
  <c r="U122" i="5"/>
  <c r="R122" i="5"/>
  <c r="N122" i="5"/>
  <c r="R121" i="5"/>
  <c r="N121" i="5"/>
  <c r="T120" i="5"/>
  <c r="R120" i="5"/>
  <c r="N120" i="5"/>
  <c r="R119" i="5"/>
  <c r="N119" i="5"/>
  <c r="T118" i="5"/>
  <c r="R118" i="5"/>
  <c r="T117" i="5"/>
  <c r="R117" i="5"/>
  <c r="N117" i="5"/>
  <c r="T116" i="5"/>
  <c r="R116" i="5"/>
  <c r="R115" i="5"/>
  <c r="N115" i="5"/>
  <c r="R114" i="5"/>
  <c r="N114" i="5"/>
  <c r="T113" i="5"/>
  <c r="R113" i="5"/>
  <c r="N113" i="5"/>
  <c r="T112" i="5"/>
  <c r="R112" i="5"/>
  <c r="T111" i="5"/>
  <c r="U111" i="5" s="1"/>
  <c r="R111" i="5"/>
  <c r="N111" i="5"/>
  <c r="R110" i="5"/>
  <c r="N110" i="5"/>
  <c r="R109" i="5"/>
  <c r="N109" i="5"/>
  <c r="T108" i="5"/>
  <c r="R108" i="5"/>
  <c r="N108" i="5"/>
  <c r="T107" i="5"/>
  <c r="R107" i="5"/>
  <c r="N107" i="5"/>
  <c r="T106" i="5"/>
  <c r="R106" i="5"/>
  <c r="R105" i="5"/>
  <c r="N105" i="5"/>
  <c r="T104" i="5"/>
  <c r="R104" i="5"/>
  <c r="R103" i="5"/>
  <c r="N103" i="5"/>
  <c r="R102" i="5"/>
  <c r="N102" i="5"/>
  <c r="T101" i="5"/>
  <c r="U101" i="5" s="1"/>
  <c r="R101" i="5"/>
  <c r="N101" i="5"/>
  <c r="R100" i="5"/>
  <c r="N100" i="5"/>
  <c r="R99" i="5"/>
  <c r="N99" i="5"/>
  <c r="R98" i="5"/>
  <c r="N98" i="5"/>
  <c r="T97" i="5"/>
  <c r="R97" i="5"/>
  <c r="T96" i="5"/>
  <c r="R96" i="5"/>
  <c r="N96" i="5"/>
  <c r="R95" i="5"/>
  <c r="N95" i="5"/>
  <c r="R94" i="5"/>
  <c r="U59" i="5" s="1"/>
  <c r="N94" i="5"/>
  <c r="T93" i="5"/>
  <c r="R93" i="5"/>
  <c r="N93" i="5"/>
  <c r="T92" i="5"/>
  <c r="R92" i="5"/>
  <c r="T91" i="5"/>
  <c r="U91" i="5" s="1"/>
  <c r="R91" i="5"/>
  <c r="N91" i="5"/>
  <c r="T90" i="5"/>
  <c r="R90" i="5"/>
  <c r="N90" i="5"/>
  <c r="T89" i="5"/>
  <c r="R89" i="5"/>
  <c r="N89" i="5"/>
  <c r="T88" i="5"/>
  <c r="R88" i="5"/>
  <c r="N88" i="5"/>
  <c r="T87" i="5"/>
  <c r="R87" i="5"/>
  <c r="N87" i="5"/>
  <c r="R86" i="5"/>
  <c r="N86" i="5"/>
  <c r="T85" i="5"/>
  <c r="R85" i="5"/>
  <c r="T84" i="5"/>
  <c r="R84" i="5"/>
  <c r="N84" i="5"/>
  <c r="T83" i="5"/>
  <c r="R83" i="5"/>
  <c r="N83" i="5"/>
  <c r="T82" i="5"/>
  <c r="R82" i="5"/>
  <c r="T81" i="5"/>
  <c r="R81" i="5"/>
  <c r="T80" i="5"/>
  <c r="U80" i="5" s="1"/>
  <c r="R80" i="5"/>
  <c r="N80" i="5"/>
  <c r="T79" i="5"/>
  <c r="R79" i="5"/>
  <c r="N79" i="5"/>
  <c r="T78" i="5"/>
  <c r="R78" i="5"/>
  <c r="N78" i="5"/>
  <c r="T77" i="5"/>
  <c r="R77" i="5"/>
  <c r="N77" i="5"/>
  <c r="T76" i="5"/>
  <c r="R76" i="5"/>
  <c r="N76" i="5"/>
  <c r="R75" i="5"/>
  <c r="M75" i="5"/>
  <c r="R74" i="5"/>
  <c r="N74" i="5"/>
  <c r="R73" i="5"/>
  <c r="N73" i="5"/>
  <c r="T72" i="5"/>
  <c r="R72" i="5"/>
  <c r="N72" i="5"/>
  <c r="T71" i="5"/>
  <c r="U71" i="5" s="1"/>
  <c r="R71" i="5"/>
  <c r="N71" i="5"/>
  <c r="T70" i="5"/>
  <c r="R70" i="5"/>
  <c r="R69" i="5"/>
  <c r="N69" i="5"/>
  <c r="T68" i="5"/>
  <c r="R68" i="5"/>
  <c r="T67" i="5"/>
  <c r="R67" i="5"/>
  <c r="T66" i="5"/>
  <c r="R66" i="5"/>
  <c r="N66" i="5"/>
  <c r="T65" i="5"/>
  <c r="U65" i="5" s="1"/>
  <c r="R65" i="5"/>
  <c r="N65" i="5"/>
  <c r="T64" i="5"/>
  <c r="R64" i="5"/>
  <c r="N64" i="5"/>
  <c r="T63" i="5"/>
  <c r="R63" i="5"/>
  <c r="N63" i="5"/>
  <c r="T62" i="5"/>
  <c r="R62" i="5"/>
  <c r="N62" i="5"/>
  <c r="T61" i="5"/>
  <c r="R61" i="5"/>
  <c r="N61" i="5"/>
  <c r="T60" i="5"/>
  <c r="R60" i="5"/>
  <c r="N60" i="5"/>
  <c r="T59" i="5"/>
  <c r="R59" i="5"/>
  <c r="N59" i="5"/>
  <c r="T58" i="5"/>
  <c r="R58" i="5"/>
  <c r="N58" i="5"/>
  <c r="T57" i="5"/>
  <c r="R57" i="5"/>
  <c r="T56" i="5"/>
  <c r="R56" i="5"/>
  <c r="N56" i="5"/>
  <c r="T55" i="5"/>
  <c r="R55" i="5"/>
  <c r="N55" i="5"/>
  <c r="T54" i="5"/>
  <c r="R54" i="5"/>
  <c r="N54" i="5"/>
  <c r="T53" i="5"/>
  <c r="U53" i="5" s="1"/>
  <c r="R53" i="5"/>
  <c r="N53" i="5"/>
  <c r="T52" i="5"/>
  <c r="U52" i="5" s="1"/>
  <c r="R52" i="5"/>
  <c r="T51" i="5"/>
  <c r="R51" i="5"/>
  <c r="N51" i="5"/>
  <c r="T50" i="5"/>
  <c r="R50" i="5"/>
  <c r="U50" i="5" s="1"/>
  <c r="N50" i="5"/>
  <c r="T49" i="5"/>
  <c r="R49" i="5"/>
  <c r="N49" i="5"/>
  <c r="T48" i="5"/>
  <c r="R48" i="5"/>
  <c r="N48" i="5"/>
  <c r="T47" i="5"/>
  <c r="R47" i="5"/>
  <c r="N47" i="5"/>
  <c r="T46" i="5"/>
  <c r="R46" i="5"/>
  <c r="N46" i="5"/>
  <c r="T45" i="5"/>
  <c r="R45" i="5"/>
  <c r="N45" i="5"/>
  <c r="T44" i="5"/>
  <c r="R44" i="5"/>
  <c r="N44" i="5"/>
  <c r="T43" i="5"/>
  <c r="R43" i="5"/>
  <c r="N43" i="5"/>
  <c r="T42" i="5"/>
  <c r="U42" i="5" s="1"/>
  <c r="R42" i="5"/>
  <c r="N42" i="5"/>
  <c r="T41" i="5"/>
  <c r="R41" i="5"/>
  <c r="N41" i="5"/>
  <c r="T40" i="5"/>
  <c r="R40" i="5"/>
  <c r="N40" i="5"/>
  <c r="T39" i="5"/>
  <c r="U39" i="5" s="1"/>
  <c r="R39" i="5"/>
  <c r="N39" i="5"/>
  <c r="T38" i="5"/>
  <c r="R38" i="5"/>
  <c r="N38" i="5"/>
  <c r="T37" i="5"/>
  <c r="R37" i="5"/>
  <c r="N37" i="5"/>
  <c r="T36" i="5"/>
  <c r="R36" i="5"/>
  <c r="N36" i="5"/>
  <c r="T35" i="5"/>
  <c r="R35" i="5"/>
  <c r="N35" i="5"/>
  <c r="T34" i="5"/>
  <c r="R34" i="5"/>
  <c r="N34" i="5"/>
  <c r="T33" i="5"/>
  <c r="R33" i="5"/>
  <c r="T32" i="5"/>
  <c r="R32" i="5"/>
  <c r="N32" i="5"/>
  <c r="T31" i="5"/>
  <c r="R31" i="5"/>
  <c r="N31" i="5"/>
  <c r="T30" i="5"/>
  <c r="R30" i="5"/>
  <c r="T29" i="5"/>
  <c r="R29" i="5"/>
  <c r="N29" i="5"/>
  <c r="T28" i="5"/>
  <c r="R28" i="5"/>
  <c r="N28" i="5"/>
  <c r="T27" i="5"/>
  <c r="R27" i="5"/>
  <c r="N27" i="5"/>
  <c r="U26" i="5"/>
  <c r="T26" i="5"/>
  <c r="R26" i="5"/>
  <c r="N26" i="5"/>
  <c r="T25" i="5"/>
  <c r="R25" i="5"/>
  <c r="N25" i="5"/>
  <c r="T24" i="5"/>
  <c r="R24" i="5"/>
  <c r="N24" i="5"/>
  <c r="T23" i="5"/>
  <c r="R23" i="5"/>
  <c r="N23" i="5"/>
  <c r="T22" i="5"/>
  <c r="R22" i="5"/>
  <c r="N22" i="5"/>
  <c r="R21" i="5"/>
  <c r="U21" i="5" s="1"/>
  <c r="N21" i="5"/>
  <c r="R20" i="5"/>
  <c r="N20" i="5"/>
  <c r="T19" i="5"/>
  <c r="R19" i="5"/>
  <c r="N19" i="5"/>
  <c r="T18" i="5"/>
  <c r="R18" i="5"/>
  <c r="N18" i="5"/>
  <c r="T17" i="5"/>
  <c r="R17" i="5"/>
  <c r="N17" i="5"/>
  <c r="T16" i="5"/>
  <c r="R16" i="5"/>
  <c r="N16" i="5"/>
  <c r="R15" i="5"/>
  <c r="N15" i="5"/>
  <c r="R14" i="5"/>
  <c r="N14" i="5"/>
  <c r="R13" i="5"/>
  <c r="U13" i="5" s="1"/>
  <c r="N13" i="5"/>
  <c r="T12" i="5"/>
  <c r="R12" i="5"/>
  <c r="N12" i="5"/>
  <c r="R11" i="5"/>
  <c r="N11" i="5"/>
  <c r="R10" i="5"/>
  <c r="U10" i="5" s="1"/>
  <c r="N10" i="5"/>
  <c r="R9" i="5"/>
  <c r="N9" i="5"/>
  <c r="T8" i="5"/>
  <c r="R8" i="5"/>
  <c r="R7" i="5"/>
  <c r="N7" i="5"/>
  <c r="R6" i="5"/>
  <c r="N6" i="5"/>
  <c r="R5" i="5"/>
  <c r="N5" i="5"/>
  <c r="R4" i="5"/>
  <c r="N4" i="5"/>
  <c r="T3" i="5"/>
  <c r="U3" i="5" s="1"/>
  <c r="R3" i="5"/>
  <c r="N3" i="5"/>
  <c r="T2" i="5"/>
  <c r="R2" i="5"/>
  <c r="U2" i="5" s="1"/>
  <c r="N2" i="5"/>
  <c r="U342" i="4"/>
  <c r="S342" i="4"/>
  <c r="O342" i="4"/>
  <c r="H342" i="4"/>
  <c r="G342" i="4"/>
  <c r="I341" i="4"/>
  <c r="U341" i="4"/>
  <c r="S341" i="4"/>
  <c r="O341" i="4"/>
  <c r="H341" i="4"/>
  <c r="G341" i="4"/>
  <c r="U340" i="4"/>
  <c r="S340" i="4"/>
  <c r="O340" i="4"/>
  <c r="H340" i="4"/>
  <c r="G340" i="4"/>
  <c r="U339" i="4"/>
  <c r="S339" i="4"/>
  <c r="O339" i="4"/>
  <c r="H339" i="4"/>
  <c r="G339" i="4"/>
  <c r="U338" i="4"/>
  <c r="S338" i="4"/>
  <c r="M338" i="4"/>
  <c r="O338" i="4" s="1"/>
  <c r="G338" i="4"/>
  <c r="U337" i="4"/>
  <c r="S337" i="4"/>
  <c r="O337" i="4"/>
  <c r="H337" i="4"/>
  <c r="G337" i="4"/>
  <c r="U336" i="4"/>
  <c r="S336" i="4"/>
  <c r="O336" i="4"/>
  <c r="H336" i="4"/>
  <c r="G336" i="4"/>
  <c r="U335" i="4"/>
  <c r="S335" i="4"/>
  <c r="M335" i="4"/>
  <c r="O335" i="4" s="1"/>
  <c r="G335" i="4"/>
  <c r="U334" i="4"/>
  <c r="S334" i="4"/>
  <c r="O334" i="4"/>
  <c r="H334" i="4"/>
  <c r="G334" i="4"/>
  <c r="U333" i="4"/>
  <c r="S333" i="4"/>
  <c r="O333" i="4"/>
  <c r="H333" i="4"/>
  <c r="G333" i="4"/>
  <c r="U332" i="4"/>
  <c r="S332" i="4"/>
  <c r="M332" i="4"/>
  <c r="O332" i="4" s="1"/>
  <c r="G332" i="4"/>
  <c r="U331" i="4"/>
  <c r="S331" i="4"/>
  <c r="O331" i="4"/>
  <c r="H331" i="4"/>
  <c r="G331" i="4"/>
  <c r="U330" i="4"/>
  <c r="S330" i="4"/>
  <c r="O330" i="4"/>
  <c r="H330" i="4"/>
  <c r="G330" i="4"/>
  <c r="U329" i="4"/>
  <c r="S329" i="4"/>
  <c r="M329" i="4"/>
  <c r="O329" i="4" s="1"/>
  <c r="G329" i="4"/>
  <c r="U328" i="4"/>
  <c r="S328" i="4"/>
  <c r="M328" i="4"/>
  <c r="O328" i="4" s="1"/>
  <c r="G328" i="4"/>
  <c r="U327" i="4"/>
  <c r="S327" i="4"/>
  <c r="O327" i="4"/>
  <c r="H327" i="4"/>
  <c r="G327" i="4"/>
  <c r="U326" i="4"/>
  <c r="S326" i="4"/>
  <c r="M326" i="4"/>
  <c r="O326" i="4" s="1"/>
  <c r="G326" i="4"/>
  <c r="U325" i="4"/>
  <c r="S325" i="4"/>
  <c r="O325" i="4"/>
  <c r="H325" i="4"/>
  <c r="G325" i="4"/>
  <c r="U324" i="4"/>
  <c r="S324" i="4"/>
  <c r="M324" i="4"/>
  <c r="O324" i="4" s="1"/>
  <c r="G324" i="4"/>
  <c r="U323" i="4"/>
  <c r="S323" i="4"/>
  <c r="O323" i="4"/>
  <c r="H323" i="4"/>
  <c r="G323" i="4"/>
  <c r="U322" i="4"/>
  <c r="S322" i="4"/>
  <c r="M322" i="4"/>
  <c r="O322" i="4" s="1"/>
  <c r="G322" i="4"/>
  <c r="U321" i="4"/>
  <c r="S321" i="4"/>
  <c r="O321" i="4"/>
  <c r="H321" i="4"/>
  <c r="G321" i="4"/>
  <c r="U320" i="4"/>
  <c r="S320" i="4"/>
  <c r="O320" i="4"/>
  <c r="H320" i="4"/>
  <c r="G320" i="4"/>
  <c r="U319" i="4"/>
  <c r="S319" i="4"/>
  <c r="O319" i="4"/>
  <c r="H319" i="4"/>
  <c r="G319" i="4"/>
  <c r="U318" i="4"/>
  <c r="S318" i="4"/>
  <c r="O318" i="4"/>
  <c r="H318" i="4"/>
  <c r="G318" i="4"/>
  <c r="U317" i="4"/>
  <c r="S317" i="4"/>
  <c r="O317" i="4"/>
  <c r="H317" i="4"/>
  <c r="G317" i="4"/>
  <c r="U316" i="4"/>
  <c r="S316" i="4"/>
  <c r="M316" i="4"/>
  <c r="O316" i="4" s="1"/>
  <c r="G316" i="4"/>
  <c r="U315" i="4"/>
  <c r="S315" i="4"/>
  <c r="M315" i="4"/>
  <c r="O315" i="4" s="1"/>
  <c r="G315" i="4"/>
  <c r="U314" i="4"/>
  <c r="S314" i="4"/>
  <c r="O314" i="4"/>
  <c r="H314" i="4"/>
  <c r="G314" i="4"/>
  <c r="U313" i="4"/>
  <c r="S313" i="4"/>
  <c r="O313" i="4"/>
  <c r="H313" i="4"/>
  <c r="G313" i="4"/>
  <c r="U312" i="4"/>
  <c r="S312" i="4"/>
  <c r="O312" i="4"/>
  <c r="H312" i="4"/>
  <c r="G312" i="4"/>
  <c r="U311" i="4"/>
  <c r="S311" i="4"/>
  <c r="O311" i="4"/>
  <c r="H311" i="4"/>
  <c r="G311" i="4"/>
  <c r="U310" i="4"/>
  <c r="S310" i="4"/>
  <c r="O310" i="4"/>
  <c r="H310" i="4"/>
  <c r="G310" i="4"/>
  <c r="U309" i="4"/>
  <c r="S309" i="4"/>
  <c r="O309" i="4"/>
  <c r="H309" i="4"/>
  <c r="G309" i="4"/>
  <c r="U308" i="4"/>
  <c r="S308" i="4"/>
  <c r="O308" i="4"/>
  <c r="H308" i="4"/>
  <c r="G308" i="4"/>
  <c r="U307" i="4"/>
  <c r="S307" i="4"/>
  <c r="O307" i="4"/>
  <c r="H307" i="4"/>
  <c r="G307" i="4"/>
  <c r="U306" i="4"/>
  <c r="S306" i="4"/>
  <c r="O306" i="4"/>
  <c r="H306" i="4"/>
  <c r="G306" i="4"/>
  <c r="U305" i="4"/>
  <c r="S305" i="4"/>
  <c r="O305" i="4"/>
  <c r="H305" i="4"/>
  <c r="G305" i="4"/>
  <c r="U304" i="4"/>
  <c r="S304" i="4"/>
  <c r="M304" i="4"/>
  <c r="O304" i="4" s="1"/>
  <c r="G304" i="4"/>
  <c r="U303" i="4"/>
  <c r="S303" i="4"/>
  <c r="M303" i="4"/>
  <c r="H303" i="4" s="1"/>
  <c r="G303" i="4"/>
  <c r="U302" i="4"/>
  <c r="S302" i="4"/>
  <c r="O302" i="4"/>
  <c r="H302" i="4"/>
  <c r="G302" i="4"/>
  <c r="U301" i="4"/>
  <c r="S301" i="4"/>
  <c r="M301" i="4"/>
  <c r="O301" i="4" s="1"/>
  <c r="G301" i="4"/>
  <c r="U300" i="4"/>
  <c r="S300" i="4"/>
  <c r="O300" i="4"/>
  <c r="H300" i="4"/>
  <c r="G300" i="4"/>
  <c r="U299" i="4"/>
  <c r="S299" i="4"/>
  <c r="O299" i="4"/>
  <c r="H299" i="4"/>
  <c r="G299" i="4"/>
  <c r="U298" i="4"/>
  <c r="S298" i="4"/>
  <c r="O298" i="4"/>
  <c r="H298" i="4"/>
  <c r="G298" i="4"/>
  <c r="U297" i="4"/>
  <c r="S297" i="4"/>
  <c r="O297" i="4"/>
  <c r="H297" i="4"/>
  <c r="G297" i="4"/>
  <c r="U296" i="4"/>
  <c r="S296" i="4"/>
  <c r="O296" i="4"/>
  <c r="H296" i="4"/>
  <c r="G296" i="4"/>
  <c r="U295" i="4"/>
  <c r="S295" i="4"/>
  <c r="O295" i="4"/>
  <c r="H295" i="4"/>
  <c r="G295" i="4"/>
  <c r="U294" i="4"/>
  <c r="S294" i="4"/>
  <c r="M294" i="4"/>
  <c r="O294" i="4" s="1"/>
  <c r="G294" i="4"/>
  <c r="U293" i="4"/>
  <c r="S293" i="4"/>
  <c r="O293" i="4"/>
  <c r="H293" i="4"/>
  <c r="G293" i="4"/>
  <c r="U292" i="4"/>
  <c r="S292" i="4"/>
  <c r="O292" i="4"/>
  <c r="H292" i="4"/>
  <c r="G292" i="4"/>
  <c r="U291" i="4"/>
  <c r="S291" i="4"/>
  <c r="O291" i="4"/>
  <c r="H291" i="4"/>
  <c r="G291" i="4"/>
  <c r="U290" i="4"/>
  <c r="S290" i="4"/>
  <c r="O290" i="4"/>
  <c r="H290" i="4"/>
  <c r="G290" i="4"/>
  <c r="U289" i="4"/>
  <c r="S289" i="4"/>
  <c r="O289" i="4"/>
  <c r="H289" i="4"/>
  <c r="G289" i="4"/>
  <c r="U288" i="4"/>
  <c r="S288" i="4"/>
  <c r="O288" i="4"/>
  <c r="H288" i="4"/>
  <c r="G288" i="4"/>
  <c r="U287" i="4"/>
  <c r="S287" i="4"/>
  <c r="O287" i="4"/>
  <c r="H287" i="4"/>
  <c r="G287" i="4"/>
  <c r="U286" i="4"/>
  <c r="S286" i="4"/>
  <c r="O286" i="4"/>
  <c r="H286" i="4"/>
  <c r="G286" i="4"/>
  <c r="U285" i="4"/>
  <c r="S285" i="4"/>
  <c r="M285" i="4"/>
  <c r="O285" i="4" s="1"/>
  <c r="G285" i="4"/>
  <c r="U284" i="4"/>
  <c r="S284" i="4"/>
  <c r="O284" i="4"/>
  <c r="H284" i="4"/>
  <c r="G284" i="4"/>
  <c r="U283" i="4"/>
  <c r="S283" i="4"/>
  <c r="O283" i="4"/>
  <c r="H283" i="4"/>
  <c r="G283" i="4"/>
  <c r="U282" i="4"/>
  <c r="S282" i="4"/>
  <c r="O282" i="4"/>
  <c r="H282" i="4"/>
  <c r="G282" i="4"/>
  <c r="U281" i="4"/>
  <c r="S281" i="4"/>
  <c r="O281" i="4"/>
  <c r="H281" i="4"/>
  <c r="G281" i="4"/>
  <c r="U280" i="4"/>
  <c r="S280" i="4"/>
  <c r="O280" i="4"/>
  <c r="H280" i="4"/>
  <c r="G280" i="4"/>
  <c r="U279" i="4"/>
  <c r="S279" i="4"/>
  <c r="O279" i="4"/>
  <c r="H279" i="4"/>
  <c r="G279" i="4"/>
  <c r="U278" i="4"/>
  <c r="S278" i="4"/>
  <c r="O278" i="4"/>
  <c r="H278" i="4"/>
  <c r="G278" i="4"/>
  <c r="U277" i="4"/>
  <c r="S277" i="4"/>
  <c r="O277" i="4"/>
  <c r="H277" i="4"/>
  <c r="G277" i="4"/>
  <c r="U276" i="4"/>
  <c r="S276" i="4"/>
  <c r="O276" i="4"/>
  <c r="H276" i="4"/>
  <c r="G276" i="4"/>
  <c r="U275" i="4"/>
  <c r="S275" i="4"/>
  <c r="O275" i="4"/>
  <c r="H275" i="4"/>
  <c r="G275" i="4"/>
  <c r="U274" i="4"/>
  <c r="S274" i="4"/>
  <c r="O274" i="4"/>
  <c r="H274" i="4"/>
  <c r="G274" i="4"/>
  <c r="U273" i="4"/>
  <c r="S273" i="4"/>
  <c r="M273" i="4"/>
  <c r="H273" i="4" s="1"/>
  <c r="G273" i="4"/>
  <c r="U272" i="4"/>
  <c r="S272" i="4"/>
  <c r="O272" i="4"/>
  <c r="H272" i="4"/>
  <c r="G272" i="4"/>
  <c r="U271" i="4"/>
  <c r="S271" i="4"/>
  <c r="O271" i="4"/>
  <c r="H271" i="4"/>
  <c r="G271" i="4"/>
  <c r="U270" i="4"/>
  <c r="S270" i="4"/>
  <c r="O270" i="4"/>
  <c r="H270" i="4"/>
  <c r="G270" i="4"/>
  <c r="U269" i="4"/>
  <c r="S269" i="4"/>
  <c r="M269" i="4"/>
  <c r="O269" i="4" s="1"/>
  <c r="G269" i="4"/>
  <c r="U268" i="4"/>
  <c r="S268" i="4"/>
  <c r="M268" i="4"/>
  <c r="O268" i="4" s="1"/>
  <c r="G268" i="4"/>
  <c r="U267" i="4"/>
  <c r="S267" i="4"/>
  <c r="O267" i="4"/>
  <c r="H267" i="4"/>
  <c r="G267" i="4"/>
  <c r="U266" i="4"/>
  <c r="S266" i="4"/>
  <c r="O266" i="4"/>
  <c r="H266" i="4"/>
  <c r="G266" i="4"/>
  <c r="U265" i="4"/>
  <c r="S265" i="4"/>
  <c r="O265" i="4"/>
  <c r="H265" i="4"/>
  <c r="G265" i="4"/>
  <c r="U264" i="4"/>
  <c r="S264" i="4"/>
  <c r="O264" i="4"/>
  <c r="H264" i="4"/>
  <c r="G264" i="4"/>
  <c r="U263" i="4"/>
  <c r="S263" i="4"/>
  <c r="O263" i="4"/>
  <c r="H263" i="4"/>
  <c r="G263" i="4"/>
  <c r="U262" i="4"/>
  <c r="S262" i="4"/>
  <c r="O262" i="4"/>
  <c r="H262" i="4"/>
  <c r="G262" i="4"/>
  <c r="U261" i="4"/>
  <c r="S261" i="4"/>
  <c r="O261" i="4"/>
  <c r="H261" i="4"/>
  <c r="G261" i="4"/>
  <c r="U260" i="4"/>
  <c r="S260" i="4"/>
  <c r="O260" i="4"/>
  <c r="H260" i="4"/>
  <c r="G260" i="4"/>
  <c r="U259" i="4"/>
  <c r="S259" i="4"/>
  <c r="O259" i="4"/>
  <c r="H259" i="4"/>
  <c r="G259" i="4"/>
  <c r="U258" i="4"/>
  <c r="S258" i="4"/>
  <c r="O258" i="4"/>
  <c r="H258" i="4"/>
  <c r="G258" i="4"/>
  <c r="U257" i="4"/>
  <c r="S257" i="4"/>
  <c r="O257" i="4"/>
  <c r="H257" i="4"/>
  <c r="G257" i="4"/>
  <c r="U256" i="4"/>
  <c r="S256" i="4"/>
  <c r="O256" i="4"/>
  <c r="H256" i="4"/>
  <c r="G256" i="4"/>
  <c r="U255" i="4"/>
  <c r="S255" i="4"/>
  <c r="O255" i="4"/>
  <c r="H255" i="4"/>
  <c r="G255" i="4"/>
  <c r="U254" i="4"/>
  <c r="S254" i="4"/>
  <c r="M254" i="4"/>
  <c r="H254" i="4" s="1"/>
  <c r="G254" i="4"/>
  <c r="U253" i="4"/>
  <c r="S253" i="4"/>
  <c r="O253" i="4"/>
  <c r="H253" i="4"/>
  <c r="G253" i="4"/>
  <c r="U252" i="4"/>
  <c r="S252" i="4"/>
  <c r="O252" i="4"/>
  <c r="H252" i="4"/>
  <c r="G252" i="4"/>
  <c r="U251" i="4"/>
  <c r="S251" i="4"/>
  <c r="O251" i="4"/>
  <c r="H251" i="4"/>
  <c r="G251" i="4"/>
  <c r="U250" i="4"/>
  <c r="S250" i="4"/>
  <c r="O250" i="4"/>
  <c r="H250" i="4"/>
  <c r="G250" i="4"/>
  <c r="U249" i="4"/>
  <c r="S249" i="4"/>
  <c r="O249" i="4"/>
  <c r="H249" i="4"/>
  <c r="G249" i="4"/>
  <c r="I248" i="4"/>
  <c r="U248" i="4"/>
  <c r="S248" i="4"/>
  <c r="O248" i="4"/>
  <c r="H248" i="4"/>
  <c r="G248" i="4"/>
  <c r="U247" i="4"/>
  <c r="S247" i="4"/>
  <c r="O247" i="4"/>
  <c r="H247" i="4"/>
  <c r="G247" i="4"/>
  <c r="U246" i="4"/>
  <c r="S246" i="4"/>
  <c r="O246" i="4"/>
  <c r="H246" i="4"/>
  <c r="G246" i="4"/>
  <c r="U245" i="4"/>
  <c r="S245" i="4"/>
  <c r="O245" i="4"/>
  <c r="H245" i="4"/>
  <c r="G245" i="4"/>
  <c r="U244" i="4"/>
  <c r="S244" i="4"/>
  <c r="O244" i="4"/>
  <c r="H244" i="4"/>
  <c r="G244" i="4"/>
  <c r="U243" i="4"/>
  <c r="S243" i="4"/>
  <c r="O243" i="4"/>
  <c r="H243" i="4"/>
  <c r="G243" i="4"/>
  <c r="U242" i="4"/>
  <c r="S242" i="4"/>
  <c r="O242" i="4"/>
  <c r="H242" i="4"/>
  <c r="G242" i="4"/>
  <c r="U241" i="4"/>
  <c r="S241" i="4"/>
  <c r="O241" i="4"/>
  <c r="H241" i="4"/>
  <c r="G241" i="4"/>
  <c r="U240" i="4"/>
  <c r="S240" i="4"/>
  <c r="O240" i="4"/>
  <c r="H240" i="4"/>
  <c r="G240" i="4"/>
  <c r="U239" i="4"/>
  <c r="S239" i="4"/>
  <c r="M239" i="4"/>
  <c r="H239" i="4" s="1"/>
  <c r="G239" i="4"/>
  <c r="U238" i="4"/>
  <c r="S238" i="4"/>
  <c r="O238" i="4"/>
  <c r="H238" i="4"/>
  <c r="G238" i="4"/>
  <c r="U237" i="4"/>
  <c r="S237" i="4"/>
  <c r="O237" i="4"/>
  <c r="H237" i="4"/>
  <c r="G237" i="4"/>
  <c r="I236" i="4"/>
  <c r="U236" i="4"/>
  <c r="S236" i="4"/>
  <c r="M236" i="4"/>
  <c r="H236" i="4" s="1"/>
  <c r="G236" i="4"/>
  <c r="U235" i="4"/>
  <c r="S235" i="4"/>
  <c r="O235" i="4"/>
  <c r="H235" i="4"/>
  <c r="G235" i="4"/>
  <c r="I234" i="4"/>
  <c r="U234" i="4"/>
  <c r="S234" i="4"/>
  <c r="N234" i="4"/>
  <c r="H234" i="4"/>
  <c r="G234" i="4"/>
  <c r="I233" i="4"/>
  <c r="U233" i="4"/>
  <c r="S233" i="4"/>
  <c r="O233" i="4"/>
  <c r="H233" i="4"/>
  <c r="G233" i="4"/>
  <c r="U232" i="4"/>
  <c r="S232" i="4"/>
  <c r="O232" i="4"/>
  <c r="H232" i="4"/>
  <c r="G232" i="4"/>
  <c r="U231" i="4"/>
  <c r="S231" i="4"/>
  <c r="O231" i="4"/>
  <c r="H231" i="4"/>
  <c r="G231" i="4"/>
  <c r="U230" i="4"/>
  <c r="S230" i="4"/>
  <c r="O230" i="4"/>
  <c r="H230" i="4"/>
  <c r="G230" i="4"/>
  <c r="U229" i="4"/>
  <c r="S229" i="4"/>
  <c r="O229" i="4"/>
  <c r="H229" i="4"/>
  <c r="G229" i="4"/>
  <c r="U228" i="4"/>
  <c r="S228" i="4"/>
  <c r="M228" i="4"/>
  <c r="O228" i="4" s="1"/>
  <c r="G228" i="4"/>
  <c r="U227" i="4"/>
  <c r="S227" i="4"/>
  <c r="O227" i="4"/>
  <c r="H227" i="4"/>
  <c r="G227" i="4"/>
  <c r="I226" i="4"/>
  <c r="U226" i="4"/>
  <c r="S226" i="4"/>
  <c r="O226" i="4"/>
  <c r="H226" i="4"/>
  <c r="G226" i="4"/>
  <c r="U225" i="4"/>
  <c r="S225" i="4"/>
  <c r="O225" i="4"/>
  <c r="H225" i="4"/>
  <c r="G225" i="4"/>
  <c r="U224" i="4"/>
  <c r="S224" i="4"/>
  <c r="M224" i="4"/>
  <c r="H224" i="4" s="1"/>
  <c r="G224" i="4"/>
  <c r="U223" i="4"/>
  <c r="S223" i="4"/>
  <c r="O223" i="4"/>
  <c r="H223" i="4"/>
  <c r="G223" i="4"/>
  <c r="I222" i="4"/>
  <c r="U222" i="4"/>
  <c r="S222" i="4"/>
  <c r="M222" i="4"/>
  <c r="H222" i="4" s="1"/>
  <c r="G222" i="4"/>
  <c r="U221" i="4"/>
  <c r="S221" i="4"/>
  <c r="O221" i="4"/>
  <c r="H221" i="4"/>
  <c r="G221" i="4"/>
  <c r="U220" i="4"/>
  <c r="S220" i="4"/>
  <c r="O220" i="4"/>
  <c r="H220" i="4"/>
  <c r="G220" i="4"/>
  <c r="I219" i="4"/>
  <c r="U219" i="4"/>
  <c r="S219" i="4"/>
  <c r="N219" i="4"/>
  <c r="H219" i="4"/>
  <c r="G219" i="4"/>
  <c r="I218" i="4"/>
  <c r="U218" i="4"/>
  <c r="S218" i="4"/>
  <c r="O218" i="4"/>
  <c r="H218" i="4"/>
  <c r="G218" i="4"/>
  <c r="U217" i="4"/>
  <c r="S217" i="4"/>
  <c r="O217" i="4"/>
  <c r="H217" i="4"/>
  <c r="G217" i="4"/>
  <c r="U216" i="4"/>
  <c r="S216" i="4"/>
  <c r="O216" i="4"/>
  <c r="H216" i="4"/>
  <c r="G216" i="4"/>
  <c r="U215" i="4"/>
  <c r="S215" i="4"/>
  <c r="O215" i="4"/>
  <c r="H215" i="4"/>
  <c r="G215" i="4"/>
  <c r="I214" i="4"/>
  <c r="U214" i="4"/>
  <c r="S214" i="4"/>
  <c r="O214" i="4"/>
  <c r="H214" i="4"/>
  <c r="G214" i="4"/>
  <c r="U213" i="4"/>
  <c r="S213" i="4"/>
  <c r="O213" i="4"/>
  <c r="H213" i="4"/>
  <c r="G213" i="4"/>
  <c r="U212" i="4"/>
  <c r="S212" i="4"/>
  <c r="O212" i="4"/>
  <c r="H212" i="4"/>
  <c r="G212" i="4"/>
  <c r="I211" i="4"/>
  <c r="U211" i="4"/>
  <c r="S211" i="4"/>
  <c r="O211" i="4"/>
  <c r="H211" i="4"/>
  <c r="G211" i="4"/>
  <c r="S210" i="4"/>
  <c r="N210" i="4"/>
  <c r="H210" i="4"/>
  <c r="G210" i="4"/>
  <c r="U209" i="4"/>
  <c r="S209" i="4"/>
  <c r="M209" i="4"/>
  <c r="H209" i="4" s="1"/>
  <c r="G209" i="4"/>
  <c r="U208" i="4"/>
  <c r="S208" i="4"/>
  <c r="O208" i="4"/>
  <c r="H208" i="4"/>
  <c r="G208" i="4"/>
  <c r="U207" i="4"/>
  <c r="S207" i="4"/>
  <c r="O207" i="4"/>
  <c r="H207" i="4"/>
  <c r="G207" i="4"/>
  <c r="U206" i="4"/>
  <c r="S206" i="4"/>
  <c r="O206" i="4"/>
  <c r="H206" i="4"/>
  <c r="G206" i="4"/>
  <c r="U205" i="4"/>
  <c r="S205" i="4"/>
  <c r="O205" i="4"/>
  <c r="H205" i="4"/>
  <c r="G205" i="4"/>
  <c r="I204" i="4"/>
  <c r="U204" i="4"/>
  <c r="S204" i="4"/>
  <c r="O204" i="4"/>
  <c r="H204" i="4"/>
  <c r="G204" i="4"/>
  <c r="I203" i="4"/>
  <c r="U203" i="4"/>
  <c r="S203" i="4"/>
  <c r="O203" i="4"/>
  <c r="H203" i="4"/>
  <c r="G203" i="4"/>
  <c r="I202" i="4"/>
  <c r="U202" i="4"/>
  <c r="S202" i="4"/>
  <c r="M202" i="4"/>
  <c r="H202" i="4" s="1"/>
  <c r="G202" i="4"/>
  <c r="U201" i="4"/>
  <c r="S201" i="4"/>
  <c r="O201" i="4"/>
  <c r="H201" i="4"/>
  <c r="G201" i="4"/>
  <c r="U200" i="4"/>
  <c r="S200" i="4"/>
  <c r="O200" i="4"/>
  <c r="H200" i="4"/>
  <c r="G200" i="4"/>
  <c r="U199" i="4"/>
  <c r="S199" i="4"/>
  <c r="O199" i="4"/>
  <c r="H199" i="4"/>
  <c r="G199" i="4"/>
  <c r="U198" i="4"/>
  <c r="S198" i="4"/>
  <c r="O198" i="4"/>
  <c r="H198" i="4"/>
  <c r="G198" i="4"/>
  <c r="U197" i="4"/>
  <c r="S197" i="4"/>
  <c r="O197" i="4"/>
  <c r="H197" i="4"/>
  <c r="G197" i="4"/>
  <c r="I196" i="4"/>
  <c r="U196" i="4"/>
  <c r="S196" i="4"/>
  <c r="O196" i="4"/>
  <c r="H196" i="4"/>
  <c r="G196" i="4"/>
  <c r="I195" i="4"/>
  <c r="U195" i="4"/>
  <c r="S195" i="4"/>
  <c r="N195" i="4"/>
  <c r="H195" i="4"/>
  <c r="G195" i="4"/>
  <c r="I194" i="4"/>
  <c r="U194" i="4"/>
  <c r="S194" i="4"/>
  <c r="O194" i="4"/>
  <c r="H194" i="4"/>
  <c r="G194" i="4"/>
  <c r="I193" i="4"/>
  <c r="U193" i="4"/>
  <c r="S193" i="4"/>
  <c r="O193" i="4"/>
  <c r="H193" i="4"/>
  <c r="G193" i="4"/>
  <c r="I192" i="4"/>
  <c r="U192" i="4"/>
  <c r="S192" i="4"/>
  <c r="O192" i="4"/>
  <c r="H192" i="4"/>
  <c r="G192" i="4"/>
  <c r="U191" i="4"/>
  <c r="S191" i="4"/>
  <c r="M191" i="4"/>
  <c r="H191" i="4" s="1"/>
  <c r="G191" i="4"/>
  <c r="I190" i="4"/>
  <c r="U190" i="4"/>
  <c r="S190" i="4"/>
  <c r="O190" i="4"/>
  <c r="H190" i="4"/>
  <c r="G190" i="4"/>
  <c r="U189" i="4"/>
  <c r="S189" i="4"/>
  <c r="O189" i="4"/>
  <c r="H189" i="4"/>
  <c r="G189" i="4"/>
  <c r="U188" i="4"/>
  <c r="S188" i="4"/>
  <c r="O188" i="4"/>
  <c r="H188" i="4"/>
  <c r="G188" i="4"/>
  <c r="U187" i="4"/>
  <c r="S187" i="4"/>
  <c r="O187" i="4"/>
  <c r="H187" i="4"/>
  <c r="G187" i="4"/>
  <c r="U186" i="4"/>
  <c r="S186" i="4"/>
  <c r="O186" i="4"/>
  <c r="H186" i="4"/>
  <c r="G186" i="4"/>
  <c r="U185" i="4"/>
  <c r="S185" i="4"/>
  <c r="O185" i="4"/>
  <c r="H185" i="4"/>
  <c r="G185" i="4"/>
  <c r="U184" i="4"/>
  <c r="S184" i="4"/>
  <c r="O184" i="4"/>
  <c r="H184" i="4"/>
  <c r="G184" i="4"/>
  <c r="I183" i="4"/>
  <c r="U183" i="4"/>
  <c r="S183" i="4"/>
  <c r="O183" i="4"/>
  <c r="H183" i="4"/>
  <c r="G183" i="4"/>
  <c r="U182" i="4"/>
  <c r="S182" i="4"/>
  <c r="M182" i="4"/>
  <c r="O182" i="4" s="1"/>
  <c r="G182" i="4"/>
  <c r="U181" i="4"/>
  <c r="S181" i="4"/>
  <c r="O181" i="4"/>
  <c r="H181" i="4"/>
  <c r="G181" i="4"/>
  <c r="I180" i="4"/>
  <c r="U180" i="4"/>
  <c r="S180" i="4"/>
  <c r="O180" i="4"/>
  <c r="H180" i="4"/>
  <c r="G180" i="4"/>
  <c r="U179" i="4"/>
  <c r="S179" i="4"/>
  <c r="O179" i="4"/>
  <c r="H179" i="4"/>
  <c r="G179" i="4"/>
  <c r="U178" i="4"/>
  <c r="S178" i="4"/>
  <c r="O178" i="4"/>
  <c r="H178" i="4"/>
  <c r="G178" i="4"/>
  <c r="I177" i="4"/>
  <c r="U177" i="4"/>
  <c r="S177" i="4"/>
  <c r="O177" i="4"/>
  <c r="H177" i="4"/>
  <c r="G177" i="4"/>
  <c r="S176" i="4"/>
  <c r="O176" i="4"/>
  <c r="H176" i="4"/>
  <c r="G176" i="4"/>
  <c r="U175" i="4"/>
  <c r="S175" i="4"/>
  <c r="M175" i="4"/>
  <c r="H175" i="4" s="1"/>
  <c r="G175" i="4"/>
  <c r="I174" i="4"/>
  <c r="U174" i="4"/>
  <c r="S174" i="4"/>
  <c r="O174" i="4"/>
  <c r="H174" i="4"/>
  <c r="G174" i="4"/>
  <c r="U173" i="4"/>
  <c r="S173" i="4"/>
  <c r="O173" i="4"/>
  <c r="H173" i="4"/>
  <c r="G173" i="4"/>
  <c r="U172" i="4"/>
  <c r="S172" i="4"/>
  <c r="O172" i="4"/>
  <c r="H172" i="4"/>
  <c r="G172" i="4"/>
  <c r="U171" i="4"/>
  <c r="S171" i="4"/>
  <c r="O171" i="4"/>
  <c r="H171" i="4"/>
  <c r="G171" i="4"/>
  <c r="I170" i="4"/>
  <c r="U170" i="4"/>
  <c r="S170" i="4"/>
  <c r="O170" i="4"/>
  <c r="H170" i="4"/>
  <c r="G170" i="4"/>
  <c r="I169" i="4"/>
  <c r="U169" i="4"/>
  <c r="S169" i="4"/>
  <c r="O169" i="4"/>
  <c r="H169" i="4"/>
  <c r="G169" i="4"/>
  <c r="U168" i="4"/>
  <c r="S168" i="4"/>
  <c r="O168" i="4"/>
  <c r="H168" i="4"/>
  <c r="G168" i="4"/>
  <c r="I167" i="4"/>
  <c r="U167" i="4"/>
  <c r="S167" i="4"/>
  <c r="O167" i="4"/>
  <c r="H167" i="4"/>
  <c r="G167" i="4"/>
  <c r="U166" i="4"/>
  <c r="S166" i="4"/>
  <c r="O166" i="4"/>
  <c r="H166" i="4"/>
  <c r="G166" i="4"/>
  <c r="I165" i="4"/>
  <c r="U165" i="4"/>
  <c r="S165" i="4"/>
  <c r="O165" i="4"/>
  <c r="H165" i="4"/>
  <c r="G165" i="4"/>
  <c r="I164" i="4"/>
  <c r="U164" i="4"/>
  <c r="S164" i="4"/>
  <c r="O164" i="4"/>
  <c r="H164" i="4"/>
  <c r="G164" i="4"/>
  <c r="I163" i="4"/>
  <c r="U163" i="4"/>
  <c r="S163" i="4"/>
  <c r="O163" i="4"/>
  <c r="H163" i="4"/>
  <c r="G163" i="4"/>
  <c r="U162" i="4"/>
  <c r="S162" i="4"/>
  <c r="O162" i="4"/>
  <c r="H162" i="4"/>
  <c r="G162" i="4"/>
  <c r="I161" i="4"/>
  <c r="U161" i="4"/>
  <c r="S161" i="4"/>
  <c r="O161" i="4"/>
  <c r="H161" i="4"/>
  <c r="G161" i="4"/>
  <c r="U160" i="4"/>
  <c r="S160" i="4"/>
  <c r="O160" i="4"/>
  <c r="H160" i="4"/>
  <c r="G160" i="4"/>
  <c r="I159" i="4"/>
  <c r="U159" i="4"/>
  <c r="S159" i="4"/>
  <c r="O159" i="4"/>
  <c r="H159" i="4"/>
  <c r="G159" i="4"/>
  <c r="I158" i="4"/>
  <c r="U158" i="4"/>
  <c r="S158" i="4"/>
  <c r="M158" i="4"/>
  <c r="H158" i="4" s="1"/>
  <c r="G158" i="4"/>
  <c r="U157" i="4"/>
  <c r="S157" i="4"/>
  <c r="O157" i="4"/>
  <c r="H157" i="4"/>
  <c r="G157" i="4"/>
  <c r="U156" i="4"/>
  <c r="S156" i="4"/>
  <c r="O156" i="4"/>
  <c r="H156" i="4"/>
  <c r="G156" i="4"/>
  <c r="U155" i="4"/>
  <c r="S155" i="4"/>
  <c r="O155" i="4"/>
  <c r="H155" i="4"/>
  <c r="G155" i="4"/>
  <c r="I154" i="4"/>
  <c r="U154" i="4"/>
  <c r="S154" i="4"/>
  <c r="O154" i="4"/>
  <c r="H154" i="4"/>
  <c r="G154" i="4"/>
  <c r="U153" i="4"/>
  <c r="S153" i="4"/>
  <c r="M153" i="4"/>
  <c r="H153" i="4" s="1"/>
  <c r="G153" i="4"/>
  <c r="I152" i="4"/>
  <c r="U152" i="4"/>
  <c r="S152" i="4"/>
  <c r="M152" i="4"/>
  <c r="H152" i="4" s="1"/>
  <c r="G152" i="4"/>
  <c r="I151" i="4"/>
  <c r="U151" i="4"/>
  <c r="S151" i="4"/>
  <c r="O151" i="4"/>
  <c r="H151" i="4"/>
  <c r="G151" i="4"/>
  <c r="I150" i="4"/>
  <c r="U150" i="4"/>
  <c r="S150" i="4"/>
  <c r="O150" i="4"/>
  <c r="H150" i="4"/>
  <c r="G150" i="4"/>
  <c r="I149" i="4"/>
  <c r="U149" i="4"/>
  <c r="S149" i="4"/>
  <c r="O149" i="4"/>
  <c r="H149" i="4"/>
  <c r="G149" i="4"/>
  <c r="U148" i="4"/>
  <c r="S148" i="4"/>
  <c r="O148" i="4"/>
  <c r="H148" i="4"/>
  <c r="G148" i="4"/>
  <c r="U147" i="4"/>
  <c r="S147" i="4"/>
  <c r="O147" i="4"/>
  <c r="H147" i="4"/>
  <c r="G147" i="4"/>
  <c r="U146" i="4"/>
  <c r="S146" i="4"/>
  <c r="O146" i="4"/>
  <c r="H146" i="4"/>
  <c r="G146" i="4"/>
  <c r="U145" i="4"/>
  <c r="S145" i="4"/>
  <c r="O145" i="4"/>
  <c r="H145" i="4"/>
  <c r="G145" i="4"/>
  <c r="U144" i="4"/>
  <c r="S144" i="4"/>
  <c r="M144" i="4"/>
  <c r="O144" i="4" s="1"/>
  <c r="G144" i="4"/>
  <c r="U143" i="4"/>
  <c r="S143" i="4"/>
  <c r="O143" i="4"/>
  <c r="H143" i="4"/>
  <c r="G143" i="4"/>
  <c r="U142" i="4"/>
  <c r="S142" i="4"/>
  <c r="O142" i="4"/>
  <c r="H142" i="4"/>
  <c r="G142" i="4"/>
  <c r="U141" i="4"/>
  <c r="S141" i="4"/>
  <c r="O141" i="4"/>
  <c r="H141" i="4"/>
  <c r="G141" i="4"/>
  <c r="I140" i="4"/>
  <c r="U140" i="4"/>
  <c r="S140" i="4"/>
  <c r="M140" i="4"/>
  <c r="H140" i="4" s="1"/>
  <c r="G140" i="4"/>
  <c r="U139" i="4"/>
  <c r="S139" i="4"/>
  <c r="O139" i="4"/>
  <c r="H139" i="4"/>
  <c r="G139" i="4"/>
  <c r="U138" i="4"/>
  <c r="S138" i="4"/>
  <c r="O138" i="4"/>
  <c r="H138" i="4"/>
  <c r="G138" i="4"/>
  <c r="S137" i="4"/>
  <c r="O137" i="4"/>
  <c r="H137" i="4"/>
  <c r="G137" i="4"/>
  <c r="U136" i="4"/>
  <c r="S136" i="4"/>
  <c r="O136" i="4"/>
  <c r="H136" i="4"/>
  <c r="G136" i="4"/>
  <c r="S135" i="4"/>
  <c r="O135" i="4"/>
  <c r="H135" i="4"/>
  <c r="G135" i="4"/>
  <c r="S134" i="4"/>
  <c r="O134" i="4"/>
  <c r="H134" i="4"/>
  <c r="G134" i="4"/>
  <c r="U133" i="4"/>
  <c r="S133" i="4"/>
  <c r="O133" i="4"/>
  <c r="H133" i="4"/>
  <c r="G133" i="4"/>
  <c r="U132" i="4"/>
  <c r="S132" i="4"/>
  <c r="O132" i="4"/>
  <c r="H132" i="4"/>
  <c r="G132" i="4"/>
  <c r="I131" i="4"/>
  <c r="U131" i="4"/>
  <c r="S131" i="4"/>
  <c r="M131" i="4"/>
  <c r="H131" i="4" s="1"/>
  <c r="G131" i="4"/>
  <c r="U130" i="4"/>
  <c r="S130" i="4"/>
  <c r="O130" i="4"/>
  <c r="H130" i="4"/>
  <c r="G130" i="4"/>
  <c r="U129" i="4"/>
  <c r="S129" i="4"/>
  <c r="O129" i="4"/>
  <c r="H129" i="4"/>
  <c r="G129" i="4"/>
  <c r="I128" i="4"/>
  <c r="S128" i="4"/>
  <c r="V128" i="4" s="1"/>
  <c r="O128" i="4"/>
  <c r="H128" i="4"/>
  <c r="G128" i="4"/>
  <c r="S127" i="4"/>
  <c r="O127" i="4"/>
  <c r="H127" i="4"/>
  <c r="G127" i="4"/>
  <c r="I126" i="4"/>
  <c r="U126" i="4"/>
  <c r="S126" i="4"/>
  <c r="M126" i="4"/>
  <c r="H126" i="4" s="1"/>
  <c r="G126" i="4"/>
  <c r="U125" i="4"/>
  <c r="S125" i="4"/>
  <c r="O125" i="4"/>
  <c r="H125" i="4"/>
  <c r="G125" i="4"/>
  <c r="I124" i="4"/>
  <c r="S124" i="4"/>
  <c r="V124" i="4" s="1"/>
  <c r="O124" i="4"/>
  <c r="H124" i="4"/>
  <c r="G124" i="4"/>
  <c r="I123" i="4"/>
  <c r="U123" i="4"/>
  <c r="S123" i="4"/>
  <c r="M123" i="4"/>
  <c r="H123" i="4" s="1"/>
  <c r="G123" i="4"/>
  <c r="I122" i="4"/>
  <c r="S122" i="4"/>
  <c r="V122" i="4" s="1"/>
  <c r="O122" i="4"/>
  <c r="H122" i="4"/>
  <c r="G122" i="4"/>
  <c r="S121" i="4"/>
  <c r="O121" i="4"/>
  <c r="H121" i="4"/>
  <c r="G121" i="4"/>
  <c r="U120" i="4"/>
  <c r="S120" i="4"/>
  <c r="O120" i="4"/>
  <c r="H120" i="4"/>
  <c r="G120" i="4"/>
  <c r="S119" i="4"/>
  <c r="O119" i="4"/>
  <c r="H119" i="4"/>
  <c r="G119" i="4"/>
  <c r="I118" i="4"/>
  <c r="U118" i="4"/>
  <c r="S118" i="4"/>
  <c r="M118" i="4"/>
  <c r="H118" i="4" s="1"/>
  <c r="G118" i="4"/>
  <c r="U117" i="4"/>
  <c r="S117" i="4"/>
  <c r="O117" i="4"/>
  <c r="H117" i="4"/>
  <c r="G117" i="4"/>
  <c r="I116" i="4"/>
  <c r="U116" i="4"/>
  <c r="S116" i="4"/>
  <c r="M116" i="4"/>
  <c r="H116" i="4" s="1"/>
  <c r="G116" i="4"/>
  <c r="S115" i="4"/>
  <c r="O115" i="4"/>
  <c r="H115" i="4"/>
  <c r="G115" i="4"/>
  <c r="S114" i="4"/>
  <c r="O114" i="4"/>
  <c r="H114" i="4"/>
  <c r="G114" i="4"/>
  <c r="U113" i="4"/>
  <c r="S113" i="4"/>
  <c r="O113" i="4"/>
  <c r="H113" i="4"/>
  <c r="G113" i="4"/>
  <c r="I112" i="4"/>
  <c r="U112" i="4"/>
  <c r="S112" i="4"/>
  <c r="M112" i="4"/>
  <c r="H112" i="4" s="1"/>
  <c r="G112" i="4"/>
  <c r="U111" i="4"/>
  <c r="S111" i="4"/>
  <c r="O111" i="4"/>
  <c r="H111" i="4"/>
  <c r="G111" i="4"/>
  <c r="S110" i="4"/>
  <c r="O110" i="4"/>
  <c r="H110" i="4"/>
  <c r="G110" i="4"/>
  <c r="S109" i="4"/>
  <c r="O109" i="4"/>
  <c r="H109" i="4"/>
  <c r="G109" i="4"/>
  <c r="U108" i="4"/>
  <c r="S108" i="4"/>
  <c r="O108" i="4"/>
  <c r="H108" i="4"/>
  <c r="G108" i="4"/>
  <c r="U107" i="4"/>
  <c r="S107" i="4"/>
  <c r="O107" i="4"/>
  <c r="H107" i="4"/>
  <c r="G107" i="4"/>
  <c r="I106" i="4"/>
  <c r="U106" i="4"/>
  <c r="S106" i="4"/>
  <c r="M106" i="4"/>
  <c r="H106" i="4" s="1"/>
  <c r="G106" i="4"/>
  <c r="S105" i="4"/>
  <c r="O105" i="4"/>
  <c r="H105" i="4"/>
  <c r="G105" i="4"/>
  <c r="I104" i="4"/>
  <c r="U104" i="4"/>
  <c r="S104" i="4"/>
  <c r="M104" i="4"/>
  <c r="H104" i="4" s="1"/>
  <c r="G104" i="4"/>
  <c r="S103" i="4"/>
  <c r="O103" i="4"/>
  <c r="H103" i="4"/>
  <c r="G103" i="4"/>
  <c r="S102" i="4"/>
  <c r="O102" i="4"/>
  <c r="H102" i="4"/>
  <c r="G102" i="4"/>
  <c r="U101" i="4"/>
  <c r="S101" i="4"/>
  <c r="O101" i="4"/>
  <c r="H101" i="4"/>
  <c r="G101" i="4"/>
  <c r="S100" i="4"/>
  <c r="O100" i="4"/>
  <c r="H100" i="4"/>
  <c r="G100" i="4"/>
  <c r="S99" i="4"/>
  <c r="O99" i="4"/>
  <c r="H99" i="4"/>
  <c r="G99" i="4"/>
  <c r="S98" i="4"/>
  <c r="O98" i="4"/>
  <c r="H98" i="4"/>
  <c r="G98" i="4"/>
  <c r="I97" i="4"/>
  <c r="U97" i="4"/>
  <c r="S97" i="4"/>
  <c r="M97" i="4"/>
  <c r="H97" i="4" s="1"/>
  <c r="G97" i="4"/>
  <c r="U96" i="4"/>
  <c r="S96" i="4"/>
  <c r="O96" i="4"/>
  <c r="H96" i="4"/>
  <c r="G96" i="4"/>
  <c r="S95" i="4"/>
  <c r="O95" i="4"/>
  <c r="H95" i="4"/>
  <c r="G95" i="4"/>
  <c r="S94" i="4"/>
  <c r="O94" i="4"/>
  <c r="H94" i="4"/>
  <c r="G94" i="4"/>
  <c r="U93" i="4"/>
  <c r="S93" i="4"/>
  <c r="O93" i="4"/>
  <c r="H93" i="4"/>
  <c r="G93" i="4"/>
  <c r="I92" i="4"/>
  <c r="U92" i="4"/>
  <c r="S92" i="4"/>
  <c r="M92" i="4"/>
  <c r="H92" i="4" s="1"/>
  <c r="G92" i="4"/>
  <c r="U91" i="4"/>
  <c r="S91" i="4"/>
  <c r="M91" i="4"/>
  <c r="O91" i="4" s="1"/>
  <c r="G91" i="4"/>
  <c r="U90" i="4"/>
  <c r="S90" i="4"/>
  <c r="M90" i="4"/>
  <c r="O90" i="4" s="1"/>
  <c r="G90" i="4"/>
  <c r="U89" i="4"/>
  <c r="S89" i="4"/>
  <c r="O89" i="4"/>
  <c r="H89" i="4"/>
  <c r="G89" i="4"/>
  <c r="I88" i="4"/>
  <c r="U88" i="4"/>
  <c r="S88" i="4"/>
  <c r="O88" i="4"/>
  <c r="H88" i="4"/>
  <c r="G88" i="4"/>
  <c r="I87" i="4"/>
  <c r="U87" i="4"/>
  <c r="S87" i="4"/>
  <c r="O87" i="4"/>
  <c r="H87" i="4"/>
  <c r="G87" i="4"/>
  <c r="S86" i="4"/>
  <c r="O86" i="4"/>
  <c r="H86" i="4"/>
  <c r="G86" i="4"/>
  <c r="I85" i="4"/>
  <c r="U85" i="4"/>
  <c r="S85" i="4"/>
  <c r="M85" i="4"/>
  <c r="H85" i="4" s="1"/>
  <c r="G85" i="4"/>
  <c r="U84" i="4"/>
  <c r="S84" i="4"/>
  <c r="O84" i="4"/>
  <c r="H84" i="4"/>
  <c r="G84" i="4"/>
  <c r="I83" i="4"/>
  <c r="U83" i="4"/>
  <c r="S83" i="4"/>
  <c r="O83" i="4"/>
  <c r="H83" i="4"/>
  <c r="G83" i="4"/>
  <c r="I82" i="4"/>
  <c r="U82" i="4"/>
  <c r="S82" i="4"/>
  <c r="M82" i="4"/>
  <c r="H82" i="4" s="1"/>
  <c r="G82" i="4"/>
  <c r="I81" i="4"/>
  <c r="U81" i="4"/>
  <c r="S81" i="4"/>
  <c r="M81" i="4"/>
  <c r="H81" i="4" s="1"/>
  <c r="G81" i="4"/>
  <c r="I80" i="4"/>
  <c r="U80" i="4"/>
  <c r="S80" i="4"/>
  <c r="O80" i="4"/>
  <c r="H80" i="4"/>
  <c r="G80" i="4"/>
  <c r="U79" i="4"/>
  <c r="S79" i="4"/>
  <c r="O79" i="4"/>
  <c r="H79" i="4"/>
  <c r="G79" i="4"/>
  <c r="I78" i="4"/>
  <c r="U78" i="4"/>
  <c r="S78" i="4"/>
  <c r="O78" i="4"/>
  <c r="H78" i="4"/>
  <c r="G78" i="4"/>
  <c r="I77" i="4"/>
  <c r="U77" i="4"/>
  <c r="S77" i="4"/>
  <c r="O77" i="4"/>
  <c r="H77" i="4"/>
  <c r="G77" i="4"/>
  <c r="I76" i="4"/>
  <c r="U76" i="4"/>
  <c r="S76" i="4"/>
  <c r="O76" i="4"/>
  <c r="H76" i="4"/>
  <c r="G76" i="4"/>
  <c r="S75" i="4"/>
  <c r="N75" i="4"/>
  <c r="H75" i="4"/>
  <c r="G75" i="4"/>
  <c r="S74" i="4"/>
  <c r="O74" i="4"/>
  <c r="H74" i="4"/>
  <c r="G74" i="4"/>
  <c r="S73" i="4"/>
  <c r="O73" i="4"/>
  <c r="H73" i="4"/>
  <c r="G73" i="4"/>
  <c r="I72" i="4"/>
  <c r="U72" i="4"/>
  <c r="S72" i="4"/>
  <c r="O72" i="4"/>
  <c r="H72" i="4"/>
  <c r="G72" i="4"/>
  <c r="I71" i="4"/>
  <c r="U71" i="4"/>
  <c r="S71" i="4"/>
  <c r="O71" i="4"/>
  <c r="H71" i="4"/>
  <c r="G71" i="4"/>
  <c r="I70" i="4"/>
  <c r="U70" i="4"/>
  <c r="S70" i="4"/>
  <c r="M70" i="4"/>
  <c r="H70" i="4" s="1"/>
  <c r="G70" i="4"/>
  <c r="S69" i="4"/>
  <c r="O69" i="4"/>
  <c r="H69" i="4"/>
  <c r="G69" i="4"/>
  <c r="I68" i="4"/>
  <c r="U68" i="4"/>
  <c r="S68" i="4"/>
  <c r="M68" i="4"/>
  <c r="H68" i="4" s="1"/>
  <c r="G68" i="4"/>
  <c r="I67" i="4"/>
  <c r="U67" i="4"/>
  <c r="S67" i="4"/>
  <c r="M67" i="4"/>
  <c r="H67" i="4" s="1"/>
  <c r="G67" i="4"/>
  <c r="I66" i="4"/>
  <c r="U66" i="4"/>
  <c r="S66" i="4"/>
  <c r="O66" i="4"/>
  <c r="H66" i="4"/>
  <c r="G66" i="4"/>
  <c r="I65" i="4"/>
  <c r="U65" i="4"/>
  <c r="S65" i="4"/>
  <c r="O65" i="4"/>
  <c r="H65" i="4"/>
  <c r="G65" i="4"/>
  <c r="I64" i="4"/>
  <c r="U64" i="4"/>
  <c r="S64" i="4"/>
  <c r="O64" i="4"/>
  <c r="H64" i="4"/>
  <c r="G64" i="4"/>
  <c r="I63" i="4"/>
  <c r="U63" i="4"/>
  <c r="S63" i="4"/>
  <c r="O63" i="4"/>
  <c r="H63" i="4"/>
  <c r="G63" i="4"/>
  <c r="U62" i="4"/>
  <c r="S62" i="4"/>
  <c r="O62" i="4"/>
  <c r="H62" i="4"/>
  <c r="G62" i="4"/>
  <c r="I61" i="4"/>
  <c r="U61" i="4"/>
  <c r="S61" i="4"/>
  <c r="O61" i="4"/>
  <c r="H61" i="4"/>
  <c r="G61" i="4"/>
  <c r="U60" i="4"/>
  <c r="S60" i="4"/>
  <c r="O60" i="4"/>
  <c r="H60" i="4"/>
  <c r="G60" i="4"/>
  <c r="I59" i="4"/>
  <c r="U59" i="4"/>
  <c r="S59" i="4"/>
  <c r="O59" i="4"/>
  <c r="H59" i="4"/>
  <c r="G59" i="4"/>
  <c r="I58" i="4"/>
  <c r="U58" i="4"/>
  <c r="S58" i="4"/>
  <c r="O58" i="4"/>
  <c r="H58" i="4"/>
  <c r="G58" i="4"/>
  <c r="I57" i="4"/>
  <c r="U57" i="4"/>
  <c r="S57" i="4"/>
  <c r="M57" i="4"/>
  <c r="H57" i="4" s="1"/>
  <c r="G57" i="4"/>
  <c r="I56" i="4"/>
  <c r="U56" i="4"/>
  <c r="S56" i="4"/>
  <c r="O56" i="4"/>
  <c r="H56" i="4"/>
  <c r="G56" i="4"/>
  <c r="U55" i="4"/>
  <c r="S55" i="4"/>
  <c r="O55" i="4"/>
  <c r="H55" i="4"/>
  <c r="G55" i="4"/>
  <c r="I54" i="4"/>
  <c r="U54" i="4"/>
  <c r="S54" i="4"/>
  <c r="O54" i="4"/>
  <c r="H54" i="4"/>
  <c r="G54" i="4"/>
  <c r="I53" i="4"/>
  <c r="U53" i="4"/>
  <c r="S53" i="4"/>
  <c r="O53" i="4"/>
  <c r="H53" i="4"/>
  <c r="G53" i="4"/>
  <c r="I52" i="4"/>
  <c r="U52" i="4"/>
  <c r="S52" i="4"/>
  <c r="M52" i="4"/>
  <c r="H52" i="4" s="1"/>
  <c r="G52" i="4"/>
  <c r="I51" i="4"/>
  <c r="U51" i="4"/>
  <c r="S51" i="4"/>
  <c r="O51" i="4"/>
  <c r="H51" i="4"/>
  <c r="G51" i="4"/>
  <c r="I50" i="4"/>
  <c r="U50" i="4"/>
  <c r="S50" i="4"/>
  <c r="O50" i="4"/>
  <c r="H50" i="4"/>
  <c r="G50" i="4"/>
  <c r="I49" i="4"/>
  <c r="U49" i="4"/>
  <c r="S49" i="4"/>
  <c r="O49" i="4"/>
  <c r="H49" i="4"/>
  <c r="G49" i="4"/>
  <c r="I48" i="4"/>
  <c r="U48" i="4"/>
  <c r="S48" i="4"/>
  <c r="O48" i="4"/>
  <c r="H48" i="4"/>
  <c r="G48" i="4"/>
  <c r="I47" i="4"/>
  <c r="U47" i="4"/>
  <c r="S47" i="4"/>
  <c r="O47" i="4"/>
  <c r="H47" i="4"/>
  <c r="G47" i="4"/>
  <c r="I46" i="4"/>
  <c r="U46" i="4"/>
  <c r="S46" i="4"/>
  <c r="O46" i="4"/>
  <c r="H46" i="4"/>
  <c r="G46" i="4"/>
  <c r="U45" i="4"/>
  <c r="S45" i="4"/>
  <c r="O45" i="4"/>
  <c r="H45" i="4"/>
  <c r="G45" i="4"/>
  <c r="U44" i="4"/>
  <c r="S44" i="4"/>
  <c r="O44" i="4"/>
  <c r="H44" i="4"/>
  <c r="G44" i="4"/>
  <c r="I43" i="4"/>
  <c r="U43" i="4"/>
  <c r="S43" i="4"/>
  <c r="O43" i="4"/>
  <c r="H43" i="4"/>
  <c r="G43" i="4"/>
  <c r="I42" i="4"/>
  <c r="U42" i="4"/>
  <c r="S42" i="4"/>
  <c r="O42" i="4"/>
  <c r="H42" i="4"/>
  <c r="G42" i="4"/>
  <c r="I41" i="4"/>
  <c r="U41" i="4"/>
  <c r="S41" i="4"/>
  <c r="O41" i="4"/>
  <c r="H41" i="4"/>
  <c r="G41" i="4"/>
  <c r="U40" i="4"/>
  <c r="S40" i="4"/>
  <c r="O40" i="4"/>
  <c r="H40" i="4"/>
  <c r="G40" i="4"/>
  <c r="I39" i="4"/>
  <c r="U39" i="4"/>
  <c r="S39" i="4"/>
  <c r="O39" i="4"/>
  <c r="H39" i="4"/>
  <c r="G39" i="4"/>
  <c r="I38" i="4"/>
  <c r="U38" i="4"/>
  <c r="S38" i="4"/>
  <c r="O38" i="4"/>
  <c r="H38" i="4"/>
  <c r="G38" i="4"/>
  <c r="I37" i="4"/>
  <c r="U37" i="4"/>
  <c r="S37" i="4"/>
  <c r="O37" i="4"/>
  <c r="H37" i="4"/>
  <c r="G37" i="4"/>
  <c r="I36" i="4"/>
  <c r="U36" i="4"/>
  <c r="S36" i="4"/>
  <c r="O36" i="4"/>
  <c r="H36" i="4"/>
  <c r="G36" i="4"/>
  <c r="I35" i="4"/>
  <c r="U35" i="4"/>
  <c r="S35" i="4"/>
  <c r="O35" i="4"/>
  <c r="H35" i="4"/>
  <c r="G35" i="4"/>
  <c r="I34" i="4"/>
  <c r="U34" i="4"/>
  <c r="S34" i="4"/>
  <c r="O34" i="4"/>
  <c r="H34" i="4"/>
  <c r="G34" i="4"/>
  <c r="I33" i="4"/>
  <c r="U33" i="4"/>
  <c r="S33" i="4"/>
  <c r="M33" i="4"/>
  <c r="H33" i="4" s="1"/>
  <c r="G33" i="4"/>
  <c r="U32" i="4"/>
  <c r="S32" i="4"/>
  <c r="O32" i="4"/>
  <c r="H32" i="4"/>
  <c r="G32" i="4"/>
  <c r="U31" i="4"/>
  <c r="S31" i="4"/>
  <c r="O31" i="4"/>
  <c r="H31" i="4"/>
  <c r="G31" i="4"/>
  <c r="I30" i="4"/>
  <c r="U30" i="4"/>
  <c r="S30" i="4"/>
  <c r="M30" i="4"/>
  <c r="H30" i="4" s="1"/>
  <c r="G30" i="4"/>
  <c r="U29" i="4"/>
  <c r="S29" i="4"/>
  <c r="O29" i="4"/>
  <c r="H29" i="4"/>
  <c r="G29" i="4"/>
  <c r="I28" i="4"/>
  <c r="U28" i="4"/>
  <c r="S28" i="4"/>
  <c r="O28" i="4"/>
  <c r="H28" i="4"/>
  <c r="G28" i="4"/>
  <c r="I27" i="4"/>
  <c r="U27" i="4"/>
  <c r="S27" i="4"/>
  <c r="O27" i="4"/>
  <c r="H27" i="4"/>
  <c r="G27" i="4"/>
  <c r="U26" i="4"/>
  <c r="S26" i="4"/>
  <c r="O26" i="4"/>
  <c r="H26" i="4"/>
  <c r="G26" i="4"/>
  <c r="I25" i="4"/>
  <c r="U25" i="4"/>
  <c r="S25" i="4"/>
  <c r="O25" i="4"/>
  <c r="H25" i="4"/>
  <c r="G25" i="4"/>
  <c r="I24" i="4"/>
  <c r="U24" i="4"/>
  <c r="S24" i="4"/>
  <c r="O24" i="4"/>
  <c r="H24" i="4"/>
  <c r="G24" i="4"/>
  <c r="I23" i="4"/>
  <c r="U23" i="4"/>
  <c r="S23" i="4"/>
  <c r="O23" i="4"/>
  <c r="H23" i="4"/>
  <c r="G23" i="4"/>
  <c r="I22" i="4"/>
  <c r="U22" i="4"/>
  <c r="S22" i="4"/>
  <c r="O22" i="4"/>
  <c r="H22" i="4"/>
  <c r="G22" i="4"/>
  <c r="S21" i="4"/>
  <c r="O21" i="4"/>
  <c r="H21" i="4"/>
  <c r="G21" i="4"/>
  <c r="S20" i="4"/>
  <c r="O20" i="4"/>
  <c r="H20" i="4"/>
  <c r="G20" i="4"/>
  <c r="U19" i="4"/>
  <c r="S19" i="4"/>
  <c r="O19" i="4"/>
  <c r="H19" i="4"/>
  <c r="G19" i="4"/>
  <c r="U18" i="4"/>
  <c r="S18" i="4"/>
  <c r="O18" i="4"/>
  <c r="H18" i="4"/>
  <c r="G18" i="4"/>
  <c r="I17" i="4"/>
  <c r="U17" i="4"/>
  <c r="S17" i="4"/>
  <c r="O17" i="4"/>
  <c r="H17" i="4"/>
  <c r="G17" i="4"/>
  <c r="I16" i="4"/>
  <c r="U16" i="4"/>
  <c r="S16" i="4"/>
  <c r="O16" i="4"/>
  <c r="H16" i="4"/>
  <c r="G16" i="4"/>
  <c r="S15" i="4"/>
  <c r="O15" i="4"/>
  <c r="H15" i="4"/>
  <c r="G15" i="4"/>
  <c r="S14" i="4"/>
  <c r="O14" i="4"/>
  <c r="H14" i="4"/>
  <c r="G14" i="4"/>
  <c r="S13" i="4"/>
  <c r="O13" i="4"/>
  <c r="H13" i="4"/>
  <c r="G13" i="4"/>
  <c r="U12" i="4"/>
  <c r="S12" i="4"/>
  <c r="O12" i="4"/>
  <c r="H12" i="4"/>
  <c r="G12" i="4"/>
  <c r="S11" i="4"/>
  <c r="O11" i="4"/>
  <c r="H11" i="4"/>
  <c r="G11" i="4"/>
  <c r="S10" i="4"/>
  <c r="O10" i="4"/>
  <c r="H10" i="4"/>
  <c r="G10" i="4"/>
  <c r="S9" i="4"/>
  <c r="O9" i="4"/>
  <c r="H9" i="4"/>
  <c r="G9" i="4"/>
  <c r="I8" i="4"/>
  <c r="U8" i="4"/>
  <c r="S8" i="4"/>
  <c r="M8" i="4"/>
  <c r="H8" i="4" s="1"/>
  <c r="G8" i="4"/>
  <c r="S7" i="4"/>
  <c r="O7" i="4"/>
  <c r="H7" i="4"/>
  <c r="G7" i="4"/>
  <c r="S6" i="4"/>
  <c r="O6" i="4"/>
  <c r="H6" i="4"/>
  <c r="G6" i="4"/>
  <c r="S5" i="4"/>
  <c r="O5" i="4"/>
  <c r="H5" i="4"/>
  <c r="G5" i="4"/>
  <c r="S4" i="4"/>
  <c r="O4" i="4"/>
  <c r="H4" i="4"/>
  <c r="G4" i="4"/>
  <c r="U3" i="4"/>
  <c r="S3" i="4"/>
  <c r="O3" i="4"/>
  <c r="H3" i="4"/>
  <c r="G3" i="4"/>
  <c r="U2" i="4"/>
  <c r="S2" i="4"/>
  <c r="O2" i="4"/>
  <c r="H2" i="4"/>
  <c r="G2" i="4"/>
  <c r="M2" i="3"/>
  <c r="O2" i="3"/>
  <c r="M3" i="3"/>
  <c r="O3" i="3"/>
  <c r="M4" i="3"/>
  <c r="O4" i="3"/>
  <c r="M5" i="3"/>
  <c r="O5" i="3"/>
  <c r="M6" i="3"/>
  <c r="O6" i="3"/>
  <c r="M7" i="3"/>
  <c r="O7" i="3"/>
  <c r="M8" i="3"/>
  <c r="O8" i="3"/>
  <c r="M9" i="3"/>
  <c r="O9" i="3"/>
  <c r="M10" i="3"/>
  <c r="O10" i="3"/>
  <c r="M11" i="3"/>
  <c r="O11" i="3"/>
  <c r="M12" i="3"/>
  <c r="O12" i="3"/>
  <c r="M13" i="3"/>
  <c r="O13" i="3"/>
  <c r="M14" i="3"/>
  <c r="O14" i="3"/>
  <c r="M15" i="3"/>
  <c r="O15" i="3"/>
  <c r="M16" i="3"/>
  <c r="O16" i="3"/>
  <c r="M17" i="3"/>
  <c r="O17" i="3"/>
  <c r="M18" i="3"/>
  <c r="O18" i="3"/>
  <c r="M19" i="3"/>
  <c r="O19" i="3"/>
  <c r="M22" i="3"/>
  <c r="O22" i="3"/>
  <c r="M23" i="3"/>
  <c r="O23" i="3"/>
  <c r="M24" i="3"/>
  <c r="O24" i="3"/>
  <c r="M25" i="3"/>
  <c r="O25" i="3"/>
  <c r="M26" i="3"/>
  <c r="O26" i="3"/>
  <c r="M27" i="3"/>
  <c r="O27" i="3"/>
  <c r="M28" i="3"/>
  <c r="O28" i="3"/>
  <c r="M30" i="3"/>
  <c r="O30" i="3"/>
  <c r="M31" i="3"/>
  <c r="O31" i="3"/>
  <c r="M32" i="3"/>
  <c r="O32" i="3"/>
  <c r="M34" i="3"/>
  <c r="O34" i="3"/>
  <c r="M35" i="3"/>
  <c r="O35" i="3"/>
  <c r="M36" i="3"/>
  <c r="O36" i="3"/>
  <c r="M37" i="3"/>
  <c r="O37" i="3"/>
  <c r="M38" i="3"/>
  <c r="O38" i="3"/>
  <c r="M39" i="3"/>
  <c r="O39" i="3"/>
  <c r="O40" i="3"/>
  <c r="L40" i="3" s="1"/>
  <c r="M40" i="3" s="1"/>
  <c r="M41" i="3"/>
  <c r="O41" i="3"/>
  <c r="M42" i="3"/>
  <c r="O42" i="3"/>
  <c r="O43" i="3"/>
  <c r="L43" i="3" s="1"/>
  <c r="M43" i="3" s="1"/>
  <c r="M44" i="3"/>
  <c r="O44" i="3"/>
  <c r="O45" i="3"/>
  <c r="L45" i="3" s="1"/>
  <c r="M45" i="3" s="1"/>
  <c r="O46" i="3"/>
  <c r="L46" i="3" s="1"/>
  <c r="M46" i="3" s="1"/>
  <c r="O47" i="3"/>
  <c r="L47" i="3" s="1"/>
  <c r="M47" i="3" s="1"/>
  <c r="O48" i="3"/>
  <c r="L48" i="3" s="1"/>
  <c r="M48" i="3" s="1"/>
  <c r="M49" i="3"/>
  <c r="O49" i="3"/>
  <c r="M50" i="3"/>
  <c r="O50" i="3"/>
  <c r="M51" i="3"/>
  <c r="O51" i="3"/>
  <c r="M52" i="3"/>
  <c r="O52" i="3"/>
  <c r="O53" i="3"/>
  <c r="M54" i="3"/>
  <c r="O54" i="3"/>
  <c r="M55" i="3"/>
  <c r="O55" i="3"/>
  <c r="O56" i="3"/>
  <c r="L56" i="3" s="1"/>
  <c r="M56" i="3" s="1"/>
  <c r="O57" i="3"/>
  <c r="L57" i="3" s="1"/>
  <c r="M57" i="3" s="1"/>
  <c r="M58" i="3"/>
  <c r="O58" i="3"/>
  <c r="M59" i="3"/>
  <c r="O59" i="3"/>
  <c r="M60" i="3"/>
  <c r="O60" i="3"/>
  <c r="M61" i="3"/>
  <c r="O61" i="3"/>
  <c r="O62" i="3"/>
  <c r="L62" i="3" s="1"/>
  <c r="M62" i="3" s="1"/>
  <c r="O63" i="3"/>
  <c r="O64" i="3"/>
  <c r="M65" i="3"/>
  <c r="O65" i="3"/>
  <c r="M66" i="3"/>
  <c r="O66" i="3"/>
  <c r="M67" i="3"/>
  <c r="O67" i="3"/>
  <c r="O68" i="3"/>
  <c r="O69" i="3"/>
  <c r="M71" i="3"/>
  <c r="O71" i="3"/>
  <c r="O72" i="3"/>
  <c r="L72" i="3" s="1"/>
  <c r="M72" i="3" s="1"/>
  <c r="M73" i="3"/>
  <c r="O73" i="3"/>
  <c r="O74" i="3"/>
  <c r="L74" i="3" s="1"/>
  <c r="M74" i="3" s="1"/>
  <c r="O75" i="3"/>
  <c r="O76" i="3"/>
  <c r="M77" i="3"/>
  <c r="O77" i="3"/>
  <c r="M78" i="3"/>
  <c r="O78" i="3"/>
  <c r="O79" i="3"/>
  <c r="L79" i="3" s="1"/>
  <c r="M79" i="3" s="1"/>
  <c r="M80" i="3"/>
  <c r="O80" i="3"/>
  <c r="M81" i="3"/>
  <c r="O81" i="3"/>
  <c r="O82" i="3"/>
  <c r="M83" i="3"/>
  <c r="O83" i="3"/>
  <c r="M84" i="3"/>
  <c r="O84" i="3"/>
  <c r="M85" i="3"/>
  <c r="O85" i="3"/>
  <c r="O86" i="3"/>
  <c r="M87" i="3"/>
  <c r="O87" i="3"/>
  <c r="M88" i="3"/>
  <c r="O88" i="3"/>
  <c r="M89" i="3"/>
  <c r="O89" i="3"/>
  <c r="M90" i="3"/>
  <c r="O90" i="3"/>
  <c r="O91" i="3"/>
  <c r="M92" i="3"/>
  <c r="O92" i="3"/>
  <c r="O93" i="3"/>
  <c r="L93" i="3" s="1"/>
  <c r="M93" i="3" s="1"/>
  <c r="O94" i="3"/>
  <c r="L94" i="3" s="1"/>
  <c r="M94" i="3" s="1"/>
  <c r="M95" i="3"/>
  <c r="O95" i="3"/>
  <c r="M96" i="3"/>
  <c r="O96" i="3"/>
  <c r="O97" i="3"/>
  <c r="L97" i="3" s="1"/>
  <c r="M97" i="3" s="1"/>
  <c r="M98" i="3"/>
  <c r="O98" i="3"/>
  <c r="M99" i="3"/>
  <c r="O99" i="3"/>
  <c r="M100" i="3"/>
  <c r="O100" i="3"/>
  <c r="M101" i="3"/>
  <c r="O101" i="3"/>
  <c r="M102" i="3"/>
  <c r="O102" i="3"/>
  <c r="M103" i="3"/>
  <c r="O103" i="3"/>
  <c r="M104" i="3"/>
  <c r="O104" i="3"/>
  <c r="M105" i="3"/>
  <c r="O105" i="3"/>
  <c r="M106" i="3"/>
  <c r="O106" i="3"/>
  <c r="O107" i="3"/>
  <c r="L107" i="3" s="1"/>
  <c r="M107" i="3" s="1"/>
  <c r="M109" i="3"/>
  <c r="O109" i="3"/>
  <c r="M110" i="3"/>
  <c r="O110" i="3"/>
  <c r="M111" i="3"/>
  <c r="O111" i="3"/>
  <c r="M112" i="3"/>
  <c r="O112" i="3"/>
  <c r="M113" i="3"/>
  <c r="O113" i="3"/>
  <c r="O114" i="3"/>
  <c r="M115" i="3"/>
  <c r="O115" i="3"/>
  <c r="M116" i="3"/>
  <c r="O116" i="3"/>
  <c r="M117" i="3"/>
  <c r="O117" i="3"/>
  <c r="M118" i="3"/>
  <c r="O118" i="3"/>
  <c r="M119" i="3"/>
  <c r="O119" i="3"/>
  <c r="M120" i="3"/>
  <c r="O120" i="3"/>
  <c r="M121" i="3"/>
  <c r="O121" i="3"/>
  <c r="M122" i="3"/>
  <c r="O122" i="3"/>
  <c r="M123" i="3"/>
  <c r="O123" i="3"/>
  <c r="M124" i="3"/>
  <c r="O124" i="3"/>
  <c r="M125" i="3"/>
  <c r="O125" i="3"/>
  <c r="M126" i="3"/>
  <c r="O126" i="3"/>
  <c r="M127" i="3"/>
  <c r="O127" i="3"/>
  <c r="M128" i="3"/>
  <c r="O128" i="3"/>
  <c r="M129" i="3"/>
  <c r="O129" i="3"/>
  <c r="M130" i="3"/>
  <c r="O130" i="3"/>
  <c r="M131" i="3"/>
  <c r="O131" i="3"/>
  <c r="M132" i="3"/>
  <c r="O132" i="3"/>
  <c r="M133" i="3"/>
  <c r="O133" i="3"/>
  <c r="M134" i="3"/>
  <c r="O134" i="3"/>
  <c r="O135" i="3"/>
  <c r="M136" i="3"/>
  <c r="O136" i="3"/>
  <c r="M137" i="3"/>
  <c r="O137" i="3"/>
  <c r="M138" i="3"/>
  <c r="O138" i="3"/>
  <c r="M139" i="3"/>
  <c r="O139" i="3"/>
  <c r="M140" i="3"/>
  <c r="O140" i="3"/>
  <c r="M141" i="3"/>
  <c r="O141" i="3"/>
  <c r="M142" i="3"/>
  <c r="O142" i="3"/>
  <c r="M143" i="3"/>
  <c r="O143" i="3"/>
  <c r="M144" i="3"/>
  <c r="O144" i="3"/>
  <c r="M145" i="3"/>
  <c r="O145" i="3"/>
  <c r="O146" i="3"/>
  <c r="L146" i="3" s="1"/>
  <c r="M146" i="3" s="1"/>
  <c r="M147" i="3"/>
  <c r="O147" i="3"/>
  <c r="O148" i="3"/>
  <c r="L148" i="3" s="1"/>
  <c r="M148" i="3" s="1"/>
  <c r="O149" i="3"/>
  <c r="L149" i="3" s="1"/>
  <c r="M149" i="3" s="1"/>
  <c r="M150" i="3"/>
  <c r="O150" i="3"/>
  <c r="M151" i="3"/>
  <c r="O151" i="3"/>
  <c r="M152" i="3"/>
  <c r="O152" i="3"/>
  <c r="M153" i="3"/>
  <c r="O153" i="3"/>
  <c r="M154" i="3"/>
  <c r="O154" i="3"/>
  <c r="M155" i="3"/>
  <c r="O155" i="3"/>
  <c r="O156" i="3"/>
  <c r="L156" i="3" s="1"/>
  <c r="M156" i="3" s="1"/>
  <c r="M157" i="3"/>
  <c r="O157" i="3"/>
  <c r="M158" i="3"/>
  <c r="O158" i="3"/>
  <c r="M159" i="3"/>
  <c r="O159" i="3"/>
  <c r="M160" i="3"/>
  <c r="O160" i="3"/>
  <c r="O161" i="3"/>
  <c r="O162" i="3"/>
  <c r="O163" i="3"/>
  <c r="L163" i="3" s="1"/>
  <c r="M163" i="3" s="1"/>
  <c r="O164" i="3"/>
  <c r="L164" i="3" s="1"/>
  <c r="M164" i="3" s="1"/>
  <c r="O165" i="3"/>
  <c r="L165" i="3" s="1"/>
  <c r="M165" i="3" s="1"/>
  <c r="O166" i="3"/>
  <c r="L166" i="3" s="1"/>
  <c r="M166" i="3" s="1"/>
  <c r="O167" i="3"/>
  <c r="L167" i="3" s="1"/>
  <c r="M167" i="3" s="1"/>
  <c r="O168" i="3"/>
  <c r="O169" i="3"/>
  <c r="O170" i="3"/>
  <c r="O171" i="3"/>
  <c r="L171" i="3" s="1"/>
  <c r="M171" i="3" s="1"/>
  <c r="O172" i="3"/>
  <c r="L172" i="3" s="1"/>
  <c r="M172" i="3" s="1"/>
  <c r="O173" i="3"/>
  <c r="L173" i="3" s="1"/>
  <c r="M173" i="3" s="1"/>
  <c r="M174" i="3"/>
  <c r="O174" i="3"/>
  <c r="M175" i="3"/>
  <c r="O175" i="3"/>
  <c r="M176" i="3"/>
  <c r="O176" i="3"/>
  <c r="M177" i="3"/>
  <c r="O177" i="3"/>
  <c r="M178" i="3"/>
  <c r="O178" i="3"/>
  <c r="M179" i="3"/>
  <c r="O179" i="3"/>
  <c r="M180" i="3"/>
  <c r="O180" i="3"/>
  <c r="M181" i="3"/>
  <c r="O181" i="3"/>
  <c r="M182" i="3"/>
  <c r="O182" i="3"/>
  <c r="M183" i="3"/>
  <c r="O183" i="3"/>
  <c r="M185" i="3"/>
  <c r="O185" i="3"/>
  <c r="O187" i="3"/>
  <c r="L187" i="3" s="1"/>
  <c r="M187" i="3" s="1"/>
  <c r="M188" i="3"/>
  <c r="O188" i="3"/>
  <c r="O190" i="3"/>
  <c r="L190" i="3" s="1"/>
  <c r="M190" i="3" s="1"/>
  <c r="M191" i="3"/>
  <c r="O191" i="3"/>
  <c r="M192" i="3"/>
  <c r="O192" i="3"/>
  <c r="M193" i="3"/>
  <c r="O193" i="3"/>
  <c r="M194" i="3"/>
  <c r="O194" i="3"/>
  <c r="M195" i="3"/>
  <c r="O195" i="3"/>
  <c r="M196" i="3"/>
  <c r="O196" i="3"/>
  <c r="M197" i="3"/>
  <c r="O197" i="3"/>
  <c r="M198" i="3"/>
  <c r="O198" i="3"/>
  <c r="O199" i="3"/>
  <c r="L199" i="3" s="1"/>
  <c r="M199" i="3" s="1"/>
  <c r="M200" i="3"/>
  <c r="O200" i="3"/>
  <c r="M201" i="3"/>
  <c r="O201" i="3"/>
  <c r="M202" i="3"/>
  <c r="O202" i="3"/>
  <c r="M203" i="3"/>
  <c r="O203" i="3"/>
  <c r="M204" i="3"/>
  <c r="O204" i="3"/>
  <c r="M205" i="3"/>
  <c r="O205" i="3"/>
  <c r="M206" i="3"/>
  <c r="O206" i="3"/>
  <c r="M207" i="3"/>
  <c r="O207" i="3"/>
  <c r="M208" i="3"/>
  <c r="O208" i="3"/>
  <c r="M209" i="3"/>
  <c r="O209" i="3"/>
  <c r="M210" i="3"/>
  <c r="O210" i="3"/>
  <c r="M212" i="3"/>
  <c r="O212" i="3"/>
  <c r="O213" i="3"/>
  <c r="O214" i="3"/>
  <c r="L214" i="3" s="1"/>
  <c r="M214" i="3" s="1"/>
  <c r="O215" i="3"/>
  <c r="L215" i="3" s="1"/>
  <c r="M215" i="3" s="1"/>
  <c r="O216" i="3"/>
  <c r="L216" i="3" s="1"/>
  <c r="M216" i="3" s="1"/>
  <c r="O217" i="3"/>
  <c r="L217" i="3" s="1"/>
  <c r="M217" i="3" s="1"/>
  <c r="O218" i="3"/>
  <c r="L218" i="3" s="1"/>
  <c r="M218" i="3" s="1"/>
  <c r="M219" i="3"/>
  <c r="O219" i="3"/>
  <c r="M220" i="3"/>
  <c r="O220" i="3"/>
  <c r="M221" i="3"/>
  <c r="O221" i="3"/>
  <c r="M222" i="3"/>
  <c r="O222" i="3"/>
  <c r="M223" i="3"/>
  <c r="O223" i="3"/>
  <c r="M224" i="3"/>
  <c r="O224" i="3"/>
  <c r="M225" i="3"/>
  <c r="O225" i="3"/>
  <c r="M226" i="3"/>
  <c r="O226" i="3"/>
  <c r="M227" i="3"/>
  <c r="O227" i="3"/>
  <c r="M228" i="3"/>
  <c r="O228" i="3"/>
  <c r="M229" i="3"/>
  <c r="O229" i="3"/>
  <c r="M230" i="3"/>
  <c r="O230" i="3"/>
  <c r="M231" i="3"/>
  <c r="O231" i="3"/>
  <c r="M232" i="3"/>
  <c r="O232" i="3"/>
  <c r="M233" i="3"/>
  <c r="O233" i="3"/>
  <c r="M234" i="3"/>
  <c r="O234" i="3"/>
  <c r="M235" i="3"/>
  <c r="O235" i="3"/>
  <c r="M236" i="3"/>
  <c r="O236" i="3"/>
  <c r="M237" i="3"/>
  <c r="O237" i="3"/>
  <c r="M238" i="3"/>
  <c r="O238" i="3"/>
  <c r="M239" i="3"/>
  <c r="O239" i="3"/>
  <c r="M240" i="3"/>
  <c r="O240" i="3"/>
  <c r="M241" i="3"/>
  <c r="O241" i="3"/>
  <c r="O242" i="3"/>
  <c r="L242" i="3" s="1"/>
  <c r="M242" i="3" s="1"/>
  <c r="O243" i="3"/>
  <c r="L243" i="3" s="1"/>
  <c r="M243" i="3" s="1"/>
  <c r="M244" i="3"/>
  <c r="O244" i="3"/>
  <c r="M245" i="3"/>
  <c r="O245" i="3"/>
  <c r="M246" i="3"/>
  <c r="O246" i="3"/>
  <c r="M247" i="3"/>
  <c r="O247" i="3"/>
  <c r="M248" i="3"/>
  <c r="O248" i="3"/>
  <c r="M249" i="3"/>
  <c r="O249" i="3"/>
  <c r="O250" i="3"/>
  <c r="L250" i="3" s="1"/>
  <c r="M250" i="3" s="1"/>
  <c r="M251" i="3"/>
  <c r="O251" i="3"/>
  <c r="M252" i="3"/>
  <c r="O252" i="3"/>
  <c r="M253" i="3"/>
  <c r="O253" i="3"/>
  <c r="M254" i="3"/>
  <c r="O254" i="3"/>
  <c r="M255" i="3"/>
  <c r="O255" i="3"/>
  <c r="O256" i="3"/>
  <c r="L256" i="3" s="1"/>
  <c r="M256" i="3" s="1"/>
  <c r="M257" i="3"/>
  <c r="O257" i="3"/>
  <c r="M258" i="3"/>
  <c r="O258" i="3"/>
  <c r="M259" i="3"/>
  <c r="O259" i="3"/>
  <c r="M260" i="3"/>
  <c r="O260" i="3"/>
  <c r="M261" i="3"/>
  <c r="O261" i="3"/>
  <c r="M262" i="3"/>
  <c r="O262" i="3"/>
  <c r="M263" i="3"/>
  <c r="O263" i="3"/>
  <c r="M264" i="3"/>
  <c r="O264" i="3"/>
  <c r="M265" i="3"/>
  <c r="O265" i="3"/>
  <c r="O266" i="3"/>
  <c r="O267" i="3"/>
  <c r="M268" i="3"/>
  <c r="O268" i="3"/>
  <c r="M269" i="3"/>
  <c r="O269" i="3"/>
  <c r="M270" i="3"/>
  <c r="O270" i="3"/>
  <c r="M271" i="3"/>
  <c r="O271" i="3"/>
  <c r="M272" i="3"/>
  <c r="O272" i="3"/>
  <c r="M273" i="3"/>
  <c r="O273" i="3"/>
  <c r="M274" i="3"/>
  <c r="O274" i="3"/>
  <c r="M275" i="3"/>
  <c r="O275" i="3"/>
  <c r="M276" i="3"/>
  <c r="O276" i="3"/>
  <c r="M277" i="3"/>
  <c r="O277" i="3"/>
  <c r="M278" i="3"/>
  <c r="O278" i="3"/>
  <c r="M279" i="3"/>
  <c r="O279" i="3"/>
  <c r="M280" i="3"/>
  <c r="O280" i="3"/>
  <c r="O281" i="3"/>
  <c r="L281" i="3" s="1"/>
  <c r="M281" i="3" s="1"/>
  <c r="O282" i="3"/>
  <c r="L282" i="3" s="1"/>
  <c r="M282" i="3" s="1"/>
  <c r="M283" i="3"/>
  <c r="O283" i="3"/>
  <c r="M284" i="3"/>
  <c r="O284" i="3"/>
  <c r="M285" i="3"/>
  <c r="O285" i="3"/>
  <c r="M286" i="3"/>
  <c r="O286" i="3"/>
  <c r="M287" i="3"/>
  <c r="O287" i="3"/>
  <c r="M288" i="3"/>
  <c r="O288" i="3"/>
  <c r="M289" i="3"/>
  <c r="O289" i="3"/>
  <c r="M290" i="3"/>
  <c r="O290" i="3"/>
  <c r="M291" i="3"/>
  <c r="O291" i="3"/>
  <c r="M292" i="3"/>
  <c r="O292" i="3"/>
  <c r="M293" i="3"/>
  <c r="O293" i="3"/>
  <c r="M294" i="3"/>
  <c r="O294" i="3"/>
  <c r="M295" i="3"/>
  <c r="O295" i="3"/>
  <c r="M296" i="3"/>
  <c r="O296" i="3"/>
  <c r="M297" i="3"/>
  <c r="O297" i="3"/>
  <c r="M298" i="3"/>
  <c r="O298" i="3"/>
  <c r="M299" i="3"/>
  <c r="O299" i="3"/>
  <c r="M300" i="3"/>
  <c r="O300" i="3"/>
  <c r="M301" i="3"/>
  <c r="O301" i="3"/>
  <c r="M302" i="3"/>
  <c r="O302" i="3"/>
  <c r="M303" i="3"/>
  <c r="O303" i="3"/>
  <c r="M304" i="3"/>
  <c r="O304" i="3"/>
  <c r="M305" i="3"/>
  <c r="O305" i="3"/>
  <c r="M306" i="3"/>
  <c r="O306" i="3"/>
  <c r="M307" i="3"/>
  <c r="O307" i="3"/>
  <c r="M308" i="3"/>
  <c r="O308" i="3"/>
  <c r="M309" i="3"/>
  <c r="O309" i="3"/>
  <c r="O310" i="3"/>
  <c r="L310" i="3" s="1"/>
  <c r="M310" i="3" s="1"/>
  <c r="M311" i="3"/>
  <c r="O311" i="3"/>
  <c r="M312" i="3"/>
  <c r="O312" i="3"/>
  <c r="M313" i="3"/>
  <c r="O313" i="3"/>
  <c r="M314" i="3"/>
  <c r="O314" i="3"/>
  <c r="M315" i="3"/>
  <c r="O315" i="3"/>
  <c r="O316" i="3"/>
  <c r="L316" i="3" s="1"/>
  <c r="M316" i="3" s="1"/>
  <c r="M317" i="3"/>
  <c r="O317" i="3"/>
  <c r="M318" i="3"/>
  <c r="O318" i="3"/>
  <c r="M319" i="3"/>
  <c r="O319" i="3"/>
  <c r="M320" i="3"/>
  <c r="O320" i="3"/>
  <c r="M321" i="3"/>
  <c r="O321" i="3"/>
  <c r="M322" i="3"/>
  <c r="O322" i="3"/>
  <c r="M323" i="3"/>
  <c r="O323" i="3"/>
  <c r="M324" i="3"/>
  <c r="O324" i="3"/>
  <c r="M325" i="3"/>
  <c r="O325" i="3"/>
  <c r="M326" i="3"/>
  <c r="O326" i="3"/>
  <c r="M327" i="3"/>
  <c r="O327" i="3"/>
  <c r="M328" i="3"/>
  <c r="O328" i="3"/>
  <c r="M329" i="3"/>
  <c r="O329" i="3"/>
  <c r="M330" i="3"/>
  <c r="O330" i="3"/>
  <c r="M331" i="3"/>
  <c r="O331" i="3"/>
  <c r="O332" i="3"/>
  <c r="L332" i="3" s="1"/>
  <c r="M332" i="3" s="1"/>
  <c r="M333" i="3"/>
  <c r="O333" i="3"/>
  <c r="H74" i="1"/>
  <c r="G333" i="3"/>
  <c r="E332" i="3"/>
  <c r="D332" i="3" s="1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E316" i="3"/>
  <c r="D316" i="3" s="1"/>
  <c r="G315" i="3"/>
  <c r="G314" i="3"/>
  <c r="G313" i="3"/>
  <c r="G312" i="3"/>
  <c r="G311" i="3"/>
  <c r="E310" i="3"/>
  <c r="D310" i="3" s="1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Y284" i="3"/>
  <c r="X284" i="3"/>
  <c r="G284" i="3"/>
  <c r="G283" i="3"/>
  <c r="E282" i="3"/>
  <c r="D282" i="3" s="1"/>
  <c r="E281" i="3"/>
  <c r="D281" i="3" s="1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L267" i="3"/>
  <c r="M267" i="3" s="1"/>
  <c r="E267" i="3"/>
  <c r="D267" i="3" s="1"/>
  <c r="L266" i="3"/>
  <c r="M266" i="3" s="1"/>
  <c r="E266" i="3"/>
  <c r="D266" i="3" s="1"/>
  <c r="G265" i="3"/>
  <c r="G264" i="3"/>
  <c r="G263" i="3"/>
  <c r="G262" i="3"/>
  <c r="G261" i="3"/>
  <c r="G260" i="3"/>
  <c r="G259" i="3"/>
  <c r="G258" i="3"/>
  <c r="G257" i="3"/>
  <c r="D256" i="3"/>
  <c r="C256" i="3" s="1"/>
  <c r="G255" i="3"/>
  <c r="G254" i="3"/>
  <c r="G253" i="3"/>
  <c r="G252" i="3"/>
  <c r="G251" i="3"/>
  <c r="D250" i="3"/>
  <c r="C250" i="3" s="1"/>
  <c r="G249" i="3"/>
  <c r="G248" i="3"/>
  <c r="G247" i="3"/>
  <c r="G246" i="3"/>
  <c r="G245" i="3"/>
  <c r="G244" i="3"/>
  <c r="E243" i="3"/>
  <c r="D243" i="3" s="1"/>
  <c r="E242" i="3"/>
  <c r="D242" i="3" s="1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Y228" i="3"/>
  <c r="X228" i="3"/>
  <c r="G228" i="3"/>
  <c r="G227" i="3"/>
  <c r="G226" i="3"/>
  <c r="G225" i="3"/>
  <c r="G224" i="3"/>
  <c r="G223" i="3"/>
  <c r="G222" i="3"/>
  <c r="G221" i="3"/>
  <c r="G220" i="3"/>
  <c r="G219" i="3"/>
  <c r="E218" i="3"/>
  <c r="D218" i="3" s="1"/>
  <c r="E217" i="3"/>
  <c r="D217" i="3" s="1"/>
  <c r="E216" i="3"/>
  <c r="D216" i="3" s="1"/>
  <c r="E215" i="3"/>
  <c r="D215" i="3" s="1"/>
  <c r="E214" i="3"/>
  <c r="L213" i="3"/>
  <c r="M213" i="3" s="1"/>
  <c r="E213" i="3"/>
  <c r="D213" i="3" s="1"/>
  <c r="G212" i="3"/>
  <c r="L211" i="3"/>
  <c r="O211" i="3" s="1"/>
  <c r="G211" i="3"/>
  <c r="G210" i="3"/>
  <c r="G209" i="3"/>
  <c r="G208" i="3"/>
  <c r="G207" i="3"/>
  <c r="G206" i="3"/>
  <c r="G205" i="3"/>
  <c r="G204" i="3"/>
  <c r="G203" i="3"/>
  <c r="G202" i="3"/>
  <c r="Y201" i="3"/>
  <c r="X201" i="3"/>
  <c r="G201" i="3"/>
  <c r="G200" i="3"/>
  <c r="D199" i="3"/>
  <c r="C199" i="3" s="1"/>
  <c r="G198" i="3"/>
  <c r="G197" i="3"/>
  <c r="G196" i="3"/>
  <c r="G195" i="3"/>
  <c r="G194" i="3"/>
  <c r="G193" i="3"/>
  <c r="G192" i="3"/>
  <c r="G191" i="3"/>
  <c r="D190" i="3"/>
  <c r="C190" i="3" s="1"/>
  <c r="L189" i="3"/>
  <c r="O189" i="3" s="1"/>
  <c r="G189" i="3"/>
  <c r="G188" i="3"/>
  <c r="D187" i="3"/>
  <c r="C187" i="3" s="1"/>
  <c r="L186" i="3"/>
  <c r="O186" i="3" s="1"/>
  <c r="G186" i="3"/>
  <c r="G185" i="3"/>
  <c r="L184" i="3"/>
  <c r="O184" i="3" s="1"/>
  <c r="G184" i="3"/>
  <c r="G183" i="3"/>
  <c r="G182" i="3"/>
  <c r="G181" i="3"/>
  <c r="G180" i="3"/>
  <c r="G179" i="3"/>
  <c r="G178" i="3"/>
  <c r="G177" i="3"/>
  <c r="G176" i="3"/>
  <c r="G175" i="3"/>
  <c r="G174" i="3"/>
  <c r="E173" i="3"/>
  <c r="D173" i="3" s="1"/>
  <c r="E172" i="3"/>
  <c r="D172" i="3" s="1"/>
  <c r="E171" i="3"/>
  <c r="D171" i="3" s="1"/>
  <c r="L170" i="3"/>
  <c r="M170" i="3" s="1"/>
  <c r="E170" i="3"/>
  <c r="D170" i="3" s="1"/>
  <c r="L169" i="3"/>
  <c r="M169" i="3" s="1"/>
  <c r="E169" i="3"/>
  <c r="D169" i="3" s="1"/>
  <c r="L168" i="3"/>
  <c r="M168" i="3" s="1"/>
  <c r="E168" i="3"/>
  <c r="D168" i="3" s="1"/>
  <c r="E167" i="3"/>
  <c r="D167" i="3" s="1"/>
  <c r="E166" i="3"/>
  <c r="D166" i="3" s="1"/>
  <c r="E165" i="3"/>
  <c r="D165" i="3" s="1"/>
  <c r="E164" i="3"/>
  <c r="D164" i="3" s="1"/>
  <c r="E163" i="3"/>
  <c r="D163" i="3" s="1"/>
  <c r="L162" i="3"/>
  <c r="M162" i="3" s="1"/>
  <c r="E162" i="3"/>
  <c r="D162" i="3" s="1"/>
  <c r="L161" i="3"/>
  <c r="M161" i="3" s="1"/>
  <c r="E161" i="3"/>
  <c r="D161" i="3" s="1"/>
  <c r="G160" i="3"/>
  <c r="G159" i="3"/>
  <c r="G158" i="3"/>
  <c r="G157" i="3"/>
  <c r="D156" i="3"/>
  <c r="C156" i="3" s="1"/>
  <c r="G155" i="3"/>
  <c r="G154" i="3"/>
  <c r="G153" i="3"/>
  <c r="G152" i="3"/>
  <c r="G151" i="3"/>
  <c r="G150" i="3"/>
  <c r="D149" i="3"/>
  <c r="C149" i="3" s="1"/>
  <c r="D148" i="3"/>
  <c r="C148" i="3" s="1"/>
  <c r="G147" i="3"/>
  <c r="D146" i="3"/>
  <c r="C146" i="3" s="1"/>
  <c r="G145" i="3"/>
  <c r="G144" i="3"/>
  <c r="G143" i="3"/>
  <c r="G142" i="3"/>
  <c r="G141" i="3"/>
  <c r="G140" i="3"/>
  <c r="G139" i="3"/>
  <c r="G138" i="3"/>
  <c r="G137" i="3"/>
  <c r="W136" i="3"/>
  <c r="G136" i="3"/>
  <c r="L135" i="3"/>
  <c r="M135" i="3" s="1"/>
  <c r="D135" i="3"/>
  <c r="C135" i="3" s="1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L114" i="3"/>
  <c r="M114" i="3" s="1"/>
  <c r="D114" i="3"/>
  <c r="C114" i="3" s="1"/>
  <c r="G113" i="3"/>
  <c r="G112" i="3"/>
  <c r="G111" i="3"/>
  <c r="G110" i="3"/>
  <c r="G109" i="3"/>
  <c r="L108" i="3"/>
  <c r="O108" i="3" s="1"/>
  <c r="G108" i="3"/>
  <c r="D107" i="3"/>
  <c r="C107" i="3" s="1"/>
  <c r="G106" i="3"/>
  <c r="G105" i="3"/>
  <c r="G104" i="3"/>
  <c r="G103" i="3"/>
  <c r="G102" i="3"/>
  <c r="G101" i="3"/>
  <c r="G100" i="3"/>
  <c r="G99" i="3"/>
  <c r="G98" i="3"/>
  <c r="D97" i="3"/>
  <c r="C97" i="3" s="1"/>
  <c r="G96" i="3"/>
  <c r="G95" i="3"/>
  <c r="D94" i="3"/>
  <c r="C94" i="3" s="1"/>
  <c r="D93" i="3"/>
  <c r="C93" i="3" s="1"/>
  <c r="G92" i="3"/>
  <c r="L91" i="3"/>
  <c r="M91" i="3" s="1"/>
  <c r="E91" i="3"/>
  <c r="D91" i="3" s="1"/>
  <c r="G90" i="3"/>
  <c r="G89" i="3"/>
  <c r="G88" i="3"/>
  <c r="G87" i="3"/>
  <c r="L86" i="3"/>
  <c r="M86" i="3" s="1"/>
  <c r="D86" i="3"/>
  <c r="C86" i="3" s="1"/>
  <c r="G85" i="3"/>
  <c r="G84" i="3"/>
  <c r="G83" i="3"/>
  <c r="L82" i="3"/>
  <c r="M82" i="3" s="1"/>
  <c r="D82" i="3"/>
  <c r="C82" i="3" s="1"/>
  <c r="G81" i="3"/>
  <c r="G80" i="3"/>
  <c r="D79" i="3"/>
  <c r="C79" i="3" s="1"/>
  <c r="G78" i="3"/>
  <c r="G77" i="3"/>
  <c r="L76" i="3"/>
  <c r="M76" i="3" s="1"/>
  <c r="D76" i="3"/>
  <c r="C76" i="3" s="1"/>
  <c r="L75" i="3"/>
  <c r="M75" i="3" s="1"/>
  <c r="D75" i="3"/>
  <c r="C75" i="3" s="1"/>
  <c r="D74" i="3"/>
  <c r="C74" i="3" s="1"/>
  <c r="G73" i="3"/>
  <c r="D72" i="3"/>
  <c r="C72" i="3" s="1"/>
  <c r="G71" i="3"/>
  <c r="L70" i="3"/>
  <c r="O70" i="3" s="1"/>
  <c r="G70" i="3"/>
  <c r="L69" i="3"/>
  <c r="M69" i="3" s="1"/>
  <c r="D69" i="3"/>
  <c r="C69" i="3" s="1"/>
  <c r="L68" i="3"/>
  <c r="M68" i="3" s="1"/>
  <c r="D68" i="3"/>
  <c r="C68" i="3" s="1"/>
  <c r="G67" i="3"/>
  <c r="G66" i="3"/>
  <c r="G65" i="3"/>
  <c r="L64" i="3"/>
  <c r="M64" i="3" s="1"/>
  <c r="D64" i="3"/>
  <c r="C64" i="3" s="1"/>
  <c r="L63" i="3"/>
  <c r="M63" i="3" s="1"/>
  <c r="D63" i="3"/>
  <c r="C63" i="3" s="1"/>
  <c r="D62" i="3"/>
  <c r="C62" i="3" s="1"/>
  <c r="G61" i="3"/>
  <c r="G60" i="3"/>
  <c r="G59" i="3"/>
  <c r="G58" i="3"/>
  <c r="D57" i="3"/>
  <c r="C57" i="3" s="1"/>
  <c r="D56" i="3"/>
  <c r="C56" i="3" s="1"/>
  <c r="G55" i="3"/>
  <c r="G54" i="3"/>
  <c r="L53" i="3"/>
  <c r="M53" i="3" s="1"/>
  <c r="D53" i="3"/>
  <c r="C53" i="3" s="1"/>
  <c r="G52" i="3"/>
  <c r="G51" i="3"/>
  <c r="G50" i="3"/>
  <c r="G49" i="3"/>
  <c r="D48" i="3"/>
  <c r="C48" i="3" s="1"/>
  <c r="D47" i="3"/>
  <c r="C47" i="3" s="1"/>
  <c r="D46" i="3"/>
  <c r="C46" i="3" s="1"/>
  <c r="D45" i="3"/>
  <c r="C45" i="3" s="1"/>
  <c r="G44" i="3"/>
  <c r="D43" i="3"/>
  <c r="C43" i="3" s="1"/>
  <c r="G42" i="3"/>
  <c r="G41" i="3"/>
  <c r="D40" i="3"/>
  <c r="C40" i="3" s="1"/>
  <c r="G39" i="3"/>
  <c r="G38" i="3"/>
  <c r="G37" i="3"/>
  <c r="G36" i="3"/>
  <c r="G35" i="3"/>
  <c r="G34" i="3"/>
  <c r="L33" i="3"/>
  <c r="O33" i="3" s="1"/>
  <c r="G33" i="3"/>
  <c r="G32" i="3"/>
  <c r="G31" i="3"/>
  <c r="G30" i="3"/>
  <c r="L29" i="3"/>
  <c r="O29" i="3" s="1"/>
  <c r="G29" i="3"/>
  <c r="G28" i="3"/>
  <c r="G27" i="3"/>
  <c r="G26" i="3"/>
  <c r="G25" i="3"/>
  <c r="G24" i="3"/>
  <c r="G23" i="3"/>
  <c r="G22" i="3"/>
  <c r="L21" i="3"/>
  <c r="O21" i="3" s="1"/>
  <c r="G21" i="3"/>
  <c r="L20" i="3"/>
  <c r="O20" i="3" s="1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175" i="2"/>
  <c r="O175" i="2"/>
  <c r="I175" i="2"/>
  <c r="H175" i="2" s="1"/>
  <c r="G175" i="2"/>
  <c r="Q224" i="2"/>
  <c r="R224" i="2" s="1"/>
  <c r="O224" i="2"/>
  <c r="I224" i="2"/>
  <c r="H224" i="2" s="1"/>
  <c r="G224" i="2"/>
  <c r="Q209" i="2"/>
  <c r="O209" i="2"/>
  <c r="I209" i="2"/>
  <c r="H209" i="2" s="1"/>
  <c r="G209" i="2"/>
  <c r="Q191" i="2"/>
  <c r="R191" i="2" s="1"/>
  <c r="O191" i="2"/>
  <c r="I191" i="2"/>
  <c r="H191" i="2" s="1"/>
  <c r="G191" i="2"/>
  <c r="Q153" i="2"/>
  <c r="R153" i="2" s="1"/>
  <c r="O153" i="2"/>
  <c r="I153" i="2"/>
  <c r="H153" i="2" s="1"/>
  <c r="G153" i="2"/>
  <c r="Q239" i="2"/>
  <c r="O239" i="2"/>
  <c r="I239" i="2"/>
  <c r="H239" i="2" s="1"/>
  <c r="G239" i="2"/>
  <c r="R303" i="2"/>
  <c r="Q303" i="2"/>
  <c r="O303" i="2"/>
  <c r="I303" i="2"/>
  <c r="H303" i="2" s="1"/>
  <c r="G303" i="2"/>
  <c r="Q254" i="2"/>
  <c r="O254" i="2"/>
  <c r="R239" i="2" s="1"/>
  <c r="I254" i="2"/>
  <c r="H254" i="2"/>
  <c r="G254" i="2"/>
  <c r="Q273" i="2"/>
  <c r="O273" i="2"/>
  <c r="I273" i="2"/>
  <c r="H273" i="2" s="1"/>
  <c r="G273" i="2"/>
  <c r="Q3" i="2"/>
  <c r="O3" i="2"/>
  <c r="K3" i="2"/>
  <c r="H3" i="2"/>
  <c r="G3" i="2"/>
  <c r="Q18" i="2"/>
  <c r="O18" i="2"/>
  <c r="K18" i="2"/>
  <c r="H18" i="2"/>
  <c r="G18" i="2"/>
  <c r="Q26" i="2"/>
  <c r="O26" i="2"/>
  <c r="K26" i="2"/>
  <c r="H26" i="2"/>
  <c r="G26" i="2"/>
  <c r="Q29" i="2"/>
  <c r="R29" i="2" s="1"/>
  <c r="O29" i="2"/>
  <c r="K29" i="2"/>
  <c r="H29" i="2"/>
  <c r="G29" i="2"/>
  <c r="Q55" i="2"/>
  <c r="O55" i="2"/>
  <c r="K55" i="2"/>
  <c r="H55" i="2"/>
  <c r="G55" i="2"/>
  <c r="Q108" i="2"/>
  <c r="R108" i="2" s="1"/>
  <c r="O108" i="2"/>
  <c r="K108" i="2"/>
  <c r="H108" i="2"/>
  <c r="G108" i="2"/>
  <c r="V154" i="2"/>
  <c r="Q154" i="2"/>
  <c r="O154" i="2"/>
  <c r="K154" i="2"/>
  <c r="H154" i="2"/>
  <c r="G154" i="2"/>
  <c r="V203" i="2"/>
  <c r="Q203" i="2"/>
  <c r="O203" i="2"/>
  <c r="K203" i="2"/>
  <c r="H203" i="2"/>
  <c r="G203" i="2"/>
  <c r="V167" i="2"/>
  <c r="Q167" i="2"/>
  <c r="O167" i="2"/>
  <c r="K167" i="2"/>
  <c r="H167" i="2"/>
  <c r="G167" i="2"/>
  <c r="V159" i="2"/>
  <c r="Q159" i="2"/>
  <c r="O159" i="2"/>
  <c r="K159" i="2"/>
  <c r="H159" i="2"/>
  <c r="G159" i="2"/>
  <c r="V214" i="2"/>
  <c r="Q214" i="2"/>
  <c r="O214" i="2"/>
  <c r="K214" i="2"/>
  <c r="H214" i="2"/>
  <c r="G214" i="2"/>
  <c r="V169" i="2"/>
  <c r="Q169" i="2"/>
  <c r="O169" i="2"/>
  <c r="K169" i="2"/>
  <c r="H169" i="2"/>
  <c r="G169" i="2"/>
  <c r="V248" i="2"/>
  <c r="Q248" i="2"/>
  <c r="O248" i="2"/>
  <c r="K248" i="2"/>
  <c r="H248" i="2"/>
  <c r="G248" i="2"/>
  <c r="V194" i="2"/>
  <c r="Q194" i="2"/>
  <c r="O194" i="2"/>
  <c r="K194" i="2"/>
  <c r="H194" i="2"/>
  <c r="G194" i="2"/>
  <c r="V161" i="2"/>
  <c r="Q161" i="2"/>
  <c r="O161" i="2"/>
  <c r="K161" i="2"/>
  <c r="H161" i="2"/>
  <c r="G161" i="2"/>
  <c r="V180" i="2"/>
  <c r="Q180" i="2"/>
  <c r="O180" i="2"/>
  <c r="K180" i="2"/>
  <c r="H180" i="2"/>
  <c r="G180" i="2"/>
  <c r="V183" i="2"/>
  <c r="Q183" i="2"/>
  <c r="O183" i="2"/>
  <c r="K183" i="2"/>
  <c r="H183" i="2"/>
  <c r="G183" i="2"/>
  <c r="V218" i="2"/>
  <c r="Q218" i="2"/>
  <c r="O218" i="2"/>
  <c r="K218" i="2"/>
  <c r="H218" i="2"/>
  <c r="G218" i="2"/>
  <c r="V174" i="2"/>
  <c r="Q174" i="2"/>
  <c r="O174" i="2"/>
  <c r="K174" i="2"/>
  <c r="H174" i="2"/>
  <c r="G174" i="2"/>
  <c r="V150" i="2"/>
  <c r="Q150" i="2"/>
  <c r="O150" i="2"/>
  <c r="K150" i="2"/>
  <c r="H150" i="2"/>
  <c r="G150" i="2"/>
  <c r="V190" i="2"/>
  <c r="Q190" i="2"/>
  <c r="O190" i="2"/>
  <c r="K190" i="2"/>
  <c r="H190" i="2"/>
  <c r="G190" i="2"/>
  <c r="V165" i="2"/>
  <c r="Q165" i="2"/>
  <c r="O165" i="2"/>
  <c r="K165" i="2"/>
  <c r="H165" i="2"/>
  <c r="G165" i="2"/>
  <c r="V204" i="2"/>
  <c r="Q204" i="2"/>
  <c r="O204" i="2"/>
  <c r="K204" i="2"/>
  <c r="H204" i="2"/>
  <c r="G204" i="2"/>
  <c r="V226" i="2"/>
  <c r="Q226" i="2"/>
  <c r="O226" i="2"/>
  <c r="K226" i="2"/>
  <c r="H226" i="2"/>
  <c r="G226" i="2"/>
  <c r="V151" i="2"/>
  <c r="Q151" i="2"/>
  <c r="O151" i="2"/>
  <c r="K151" i="2"/>
  <c r="H151" i="2"/>
  <c r="G151" i="2"/>
  <c r="V193" i="2"/>
  <c r="Q193" i="2"/>
  <c r="O193" i="2"/>
  <c r="K193" i="2"/>
  <c r="H193" i="2"/>
  <c r="G193" i="2"/>
  <c r="V196" i="2"/>
  <c r="Q196" i="2"/>
  <c r="O196" i="2"/>
  <c r="K196" i="2"/>
  <c r="H196" i="2"/>
  <c r="G196" i="2"/>
  <c r="V163" i="2"/>
  <c r="Q163" i="2"/>
  <c r="O163" i="2"/>
  <c r="K163" i="2"/>
  <c r="H163" i="2"/>
  <c r="G163" i="2"/>
  <c r="V164" i="2"/>
  <c r="Q164" i="2"/>
  <c r="O164" i="2"/>
  <c r="K164" i="2"/>
  <c r="H164" i="2"/>
  <c r="G164" i="2"/>
  <c r="V170" i="2"/>
  <c r="Q170" i="2"/>
  <c r="O170" i="2"/>
  <c r="K170" i="2"/>
  <c r="H170" i="2"/>
  <c r="G170" i="2"/>
  <c r="V177" i="2"/>
  <c r="Q177" i="2"/>
  <c r="O177" i="2"/>
  <c r="K177" i="2"/>
  <c r="H177" i="2"/>
  <c r="G177" i="2"/>
  <c r="V192" i="2"/>
  <c r="Q192" i="2"/>
  <c r="O192" i="2"/>
  <c r="K192" i="2"/>
  <c r="H192" i="2"/>
  <c r="G192" i="2"/>
  <c r="V149" i="2"/>
  <c r="Q149" i="2"/>
  <c r="O149" i="2"/>
  <c r="K149" i="2"/>
  <c r="H149" i="2"/>
  <c r="G149" i="2"/>
  <c r="V42" i="2"/>
  <c r="Q42" i="2"/>
  <c r="O42" i="2"/>
  <c r="K42" i="2"/>
  <c r="H42" i="2"/>
  <c r="G42" i="2"/>
  <c r="V36" i="2"/>
  <c r="Q36" i="2"/>
  <c r="O36" i="2"/>
  <c r="K36" i="2"/>
  <c r="H36" i="2"/>
  <c r="G36" i="2"/>
  <c r="V56" i="2"/>
  <c r="Q56" i="2"/>
  <c r="O56" i="2"/>
  <c r="K56" i="2"/>
  <c r="H56" i="2"/>
  <c r="G56" i="2"/>
  <c r="V49" i="2"/>
  <c r="Q49" i="2"/>
  <c r="O49" i="2"/>
  <c r="K49" i="2"/>
  <c r="H49" i="2"/>
  <c r="G49" i="2"/>
  <c r="V46" i="2"/>
  <c r="Q46" i="2"/>
  <c r="O46" i="2"/>
  <c r="K46" i="2"/>
  <c r="H46" i="2"/>
  <c r="G46" i="2"/>
  <c r="V65" i="2"/>
  <c r="Q65" i="2"/>
  <c r="O65" i="2"/>
  <c r="K65" i="2"/>
  <c r="H65" i="2"/>
  <c r="G65" i="2"/>
  <c r="V50" i="2"/>
  <c r="Q50" i="2"/>
  <c r="O50" i="2"/>
  <c r="K50" i="2"/>
  <c r="H50" i="2"/>
  <c r="G50" i="2"/>
  <c r="V51" i="2"/>
  <c r="Q51" i="2"/>
  <c r="O51" i="2"/>
  <c r="K51" i="2"/>
  <c r="H51" i="2"/>
  <c r="G51" i="2"/>
  <c r="V37" i="2"/>
  <c r="Q37" i="2"/>
  <c r="O37" i="2"/>
  <c r="K37" i="2"/>
  <c r="H37" i="2"/>
  <c r="G37" i="2"/>
  <c r="V48" i="2"/>
  <c r="Q48" i="2"/>
  <c r="O48" i="2"/>
  <c r="K48" i="2"/>
  <c r="H48" i="2"/>
  <c r="G48" i="2"/>
  <c r="V63" i="2"/>
  <c r="Q63" i="2"/>
  <c r="O63" i="2"/>
  <c r="K63" i="2"/>
  <c r="H63" i="2"/>
  <c r="G63" i="2"/>
  <c r="V38" i="2"/>
  <c r="Q38" i="2"/>
  <c r="O38" i="2"/>
  <c r="K38" i="2"/>
  <c r="H38" i="2"/>
  <c r="G38" i="2"/>
  <c r="V39" i="2"/>
  <c r="Q39" i="2"/>
  <c r="O39" i="2"/>
  <c r="K39" i="2"/>
  <c r="H39" i="2"/>
  <c r="G39" i="2"/>
  <c r="V35" i="2"/>
  <c r="Q35" i="2"/>
  <c r="O35" i="2"/>
  <c r="K35" i="2"/>
  <c r="H35" i="2"/>
  <c r="G35" i="2"/>
  <c r="V53" i="2"/>
  <c r="Q53" i="2"/>
  <c r="O53" i="2"/>
  <c r="K53" i="2"/>
  <c r="H53" i="2"/>
  <c r="G53" i="2"/>
  <c r="V64" i="2"/>
  <c r="Q64" i="2"/>
  <c r="O64" i="2"/>
  <c r="K64" i="2"/>
  <c r="H64" i="2"/>
  <c r="G64" i="2"/>
  <c r="V41" i="2"/>
  <c r="Q41" i="2"/>
  <c r="O41" i="2"/>
  <c r="K41" i="2"/>
  <c r="H41" i="2"/>
  <c r="G41" i="2"/>
  <c r="V54" i="2"/>
  <c r="Q54" i="2"/>
  <c r="O54" i="2"/>
  <c r="K54" i="2"/>
  <c r="H54" i="2"/>
  <c r="G54" i="2"/>
  <c r="V71" i="2"/>
  <c r="Q71" i="2"/>
  <c r="O71" i="2"/>
  <c r="K71" i="2"/>
  <c r="H71" i="2"/>
  <c r="G71" i="2"/>
  <c r="V58" i="2"/>
  <c r="Q58" i="2"/>
  <c r="O58" i="2"/>
  <c r="K58" i="2"/>
  <c r="H58" i="2"/>
  <c r="G58" i="2"/>
  <c r="V47" i="2"/>
  <c r="Q47" i="2"/>
  <c r="O47" i="2"/>
  <c r="K47" i="2"/>
  <c r="H47" i="2"/>
  <c r="G47" i="2"/>
  <c r="V80" i="2"/>
  <c r="Q80" i="2"/>
  <c r="O80" i="2"/>
  <c r="K80" i="2"/>
  <c r="H80" i="2"/>
  <c r="G80" i="2"/>
  <c r="V61" i="2"/>
  <c r="Q61" i="2"/>
  <c r="O61" i="2"/>
  <c r="K61" i="2"/>
  <c r="H61" i="2"/>
  <c r="G61" i="2"/>
  <c r="V72" i="2"/>
  <c r="Q72" i="2"/>
  <c r="O72" i="2"/>
  <c r="K72" i="2"/>
  <c r="H72" i="2"/>
  <c r="G72" i="2"/>
  <c r="V66" i="2"/>
  <c r="Q66" i="2"/>
  <c r="O66" i="2"/>
  <c r="K66" i="2"/>
  <c r="H66" i="2"/>
  <c r="G66" i="2"/>
  <c r="V83" i="2"/>
  <c r="Q83" i="2"/>
  <c r="O83" i="2"/>
  <c r="K83" i="2"/>
  <c r="H83" i="2"/>
  <c r="G83" i="2"/>
  <c r="V34" i="2"/>
  <c r="Q34" i="2"/>
  <c r="O34" i="2"/>
  <c r="K34" i="2"/>
  <c r="H34" i="2"/>
  <c r="G34" i="2"/>
  <c r="V234" i="2"/>
  <c r="Q234" i="2"/>
  <c r="O234" i="2"/>
  <c r="J234" i="2"/>
  <c r="H234" i="2"/>
  <c r="G234" i="2"/>
  <c r="V219" i="2"/>
  <c r="Q219" i="2"/>
  <c r="R219" i="2" s="1"/>
  <c r="O219" i="2"/>
  <c r="J219" i="2"/>
  <c r="H219" i="2"/>
  <c r="G219" i="2"/>
  <c r="V195" i="2"/>
  <c r="Q195" i="2"/>
  <c r="O195" i="2"/>
  <c r="J195" i="2"/>
  <c r="H195" i="2"/>
  <c r="G195" i="2"/>
  <c r="Q182" i="2"/>
  <c r="O182" i="2"/>
  <c r="K182" i="2"/>
  <c r="I182" i="2"/>
  <c r="G182" i="2"/>
  <c r="Q91" i="2"/>
  <c r="O91" i="2"/>
  <c r="I91" i="2"/>
  <c r="K91" i="2" s="1"/>
  <c r="G91" i="2"/>
  <c r="Q301" i="2"/>
  <c r="O301" i="2"/>
  <c r="I301" i="2"/>
  <c r="K301" i="2" s="1"/>
  <c r="G301" i="2"/>
  <c r="Q269" i="2"/>
  <c r="O269" i="2"/>
  <c r="I269" i="2"/>
  <c r="K269" i="2" s="1"/>
  <c r="G269" i="2"/>
  <c r="Q294" i="2"/>
  <c r="O294" i="2"/>
  <c r="I294" i="2"/>
  <c r="K294" i="2" s="1"/>
  <c r="G294" i="2"/>
  <c r="Q90" i="2"/>
  <c r="O90" i="2"/>
  <c r="I90" i="2"/>
  <c r="K90" i="2" s="1"/>
  <c r="G90" i="2"/>
  <c r="Q335" i="2"/>
  <c r="O335" i="2"/>
  <c r="I335" i="2"/>
  <c r="K335" i="2" s="1"/>
  <c r="G335" i="2"/>
  <c r="Q285" i="2"/>
  <c r="O285" i="2"/>
  <c r="K285" i="2"/>
  <c r="I285" i="2"/>
  <c r="G285" i="2"/>
  <c r="Q315" i="2"/>
  <c r="O315" i="2"/>
  <c r="I315" i="2"/>
  <c r="K315" i="2" s="1"/>
  <c r="G315" i="2"/>
  <c r="Q228" i="2"/>
  <c r="O228" i="2"/>
  <c r="I228" i="2"/>
  <c r="K228" i="2" s="1"/>
  <c r="G228" i="2"/>
  <c r="Q324" i="2"/>
  <c r="O324" i="2"/>
  <c r="I324" i="2"/>
  <c r="K324" i="2" s="1"/>
  <c r="G324" i="2"/>
  <c r="Q304" i="2"/>
  <c r="O304" i="2"/>
  <c r="I304" i="2"/>
  <c r="K304" i="2" s="1"/>
  <c r="G304" i="2"/>
  <c r="Q338" i="2"/>
  <c r="O338" i="2"/>
  <c r="I338" i="2"/>
  <c r="K338" i="2" s="1"/>
  <c r="G338" i="2"/>
  <c r="Q328" i="2"/>
  <c r="O328" i="2"/>
  <c r="I328" i="2"/>
  <c r="K328" i="2" s="1"/>
  <c r="G328" i="2"/>
  <c r="Q332" i="2"/>
  <c r="O332" i="2"/>
  <c r="K332" i="2"/>
  <c r="I332" i="2"/>
  <c r="G332" i="2"/>
  <c r="Q268" i="2"/>
  <c r="O268" i="2"/>
  <c r="I268" i="2"/>
  <c r="K268" i="2" s="1"/>
  <c r="G268" i="2"/>
  <c r="Q144" i="2"/>
  <c r="O144" i="2"/>
  <c r="I144" i="2"/>
  <c r="K144" i="2" s="1"/>
  <c r="G144" i="2"/>
  <c r="Q322" i="2"/>
  <c r="O322" i="2"/>
  <c r="I322" i="2"/>
  <c r="K322" i="2" s="1"/>
  <c r="G322" i="2"/>
  <c r="Q326" i="2"/>
  <c r="O326" i="2"/>
  <c r="I326" i="2"/>
  <c r="K326" i="2" s="1"/>
  <c r="G326" i="2"/>
  <c r="Q329" i="2"/>
  <c r="O329" i="2"/>
  <c r="I329" i="2"/>
  <c r="K329" i="2" s="1"/>
  <c r="G329" i="2"/>
  <c r="Q316" i="2"/>
  <c r="O316" i="2"/>
  <c r="I316" i="2"/>
  <c r="K316" i="2" s="1"/>
  <c r="G316" i="2"/>
  <c r="O20" i="2"/>
  <c r="K20" i="2"/>
  <c r="H20" i="2"/>
  <c r="G20" i="2"/>
  <c r="O13" i="2"/>
  <c r="K13" i="2"/>
  <c r="H13" i="2"/>
  <c r="G13" i="2"/>
  <c r="O10" i="2"/>
  <c r="K10" i="2"/>
  <c r="H10" i="2"/>
  <c r="G10" i="2"/>
  <c r="O7" i="2"/>
  <c r="K7" i="2"/>
  <c r="H7" i="2"/>
  <c r="G7" i="2"/>
  <c r="O5" i="2"/>
  <c r="K5" i="2"/>
  <c r="H5" i="2"/>
  <c r="G5" i="2"/>
  <c r="O14" i="2"/>
  <c r="K14" i="2"/>
  <c r="H14" i="2"/>
  <c r="G14" i="2"/>
  <c r="O21" i="2"/>
  <c r="K21" i="2"/>
  <c r="H21" i="2"/>
  <c r="G21" i="2"/>
  <c r="O15" i="2"/>
  <c r="K15" i="2"/>
  <c r="H15" i="2"/>
  <c r="G15" i="2"/>
  <c r="O9" i="2"/>
  <c r="K9" i="2"/>
  <c r="H9" i="2"/>
  <c r="G9" i="2"/>
  <c r="O4" i="2"/>
  <c r="K4" i="2"/>
  <c r="H4" i="2"/>
  <c r="G4" i="2"/>
  <c r="O6" i="2"/>
  <c r="K6" i="2"/>
  <c r="H6" i="2"/>
  <c r="G6" i="2"/>
  <c r="O11" i="2"/>
  <c r="K11" i="2"/>
  <c r="H11" i="2"/>
  <c r="G11" i="2"/>
  <c r="Q300" i="2"/>
  <c r="O300" i="2"/>
  <c r="K300" i="2"/>
  <c r="H300" i="2"/>
  <c r="G300" i="2"/>
  <c r="Q270" i="2"/>
  <c r="O270" i="2"/>
  <c r="K270" i="2"/>
  <c r="H270" i="2"/>
  <c r="G270" i="2"/>
  <c r="Q251" i="2"/>
  <c r="O251" i="2"/>
  <c r="K251" i="2"/>
  <c r="H251" i="2"/>
  <c r="G251" i="2"/>
  <c r="Q223" i="2"/>
  <c r="O223" i="2"/>
  <c r="K223" i="2"/>
  <c r="H223" i="2"/>
  <c r="G223" i="2"/>
  <c r="Q213" i="2"/>
  <c r="O213" i="2"/>
  <c r="K213" i="2"/>
  <c r="H213" i="2"/>
  <c r="G213" i="2"/>
  <c r="Q186" i="2"/>
  <c r="O186" i="2"/>
  <c r="K186" i="2"/>
  <c r="H186" i="2"/>
  <c r="G186" i="2"/>
  <c r="Q133" i="2"/>
  <c r="O133" i="2"/>
  <c r="K133" i="2"/>
  <c r="H133" i="2"/>
  <c r="G133" i="2"/>
  <c r="Q12" i="2"/>
  <c r="O12" i="2"/>
  <c r="K12" i="2"/>
  <c r="H12" i="2"/>
  <c r="G12" i="2"/>
  <c r="Q147" i="2"/>
  <c r="O147" i="2"/>
  <c r="K147" i="2"/>
  <c r="H147" i="2"/>
  <c r="G147" i="2"/>
  <c r="Q206" i="2"/>
  <c r="O206" i="2"/>
  <c r="K206" i="2"/>
  <c r="H206" i="2"/>
  <c r="G206" i="2"/>
  <c r="Q235" i="2"/>
  <c r="O235" i="2"/>
  <c r="K235" i="2"/>
  <c r="H235" i="2"/>
  <c r="G235" i="2"/>
  <c r="Q255" i="2"/>
  <c r="O255" i="2"/>
  <c r="K255" i="2"/>
  <c r="H255" i="2"/>
  <c r="G255" i="2"/>
  <c r="Q296" i="2"/>
  <c r="O296" i="2"/>
  <c r="K296" i="2"/>
  <c r="H296" i="2"/>
  <c r="G296" i="2"/>
  <c r="Q309" i="2"/>
  <c r="O309" i="2"/>
  <c r="K309" i="2"/>
  <c r="H309" i="2"/>
  <c r="G309" i="2"/>
  <c r="Q340" i="2"/>
  <c r="O340" i="2"/>
  <c r="K340" i="2"/>
  <c r="H340" i="2"/>
  <c r="G340" i="2"/>
  <c r="Q311" i="2"/>
  <c r="O311" i="2"/>
  <c r="K311" i="2"/>
  <c r="H311" i="2"/>
  <c r="G311" i="2"/>
  <c r="Q290" i="2"/>
  <c r="O290" i="2"/>
  <c r="K290" i="2"/>
  <c r="H290" i="2"/>
  <c r="G290" i="2"/>
  <c r="Q278" i="2"/>
  <c r="O278" i="2"/>
  <c r="K278" i="2"/>
  <c r="H278" i="2"/>
  <c r="G278" i="2"/>
  <c r="Q252" i="2"/>
  <c r="O252" i="2"/>
  <c r="K252" i="2"/>
  <c r="H252" i="2"/>
  <c r="G252" i="2"/>
  <c r="Q229" i="2"/>
  <c r="O229" i="2"/>
  <c r="K229" i="2"/>
  <c r="H229" i="2"/>
  <c r="G229" i="2"/>
  <c r="Q208" i="2"/>
  <c r="O208" i="2"/>
  <c r="K208" i="2"/>
  <c r="H208" i="2"/>
  <c r="G208" i="2"/>
  <c r="Q160" i="2"/>
  <c r="O160" i="2"/>
  <c r="K160" i="2"/>
  <c r="H160" i="2"/>
  <c r="G160" i="2"/>
  <c r="Q62" i="2"/>
  <c r="O62" i="2"/>
  <c r="K62" i="2"/>
  <c r="H62" i="2"/>
  <c r="G62" i="2"/>
  <c r="Q111" i="2"/>
  <c r="O111" i="2"/>
  <c r="K111" i="2"/>
  <c r="H111" i="2"/>
  <c r="G111" i="2"/>
  <c r="Q187" i="2"/>
  <c r="O187" i="2"/>
  <c r="K187" i="2"/>
  <c r="H187" i="2"/>
  <c r="G187" i="2"/>
  <c r="Q230" i="2"/>
  <c r="O230" i="2"/>
  <c r="K230" i="2"/>
  <c r="H230" i="2"/>
  <c r="G230" i="2"/>
  <c r="Q250" i="2"/>
  <c r="O250" i="2"/>
  <c r="K250" i="2"/>
  <c r="H250" i="2"/>
  <c r="G250" i="2"/>
  <c r="Q281" i="2"/>
  <c r="O281" i="2"/>
  <c r="K281" i="2"/>
  <c r="H281" i="2"/>
  <c r="G281" i="2"/>
  <c r="Q306" i="2"/>
  <c r="O306" i="2"/>
  <c r="K306" i="2"/>
  <c r="H306" i="2"/>
  <c r="G306" i="2"/>
  <c r="Q336" i="2"/>
  <c r="O336" i="2"/>
  <c r="K336" i="2"/>
  <c r="H336" i="2"/>
  <c r="G336" i="2"/>
  <c r="Q317" i="2"/>
  <c r="O317" i="2"/>
  <c r="K317" i="2"/>
  <c r="H317" i="2"/>
  <c r="G317" i="2"/>
  <c r="Q308" i="2"/>
  <c r="O308" i="2"/>
  <c r="K308" i="2"/>
  <c r="H308" i="2"/>
  <c r="G308" i="2"/>
  <c r="Q288" i="2"/>
  <c r="O288" i="2"/>
  <c r="K288" i="2"/>
  <c r="H288" i="2"/>
  <c r="G288" i="2"/>
  <c r="Q275" i="2"/>
  <c r="O275" i="2"/>
  <c r="K275" i="2"/>
  <c r="H275" i="2"/>
  <c r="G275" i="2"/>
  <c r="Q257" i="2"/>
  <c r="O257" i="2"/>
  <c r="K257" i="2"/>
  <c r="H257" i="2"/>
  <c r="G257" i="2"/>
  <c r="Q232" i="2"/>
  <c r="O232" i="2"/>
  <c r="K232" i="2"/>
  <c r="H232" i="2"/>
  <c r="G232" i="2"/>
  <c r="Q197" i="2"/>
  <c r="O197" i="2"/>
  <c r="K197" i="2"/>
  <c r="H197" i="2"/>
  <c r="G197" i="2"/>
  <c r="Q117" i="2"/>
  <c r="O117" i="2"/>
  <c r="K117" i="2"/>
  <c r="H117" i="2"/>
  <c r="G117" i="2"/>
  <c r="Q132" i="2"/>
  <c r="O132" i="2"/>
  <c r="K132" i="2"/>
  <c r="H132" i="2"/>
  <c r="G132" i="2"/>
  <c r="Q145" i="2"/>
  <c r="O145" i="2"/>
  <c r="K145" i="2"/>
  <c r="H145" i="2"/>
  <c r="G145" i="2"/>
  <c r="Q188" i="2"/>
  <c r="O188" i="2"/>
  <c r="K188" i="2"/>
  <c r="H188" i="2"/>
  <c r="G188" i="2"/>
  <c r="Q244" i="2"/>
  <c r="O244" i="2"/>
  <c r="K244" i="2"/>
  <c r="H244" i="2"/>
  <c r="G244" i="2"/>
  <c r="Q276" i="2"/>
  <c r="O276" i="2"/>
  <c r="K276" i="2"/>
  <c r="H276" i="2"/>
  <c r="G276" i="2"/>
  <c r="Q302" i="2"/>
  <c r="O302" i="2"/>
  <c r="K302" i="2"/>
  <c r="H302" i="2"/>
  <c r="G302" i="2"/>
  <c r="Q321" i="2"/>
  <c r="O321" i="2"/>
  <c r="K321" i="2"/>
  <c r="H321" i="2"/>
  <c r="G321" i="2"/>
  <c r="Q323" i="2"/>
  <c r="O323" i="2"/>
  <c r="K323" i="2"/>
  <c r="H323" i="2"/>
  <c r="G323" i="2"/>
  <c r="Q320" i="2"/>
  <c r="O320" i="2"/>
  <c r="K320" i="2"/>
  <c r="H320" i="2"/>
  <c r="G320" i="2"/>
  <c r="Q312" i="2"/>
  <c r="O312" i="2"/>
  <c r="K312" i="2"/>
  <c r="H312" i="2"/>
  <c r="G312" i="2"/>
  <c r="Q295" i="2"/>
  <c r="O295" i="2"/>
  <c r="K295" i="2"/>
  <c r="H295" i="2"/>
  <c r="G295" i="2"/>
  <c r="Q279" i="2"/>
  <c r="O279" i="2"/>
  <c r="K279" i="2"/>
  <c r="H279" i="2"/>
  <c r="G279" i="2"/>
  <c r="Q245" i="2"/>
  <c r="O245" i="2"/>
  <c r="K245" i="2"/>
  <c r="H245" i="2"/>
  <c r="G245" i="2"/>
  <c r="Q237" i="2"/>
  <c r="O237" i="2"/>
  <c r="K237" i="2"/>
  <c r="H237" i="2"/>
  <c r="G237" i="2"/>
  <c r="Q184" i="2"/>
  <c r="O184" i="2"/>
  <c r="K184" i="2"/>
  <c r="H184" i="2"/>
  <c r="G184" i="2"/>
  <c r="Q84" i="2"/>
  <c r="O84" i="2"/>
  <c r="K84" i="2"/>
  <c r="H84" i="2"/>
  <c r="G84" i="2"/>
  <c r="Q113" i="2"/>
  <c r="O113" i="2"/>
  <c r="K113" i="2"/>
  <c r="H113" i="2"/>
  <c r="G113" i="2"/>
  <c r="Q166" i="2"/>
  <c r="O166" i="2"/>
  <c r="K166" i="2"/>
  <c r="H166" i="2"/>
  <c r="G166" i="2"/>
  <c r="Q238" i="2"/>
  <c r="O238" i="2"/>
  <c r="K238" i="2"/>
  <c r="H238" i="2"/>
  <c r="G238" i="2"/>
  <c r="Q259" i="2"/>
  <c r="O259" i="2"/>
  <c r="K259" i="2"/>
  <c r="H259" i="2"/>
  <c r="G259" i="2"/>
  <c r="Q289" i="2"/>
  <c r="O289" i="2"/>
  <c r="K289" i="2"/>
  <c r="H289" i="2"/>
  <c r="G289" i="2"/>
  <c r="Q318" i="2"/>
  <c r="O318" i="2"/>
  <c r="K318" i="2"/>
  <c r="H318" i="2"/>
  <c r="G318" i="2"/>
  <c r="Q330" i="2"/>
  <c r="O330" i="2"/>
  <c r="K330" i="2"/>
  <c r="H330" i="2"/>
  <c r="G330" i="2"/>
  <c r="Q327" i="2"/>
  <c r="O327" i="2"/>
  <c r="K327" i="2"/>
  <c r="H327" i="2"/>
  <c r="G327" i="2"/>
  <c r="Q319" i="2"/>
  <c r="O319" i="2"/>
  <c r="K319" i="2"/>
  <c r="H319" i="2"/>
  <c r="G319" i="2"/>
  <c r="Q310" i="2"/>
  <c r="O310" i="2"/>
  <c r="K310" i="2"/>
  <c r="H310" i="2"/>
  <c r="G310" i="2"/>
  <c r="Q286" i="2"/>
  <c r="O286" i="2"/>
  <c r="K286" i="2"/>
  <c r="H286" i="2"/>
  <c r="G286" i="2"/>
  <c r="Q271" i="2"/>
  <c r="O271" i="2"/>
  <c r="K271" i="2"/>
  <c r="H271" i="2"/>
  <c r="G271" i="2"/>
  <c r="Q247" i="2"/>
  <c r="O247" i="2"/>
  <c r="K247" i="2"/>
  <c r="H247" i="2"/>
  <c r="G247" i="2"/>
  <c r="Q212" i="2"/>
  <c r="O212" i="2"/>
  <c r="K212" i="2"/>
  <c r="H212" i="2"/>
  <c r="G212" i="2"/>
  <c r="Q179" i="2"/>
  <c r="O179" i="2"/>
  <c r="K179" i="2"/>
  <c r="H179" i="2"/>
  <c r="G179" i="2"/>
  <c r="Q31" i="2"/>
  <c r="O31" i="2"/>
  <c r="K31" i="2"/>
  <c r="H31" i="2"/>
  <c r="G31" i="2"/>
  <c r="Q146" i="2"/>
  <c r="O146" i="2"/>
  <c r="K146" i="2"/>
  <c r="H146" i="2"/>
  <c r="G146" i="2"/>
  <c r="Q225" i="2"/>
  <c r="O225" i="2"/>
  <c r="K225" i="2"/>
  <c r="H225" i="2"/>
  <c r="G225" i="2"/>
  <c r="Q256" i="2"/>
  <c r="O256" i="2"/>
  <c r="R91" i="2" s="1"/>
  <c r="K256" i="2"/>
  <c r="H256" i="2"/>
  <c r="G256" i="2"/>
  <c r="Q264" i="2"/>
  <c r="O264" i="2"/>
  <c r="K264" i="2"/>
  <c r="H264" i="2"/>
  <c r="G264" i="2"/>
  <c r="Q307" i="2"/>
  <c r="O307" i="2"/>
  <c r="K307" i="2"/>
  <c r="H307" i="2"/>
  <c r="G307" i="2"/>
  <c r="Q337" i="2"/>
  <c r="O337" i="2"/>
  <c r="K337" i="2"/>
  <c r="H337" i="2"/>
  <c r="G337" i="2"/>
  <c r="Q299" i="2"/>
  <c r="O299" i="2"/>
  <c r="K299" i="2"/>
  <c r="H299" i="2"/>
  <c r="G299" i="2"/>
  <c r="Q287" i="2"/>
  <c r="O287" i="2"/>
  <c r="K287" i="2"/>
  <c r="H287" i="2"/>
  <c r="G287" i="2"/>
  <c r="Q157" i="2"/>
  <c r="O157" i="2"/>
  <c r="K157" i="2"/>
  <c r="H157" i="2"/>
  <c r="G157" i="2"/>
  <c r="Q143" i="2"/>
  <c r="O143" i="2"/>
  <c r="K143" i="2"/>
  <c r="H143" i="2"/>
  <c r="G143" i="2"/>
  <c r="Q201" i="2"/>
  <c r="O201" i="2"/>
  <c r="K201" i="2"/>
  <c r="H201" i="2"/>
  <c r="G201" i="2"/>
  <c r="Q217" i="2"/>
  <c r="O217" i="2"/>
  <c r="K217" i="2"/>
  <c r="H217" i="2"/>
  <c r="G217" i="2"/>
  <c r="Q242" i="2"/>
  <c r="O242" i="2"/>
  <c r="K242" i="2"/>
  <c r="H242" i="2"/>
  <c r="G242" i="2"/>
  <c r="Q249" i="2"/>
  <c r="O249" i="2"/>
  <c r="K249" i="2"/>
  <c r="H249" i="2"/>
  <c r="G249" i="2"/>
  <c r="Q263" i="2"/>
  <c r="O263" i="2"/>
  <c r="K263" i="2"/>
  <c r="H263" i="2"/>
  <c r="G263" i="2"/>
  <c r="Q267" i="2"/>
  <c r="O267" i="2"/>
  <c r="K267" i="2"/>
  <c r="H267" i="2"/>
  <c r="G267" i="2"/>
  <c r="Q216" i="2"/>
  <c r="O216" i="2"/>
  <c r="K216" i="2"/>
  <c r="H216" i="2"/>
  <c r="G216" i="2"/>
  <c r="Q136" i="2"/>
  <c r="O136" i="2"/>
  <c r="K136" i="2"/>
  <c r="H136" i="2"/>
  <c r="G136" i="2"/>
  <c r="Q45" i="2"/>
  <c r="O45" i="2"/>
  <c r="K45" i="2"/>
  <c r="H45" i="2"/>
  <c r="G45" i="2"/>
  <c r="Q44" i="2"/>
  <c r="O44" i="2"/>
  <c r="K44" i="2"/>
  <c r="H44" i="2"/>
  <c r="G44" i="2"/>
  <c r="Q79" i="2"/>
  <c r="O79" i="2"/>
  <c r="K79" i="2"/>
  <c r="H79" i="2"/>
  <c r="G79" i="2"/>
  <c r="Q89" i="2"/>
  <c r="O89" i="2"/>
  <c r="K89" i="2"/>
  <c r="H89" i="2"/>
  <c r="G89" i="2"/>
  <c r="Q156" i="2"/>
  <c r="O156" i="2"/>
  <c r="K156" i="2"/>
  <c r="H156" i="2"/>
  <c r="G156" i="2"/>
  <c r="Q240" i="2"/>
  <c r="O240" i="2"/>
  <c r="K240" i="2"/>
  <c r="H240" i="2"/>
  <c r="G240" i="2"/>
  <c r="Q221" i="2"/>
  <c r="O221" i="2"/>
  <c r="K221" i="2"/>
  <c r="H221" i="2"/>
  <c r="G221" i="2"/>
  <c r="Q253" i="2"/>
  <c r="O253" i="2"/>
  <c r="K253" i="2"/>
  <c r="H253" i="2"/>
  <c r="G253" i="2"/>
  <c r="Q266" i="2"/>
  <c r="O266" i="2"/>
  <c r="K266" i="2"/>
  <c r="H266" i="2"/>
  <c r="G266" i="2"/>
  <c r="Q333" i="2"/>
  <c r="O333" i="2"/>
  <c r="K333" i="2"/>
  <c r="H333" i="2"/>
  <c r="G333" i="2"/>
  <c r="Q325" i="2"/>
  <c r="O325" i="2"/>
  <c r="K325" i="2"/>
  <c r="H325" i="2"/>
  <c r="G325" i="2"/>
  <c r="Q331" i="2"/>
  <c r="O331" i="2"/>
  <c r="K331" i="2"/>
  <c r="H331" i="2"/>
  <c r="G331" i="2"/>
  <c r="Q313" i="2"/>
  <c r="O313" i="2"/>
  <c r="R170" i="2" s="1"/>
  <c r="K313" i="2"/>
  <c r="H313" i="2"/>
  <c r="G313" i="2"/>
  <c r="Q305" i="2"/>
  <c r="O305" i="2"/>
  <c r="K305" i="2"/>
  <c r="H305" i="2"/>
  <c r="G305" i="2"/>
  <c r="Q284" i="2"/>
  <c r="O284" i="2"/>
  <c r="K284" i="2"/>
  <c r="H284" i="2"/>
  <c r="G284" i="2"/>
  <c r="Q246" i="2"/>
  <c r="O246" i="2"/>
  <c r="K246" i="2"/>
  <c r="H246" i="2"/>
  <c r="G246" i="2"/>
  <c r="Q227" i="2"/>
  <c r="O227" i="2"/>
  <c r="K227" i="2"/>
  <c r="H227" i="2"/>
  <c r="G227" i="2"/>
  <c r="Q162" i="2"/>
  <c r="O162" i="2"/>
  <c r="K162" i="2"/>
  <c r="H162" i="2"/>
  <c r="G162" i="2"/>
  <c r="Q173" i="2"/>
  <c r="O173" i="2"/>
  <c r="K173" i="2"/>
  <c r="H173" i="2"/>
  <c r="G173" i="2"/>
  <c r="Q142" i="2"/>
  <c r="O142" i="2"/>
  <c r="K142" i="2"/>
  <c r="H142" i="2"/>
  <c r="G142" i="2"/>
  <c r="Q101" i="2"/>
  <c r="O101" i="2"/>
  <c r="K101" i="2"/>
  <c r="H101" i="2"/>
  <c r="G101" i="2"/>
  <c r="Q60" i="2"/>
  <c r="O60" i="2"/>
  <c r="K60" i="2"/>
  <c r="H60" i="2"/>
  <c r="G60" i="2"/>
  <c r="Q148" i="2"/>
  <c r="O148" i="2"/>
  <c r="K148" i="2"/>
  <c r="H148" i="2"/>
  <c r="G148" i="2"/>
  <c r="Q120" i="2"/>
  <c r="O120" i="2"/>
  <c r="K120" i="2"/>
  <c r="H120" i="2"/>
  <c r="G120" i="2"/>
  <c r="Q200" i="2"/>
  <c r="O200" i="2"/>
  <c r="K200" i="2"/>
  <c r="H200" i="2"/>
  <c r="G200" i="2"/>
  <c r="Q292" i="2"/>
  <c r="O292" i="2"/>
  <c r="K292" i="2"/>
  <c r="H292" i="2"/>
  <c r="G292" i="2"/>
  <c r="Q291" i="2"/>
  <c r="O291" i="2"/>
  <c r="K291" i="2"/>
  <c r="H291" i="2"/>
  <c r="G291" i="2"/>
  <c r="Q283" i="2"/>
  <c r="O283" i="2"/>
  <c r="K283" i="2"/>
  <c r="H283" i="2"/>
  <c r="G283" i="2"/>
  <c r="Q297" i="2"/>
  <c r="O297" i="2"/>
  <c r="K297" i="2"/>
  <c r="H297" i="2"/>
  <c r="G297" i="2"/>
  <c r="Q298" i="2"/>
  <c r="O298" i="2"/>
  <c r="K298" i="2"/>
  <c r="H298" i="2"/>
  <c r="G298" i="2"/>
  <c r="Q168" i="2"/>
  <c r="O168" i="2"/>
  <c r="K168" i="2"/>
  <c r="H168" i="2"/>
  <c r="G168" i="2"/>
  <c r="Q172" i="2"/>
  <c r="O172" i="2"/>
  <c r="K172" i="2"/>
  <c r="H172" i="2"/>
  <c r="G172" i="2"/>
  <c r="Q141" i="2"/>
  <c r="O141" i="2"/>
  <c r="K141" i="2"/>
  <c r="H141" i="2"/>
  <c r="G141" i="2"/>
  <c r="Q139" i="2"/>
  <c r="O139" i="2"/>
  <c r="K139" i="2"/>
  <c r="H139" i="2"/>
  <c r="G139" i="2"/>
  <c r="Q185" i="2"/>
  <c r="O185" i="2"/>
  <c r="K185" i="2"/>
  <c r="H185" i="2"/>
  <c r="G185" i="2"/>
  <c r="Q155" i="2"/>
  <c r="O155" i="2"/>
  <c r="K155" i="2"/>
  <c r="H155" i="2"/>
  <c r="G155" i="2"/>
  <c r="Q130" i="2"/>
  <c r="O130" i="2"/>
  <c r="K130" i="2"/>
  <c r="H130" i="2"/>
  <c r="G130" i="2"/>
  <c r="Q171" i="2"/>
  <c r="O171" i="2"/>
  <c r="K171" i="2"/>
  <c r="H171" i="2"/>
  <c r="G171" i="2"/>
  <c r="Q138" i="2"/>
  <c r="O138" i="2"/>
  <c r="K138" i="2"/>
  <c r="H138" i="2"/>
  <c r="G138" i="2"/>
  <c r="Q207" i="2"/>
  <c r="O207" i="2"/>
  <c r="K207" i="2"/>
  <c r="H207" i="2"/>
  <c r="G207" i="2"/>
  <c r="Q215" i="2"/>
  <c r="O215" i="2"/>
  <c r="K215" i="2"/>
  <c r="H215" i="2"/>
  <c r="G215" i="2"/>
  <c r="Q178" i="2"/>
  <c r="O178" i="2"/>
  <c r="K178" i="2"/>
  <c r="H178" i="2"/>
  <c r="G178" i="2"/>
  <c r="Q199" i="2"/>
  <c r="O199" i="2"/>
  <c r="K199" i="2"/>
  <c r="H199" i="2"/>
  <c r="G199" i="2"/>
  <c r="Q189" i="2"/>
  <c r="O189" i="2"/>
  <c r="K189" i="2"/>
  <c r="H189" i="2"/>
  <c r="G189" i="2"/>
  <c r="Q265" i="2"/>
  <c r="O265" i="2"/>
  <c r="K265" i="2"/>
  <c r="H265" i="2"/>
  <c r="G265" i="2"/>
  <c r="Q220" i="2"/>
  <c r="O220" i="2"/>
  <c r="K220" i="2"/>
  <c r="H220" i="2"/>
  <c r="G220" i="2"/>
  <c r="Q181" i="2"/>
  <c r="O181" i="2"/>
  <c r="K181" i="2"/>
  <c r="H181" i="2"/>
  <c r="G181" i="2"/>
  <c r="Q205" i="2"/>
  <c r="O205" i="2"/>
  <c r="K205" i="2"/>
  <c r="H205" i="2"/>
  <c r="G205" i="2"/>
  <c r="Q198" i="2"/>
  <c r="O198" i="2"/>
  <c r="K198" i="2"/>
  <c r="H198" i="2"/>
  <c r="G198" i="2"/>
  <c r="Q272" i="2"/>
  <c r="O272" i="2"/>
  <c r="K272" i="2"/>
  <c r="H272" i="2"/>
  <c r="G272" i="2"/>
  <c r="V124" i="2"/>
  <c r="R124" i="2"/>
  <c r="O124" i="2"/>
  <c r="K124" i="2"/>
  <c r="H124" i="2"/>
  <c r="G124" i="2"/>
  <c r="V122" i="2"/>
  <c r="O122" i="2"/>
  <c r="R122" i="2" s="1"/>
  <c r="K122" i="2"/>
  <c r="H122" i="2"/>
  <c r="G122" i="2"/>
  <c r="V128" i="2"/>
  <c r="R128" i="2"/>
  <c r="O128" i="2"/>
  <c r="K128" i="2"/>
  <c r="H128" i="2"/>
  <c r="G128" i="2"/>
  <c r="V25" i="2"/>
  <c r="Q25" i="2"/>
  <c r="O25" i="2"/>
  <c r="K25" i="2"/>
  <c r="H25" i="2"/>
  <c r="G25" i="2"/>
  <c r="V17" i="2"/>
  <c r="Q17" i="2"/>
  <c r="O17" i="2"/>
  <c r="K17" i="2"/>
  <c r="H17" i="2"/>
  <c r="G17" i="2"/>
  <c r="V43" i="2"/>
  <c r="Q43" i="2"/>
  <c r="O43" i="2"/>
  <c r="K43" i="2"/>
  <c r="H43" i="2"/>
  <c r="G43" i="2"/>
  <c r="V28" i="2"/>
  <c r="Q28" i="2"/>
  <c r="O28" i="2"/>
  <c r="K28" i="2"/>
  <c r="H28" i="2"/>
  <c r="G28" i="2"/>
  <c r="V59" i="2"/>
  <c r="Q59" i="2"/>
  <c r="O59" i="2"/>
  <c r="K59" i="2"/>
  <c r="H59" i="2"/>
  <c r="G59" i="2"/>
  <c r="V78" i="2"/>
  <c r="Q78" i="2"/>
  <c r="O78" i="2"/>
  <c r="K78" i="2"/>
  <c r="H78" i="2"/>
  <c r="G78" i="2"/>
  <c r="V16" i="2"/>
  <c r="Q16" i="2"/>
  <c r="O16" i="2"/>
  <c r="K16" i="2"/>
  <c r="H16" i="2"/>
  <c r="G16" i="2"/>
  <c r="V27" i="2"/>
  <c r="Q27" i="2"/>
  <c r="R27" i="2" s="1"/>
  <c r="O27" i="2"/>
  <c r="K27" i="2"/>
  <c r="H27" i="2"/>
  <c r="G27" i="2"/>
  <c r="V88" i="2"/>
  <c r="Q88" i="2"/>
  <c r="O88" i="2"/>
  <c r="K88" i="2"/>
  <c r="H88" i="2"/>
  <c r="G88" i="2"/>
  <c r="V24" i="2"/>
  <c r="Q24" i="2"/>
  <c r="O24" i="2"/>
  <c r="K24" i="2"/>
  <c r="H24" i="2"/>
  <c r="G24" i="2"/>
  <c r="V23" i="2"/>
  <c r="Q23" i="2"/>
  <c r="O23" i="2"/>
  <c r="K23" i="2"/>
  <c r="H23" i="2"/>
  <c r="G23" i="2"/>
  <c r="V77" i="2"/>
  <c r="Q77" i="2"/>
  <c r="O77" i="2"/>
  <c r="K77" i="2"/>
  <c r="H77" i="2"/>
  <c r="G77" i="2"/>
  <c r="V211" i="2"/>
  <c r="Q211" i="2"/>
  <c r="O211" i="2"/>
  <c r="K211" i="2"/>
  <c r="H211" i="2"/>
  <c r="G211" i="2"/>
  <c r="V76" i="2"/>
  <c r="Q76" i="2"/>
  <c r="O76" i="2"/>
  <c r="K76" i="2"/>
  <c r="H76" i="2"/>
  <c r="G76" i="2"/>
  <c r="V22" i="2"/>
  <c r="Q22" i="2"/>
  <c r="R22" i="2" s="1"/>
  <c r="O22" i="2"/>
  <c r="K22" i="2"/>
  <c r="H22" i="2"/>
  <c r="G22" i="2"/>
  <c r="V341" i="2"/>
  <c r="Q341" i="2"/>
  <c r="O341" i="2"/>
  <c r="K341" i="2"/>
  <c r="H341" i="2"/>
  <c r="G341" i="2"/>
  <c r="V233" i="2"/>
  <c r="Q233" i="2"/>
  <c r="O233" i="2"/>
  <c r="R16" i="2" s="1"/>
  <c r="K233" i="2"/>
  <c r="H233" i="2"/>
  <c r="G233" i="2"/>
  <c r="V87" i="2"/>
  <c r="Q87" i="2"/>
  <c r="O87" i="2"/>
  <c r="K87" i="2"/>
  <c r="H87" i="2"/>
  <c r="G87" i="2"/>
  <c r="Q2" i="2"/>
  <c r="R2" i="2" s="1"/>
  <c r="O2" i="2"/>
  <c r="K2" i="2"/>
  <c r="H2" i="2"/>
  <c r="G2" i="2"/>
  <c r="V68" i="2"/>
  <c r="Q68" i="2"/>
  <c r="O68" i="2"/>
  <c r="I68" i="2"/>
  <c r="H68" i="2" s="1"/>
  <c r="G68" i="2"/>
  <c r="V57" i="2"/>
  <c r="Q57" i="2"/>
  <c r="O57" i="2"/>
  <c r="I57" i="2"/>
  <c r="H57" i="2" s="1"/>
  <c r="G57" i="2"/>
  <c r="V97" i="2"/>
  <c r="Q97" i="2"/>
  <c r="O97" i="2"/>
  <c r="I97" i="2"/>
  <c r="H97" i="2" s="1"/>
  <c r="G97" i="2"/>
  <c r="V82" i="2"/>
  <c r="Q82" i="2"/>
  <c r="O82" i="2"/>
  <c r="I82" i="2"/>
  <c r="H82" i="2" s="1"/>
  <c r="G82" i="2"/>
  <c r="V112" i="2"/>
  <c r="Q112" i="2"/>
  <c r="O112" i="2"/>
  <c r="I112" i="2"/>
  <c r="H112" i="2" s="1"/>
  <c r="G112" i="2"/>
  <c r="V118" i="2"/>
  <c r="Q118" i="2"/>
  <c r="O118" i="2"/>
  <c r="I118" i="2"/>
  <c r="H118" i="2" s="1"/>
  <c r="G118" i="2"/>
  <c r="V202" i="2"/>
  <c r="Q202" i="2"/>
  <c r="O202" i="2"/>
  <c r="I202" i="2"/>
  <c r="H202" i="2" s="1"/>
  <c r="G202" i="2"/>
  <c r="V236" i="2"/>
  <c r="Q236" i="2"/>
  <c r="O236" i="2"/>
  <c r="I236" i="2"/>
  <c r="H236" i="2" s="1"/>
  <c r="G236" i="2"/>
  <c r="V222" i="2"/>
  <c r="Q222" i="2"/>
  <c r="O222" i="2"/>
  <c r="I222" i="2"/>
  <c r="H222" i="2" s="1"/>
  <c r="G222" i="2"/>
  <c r="V123" i="2"/>
  <c r="Q123" i="2"/>
  <c r="O123" i="2"/>
  <c r="I123" i="2"/>
  <c r="H123" i="2" s="1"/>
  <c r="G123" i="2"/>
  <c r="V33" i="2"/>
  <c r="Q33" i="2"/>
  <c r="O33" i="2"/>
  <c r="I33" i="2"/>
  <c r="H33" i="2" s="1"/>
  <c r="G33" i="2"/>
  <c r="V92" i="2"/>
  <c r="Q92" i="2"/>
  <c r="O92" i="2"/>
  <c r="I92" i="2"/>
  <c r="H92" i="2" s="1"/>
  <c r="G92" i="2"/>
  <c r="V81" i="2"/>
  <c r="Q81" i="2"/>
  <c r="O81" i="2"/>
  <c r="I81" i="2"/>
  <c r="H81" i="2" s="1"/>
  <c r="G81" i="2"/>
  <c r="V52" i="2"/>
  <c r="Q52" i="2"/>
  <c r="O52" i="2"/>
  <c r="I52" i="2"/>
  <c r="H52" i="2" s="1"/>
  <c r="G52" i="2"/>
  <c r="V116" i="2"/>
  <c r="Q116" i="2"/>
  <c r="O116" i="2"/>
  <c r="I116" i="2"/>
  <c r="H116" i="2" s="1"/>
  <c r="G116" i="2"/>
  <c r="V140" i="2"/>
  <c r="Q140" i="2"/>
  <c r="O140" i="2"/>
  <c r="I140" i="2"/>
  <c r="H140" i="2"/>
  <c r="G140" i="2"/>
  <c r="V106" i="2"/>
  <c r="Q106" i="2"/>
  <c r="O106" i="2"/>
  <c r="I106" i="2"/>
  <c r="H106" i="2" s="1"/>
  <c r="G106" i="2"/>
  <c r="V158" i="2"/>
  <c r="Q158" i="2"/>
  <c r="O158" i="2"/>
  <c r="I158" i="2"/>
  <c r="H158" i="2" s="1"/>
  <c r="G158" i="2"/>
  <c r="V126" i="2"/>
  <c r="Q126" i="2"/>
  <c r="O126" i="2"/>
  <c r="I126" i="2"/>
  <c r="H126" i="2" s="1"/>
  <c r="G126" i="2"/>
  <c r="V104" i="2"/>
  <c r="Q104" i="2"/>
  <c r="O104" i="2"/>
  <c r="I104" i="2"/>
  <c r="H104" i="2" s="1"/>
  <c r="G104" i="2"/>
  <c r="V30" i="2"/>
  <c r="Q30" i="2"/>
  <c r="O30" i="2"/>
  <c r="R86" i="2" s="1"/>
  <c r="I30" i="2"/>
  <c r="H30" i="2" s="1"/>
  <c r="G30" i="2"/>
  <c r="V67" i="2"/>
  <c r="Q67" i="2"/>
  <c r="O67" i="2"/>
  <c r="I67" i="2"/>
  <c r="H67" i="2" s="1"/>
  <c r="G67" i="2"/>
  <c r="V8" i="2"/>
  <c r="Q8" i="2"/>
  <c r="O8" i="2"/>
  <c r="I8" i="2"/>
  <c r="H8" i="2" s="1"/>
  <c r="G8" i="2"/>
  <c r="V85" i="2"/>
  <c r="Q85" i="2"/>
  <c r="O85" i="2"/>
  <c r="I85" i="2"/>
  <c r="H85" i="2" s="1"/>
  <c r="G85" i="2"/>
  <c r="V70" i="2"/>
  <c r="Q70" i="2"/>
  <c r="O70" i="2"/>
  <c r="I70" i="2"/>
  <c r="H70" i="2" s="1"/>
  <c r="G70" i="2"/>
  <c r="V131" i="2"/>
  <c r="Q131" i="2"/>
  <c r="O131" i="2"/>
  <c r="I131" i="2"/>
  <c r="H131" i="2" s="1"/>
  <c r="G131" i="2"/>
  <c r="V152" i="2"/>
  <c r="Q152" i="2"/>
  <c r="O152" i="2"/>
  <c r="R152" i="2" s="1"/>
  <c r="I152" i="2"/>
  <c r="H152" i="2" s="1"/>
  <c r="G152" i="2"/>
  <c r="O75" i="2"/>
  <c r="R210" i="2" s="1"/>
  <c r="J75" i="2"/>
  <c r="H75" i="2"/>
  <c r="G75" i="2"/>
  <c r="O210" i="2"/>
  <c r="J210" i="2"/>
  <c r="H210" i="2"/>
  <c r="G210" i="2"/>
  <c r="O100" i="2"/>
  <c r="K100" i="2"/>
  <c r="H100" i="2"/>
  <c r="G100" i="2"/>
  <c r="O73" i="2"/>
  <c r="K73" i="2"/>
  <c r="H73" i="2"/>
  <c r="G73" i="2"/>
  <c r="O69" i="2"/>
  <c r="K69" i="2"/>
  <c r="H69" i="2"/>
  <c r="G69" i="2"/>
  <c r="O94" i="2"/>
  <c r="K94" i="2"/>
  <c r="H94" i="2"/>
  <c r="G94" i="2"/>
  <c r="O98" i="2"/>
  <c r="K98" i="2"/>
  <c r="H98" i="2"/>
  <c r="G98" i="2"/>
  <c r="O110" i="2"/>
  <c r="K110" i="2"/>
  <c r="H110" i="2"/>
  <c r="G110" i="2"/>
  <c r="O109" i="2"/>
  <c r="K109" i="2"/>
  <c r="H109" i="2"/>
  <c r="G109" i="2"/>
  <c r="O121" i="2"/>
  <c r="K121" i="2"/>
  <c r="H121" i="2"/>
  <c r="G121" i="2"/>
  <c r="O135" i="2"/>
  <c r="K135" i="2"/>
  <c r="H135" i="2"/>
  <c r="G135" i="2"/>
  <c r="O115" i="2"/>
  <c r="K115" i="2"/>
  <c r="H115" i="2"/>
  <c r="G115" i="2"/>
  <c r="O99" i="2"/>
  <c r="K99" i="2"/>
  <c r="H99" i="2"/>
  <c r="G99" i="2"/>
  <c r="O95" i="2"/>
  <c r="K95" i="2"/>
  <c r="H95" i="2"/>
  <c r="G95" i="2"/>
  <c r="O119" i="2"/>
  <c r="K119" i="2"/>
  <c r="H119" i="2"/>
  <c r="G119" i="2"/>
  <c r="O137" i="2"/>
  <c r="K137" i="2"/>
  <c r="H137" i="2"/>
  <c r="G137" i="2"/>
  <c r="O127" i="2"/>
  <c r="K127" i="2"/>
  <c r="H127" i="2"/>
  <c r="G127" i="2"/>
  <c r="O114" i="2"/>
  <c r="K114" i="2"/>
  <c r="H114" i="2"/>
  <c r="G114" i="2"/>
  <c r="O86" i="2"/>
  <c r="K86" i="2"/>
  <c r="H86" i="2"/>
  <c r="G86" i="2"/>
  <c r="O105" i="2"/>
  <c r="R105" i="2" s="1"/>
  <c r="K105" i="2"/>
  <c r="H105" i="2"/>
  <c r="G105" i="2"/>
  <c r="O176" i="2"/>
  <c r="K176" i="2"/>
  <c r="H176" i="2"/>
  <c r="G176" i="2"/>
  <c r="O134" i="2"/>
  <c r="K134" i="2"/>
  <c r="H134" i="2"/>
  <c r="G134" i="2"/>
  <c r="O103" i="2"/>
  <c r="K103" i="2"/>
  <c r="H103" i="2"/>
  <c r="G103" i="2"/>
  <c r="O74" i="2"/>
  <c r="K74" i="2"/>
  <c r="H74" i="2"/>
  <c r="G74" i="2"/>
  <c r="O102" i="2"/>
  <c r="K102" i="2"/>
  <c r="H102" i="2"/>
  <c r="G102" i="2"/>
  <c r="Q334" i="2"/>
  <c r="O334" i="2"/>
  <c r="K334" i="2"/>
  <c r="H334" i="2"/>
  <c r="G334" i="2"/>
  <c r="Q339" i="2"/>
  <c r="O339" i="2"/>
  <c r="K339" i="2"/>
  <c r="H339" i="2"/>
  <c r="G339" i="2"/>
  <c r="Q260" i="2"/>
  <c r="O260" i="2"/>
  <c r="K260" i="2"/>
  <c r="H260" i="2"/>
  <c r="G260" i="2"/>
  <c r="Q40" i="2"/>
  <c r="O40" i="2"/>
  <c r="K40" i="2"/>
  <c r="H40" i="2"/>
  <c r="G40" i="2"/>
  <c r="Q107" i="2"/>
  <c r="O107" i="2"/>
  <c r="K107" i="2"/>
  <c r="H107" i="2"/>
  <c r="G107" i="2"/>
  <c r="Q342" i="2"/>
  <c r="O342" i="2"/>
  <c r="K342" i="2"/>
  <c r="H342" i="2"/>
  <c r="G342" i="2"/>
  <c r="Q282" i="2"/>
  <c r="O282" i="2"/>
  <c r="K282" i="2"/>
  <c r="H282" i="2"/>
  <c r="G282" i="2"/>
  <c r="Q129" i="2"/>
  <c r="O129" i="2"/>
  <c r="K129" i="2"/>
  <c r="H129" i="2"/>
  <c r="G129" i="2"/>
  <c r="Q125" i="2"/>
  <c r="O125" i="2"/>
  <c r="K125" i="2"/>
  <c r="H125" i="2"/>
  <c r="G125" i="2"/>
  <c r="Q314" i="2"/>
  <c r="O314" i="2"/>
  <c r="K314" i="2"/>
  <c r="H314" i="2"/>
  <c r="G314" i="2"/>
  <c r="Q261" i="2"/>
  <c r="O261" i="2"/>
  <c r="K261" i="2"/>
  <c r="H261" i="2"/>
  <c r="G261" i="2"/>
  <c r="Q258" i="2"/>
  <c r="O258" i="2"/>
  <c r="K258" i="2"/>
  <c r="H258" i="2"/>
  <c r="G258" i="2"/>
  <c r="Q241" i="2"/>
  <c r="O241" i="2"/>
  <c r="K241" i="2"/>
  <c r="H241" i="2"/>
  <c r="G241" i="2"/>
  <c r="Q19" i="2"/>
  <c r="O19" i="2"/>
  <c r="K19" i="2"/>
  <c r="H19" i="2"/>
  <c r="G19" i="2"/>
  <c r="Q93" i="2"/>
  <c r="O93" i="2"/>
  <c r="K93" i="2"/>
  <c r="H93" i="2"/>
  <c r="G93" i="2"/>
  <c r="Q277" i="2"/>
  <c r="O277" i="2"/>
  <c r="K277" i="2"/>
  <c r="H277" i="2"/>
  <c r="G277" i="2"/>
  <c r="Q262" i="2"/>
  <c r="O262" i="2"/>
  <c r="K262" i="2"/>
  <c r="H262" i="2"/>
  <c r="G262" i="2"/>
  <c r="Q231" i="2"/>
  <c r="O231" i="2"/>
  <c r="K231" i="2"/>
  <c r="H231" i="2"/>
  <c r="G231" i="2"/>
  <c r="Q32" i="2"/>
  <c r="O32" i="2"/>
  <c r="K32" i="2"/>
  <c r="H32" i="2"/>
  <c r="G32" i="2"/>
  <c r="Q280" i="2"/>
  <c r="O280" i="2"/>
  <c r="K280" i="2"/>
  <c r="H280" i="2"/>
  <c r="G280" i="2"/>
  <c r="Q293" i="2"/>
  <c r="O293" i="2"/>
  <c r="K293" i="2"/>
  <c r="H293" i="2"/>
  <c r="G293" i="2"/>
  <c r="Q274" i="2"/>
  <c r="O274" i="2"/>
  <c r="K274" i="2"/>
  <c r="H274" i="2"/>
  <c r="G274" i="2"/>
  <c r="Q96" i="2"/>
  <c r="O96" i="2"/>
  <c r="K96" i="2"/>
  <c r="H96" i="2"/>
  <c r="G96" i="2"/>
  <c r="Q243" i="2"/>
  <c r="R243" i="2" s="1"/>
  <c r="O243" i="2"/>
  <c r="K243" i="2"/>
  <c r="H243" i="2"/>
  <c r="G243" i="2"/>
  <c r="O333" i="1"/>
  <c r="K333" i="1"/>
  <c r="I333" i="1"/>
  <c r="G333" i="1"/>
  <c r="O332" i="1"/>
  <c r="R332" i="1" s="1"/>
  <c r="K332" i="1"/>
  <c r="I332" i="1"/>
  <c r="G332" i="1"/>
  <c r="O331" i="1"/>
  <c r="K331" i="1"/>
  <c r="I331" i="1"/>
  <c r="G331" i="1"/>
  <c r="O330" i="1"/>
  <c r="R330" i="1" s="1"/>
  <c r="K330" i="1"/>
  <c r="I330" i="1"/>
  <c r="G330" i="1"/>
  <c r="O329" i="1"/>
  <c r="R329" i="1" s="1"/>
  <c r="K329" i="1"/>
  <c r="I329" i="1"/>
  <c r="G329" i="1"/>
  <c r="O328" i="1"/>
  <c r="R328" i="1" s="1"/>
  <c r="K328" i="1"/>
  <c r="I328" i="1"/>
  <c r="G328" i="1"/>
  <c r="O327" i="1"/>
  <c r="K327" i="1"/>
  <c r="I327" i="1"/>
  <c r="G327" i="1"/>
  <c r="O326" i="1"/>
  <c r="R326" i="1" s="1"/>
  <c r="K326" i="1"/>
  <c r="I326" i="1"/>
  <c r="G326" i="1"/>
  <c r="O325" i="1"/>
  <c r="K325" i="1"/>
  <c r="I325" i="1"/>
  <c r="G325" i="1"/>
  <c r="O324" i="1"/>
  <c r="R324" i="1" s="1"/>
  <c r="K324" i="1"/>
  <c r="I324" i="1"/>
  <c r="G324" i="1"/>
  <c r="O323" i="1"/>
  <c r="K323" i="1"/>
  <c r="I323" i="1"/>
  <c r="G323" i="1"/>
  <c r="O322" i="1"/>
  <c r="R322" i="1" s="1"/>
  <c r="K322" i="1"/>
  <c r="I322" i="1"/>
  <c r="G322" i="1"/>
  <c r="O321" i="1"/>
  <c r="R321" i="1" s="1"/>
  <c r="K321" i="1"/>
  <c r="I321" i="1"/>
  <c r="G321" i="1"/>
  <c r="O320" i="1"/>
  <c r="R320" i="1" s="1"/>
  <c r="K320" i="1"/>
  <c r="I320" i="1"/>
  <c r="G320" i="1"/>
  <c r="O319" i="1"/>
  <c r="K319" i="1"/>
  <c r="I319" i="1"/>
  <c r="G319" i="1"/>
  <c r="O318" i="1"/>
  <c r="K318" i="1"/>
  <c r="I318" i="1"/>
  <c r="G318" i="1"/>
  <c r="O317" i="1"/>
  <c r="K317" i="1"/>
  <c r="I317" i="1"/>
  <c r="G317" i="1"/>
  <c r="O316" i="1"/>
  <c r="R316" i="1" s="1"/>
  <c r="K316" i="1"/>
  <c r="I316" i="1"/>
  <c r="G316" i="1"/>
  <c r="O315" i="1"/>
  <c r="K315" i="1"/>
  <c r="I315" i="1"/>
  <c r="G315" i="1"/>
  <c r="O314" i="1"/>
  <c r="R314" i="1" s="1"/>
  <c r="K314" i="1"/>
  <c r="I314" i="1"/>
  <c r="G314" i="1"/>
  <c r="O313" i="1"/>
  <c r="R313" i="1" s="1"/>
  <c r="K313" i="1"/>
  <c r="I313" i="1"/>
  <c r="G313" i="1"/>
  <c r="O312" i="1"/>
  <c r="K312" i="1"/>
  <c r="I312" i="1"/>
  <c r="G312" i="1"/>
  <c r="R311" i="1"/>
  <c r="O311" i="1"/>
  <c r="K311" i="1"/>
  <c r="I311" i="1"/>
  <c r="G311" i="1"/>
  <c r="O310" i="1"/>
  <c r="K310" i="1"/>
  <c r="I310" i="1"/>
  <c r="G310" i="1"/>
  <c r="O309" i="1"/>
  <c r="K309" i="1"/>
  <c r="I309" i="1"/>
  <c r="G309" i="1"/>
  <c r="Q308" i="1"/>
  <c r="R308" i="1" s="1"/>
  <c r="O308" i="1"/>
  <c r="K308" i="1"/>
  <c r="I308" i="1"/>
  <c r="G308" i="1"/>
  <c r="Q307" i="1"/>
  <c r="R307" i="1" s="1"/>
  <c r="O307" i="1"/>
  <c r="K307" i="1"/>
  <c r="I307" i="1"/>
  <c r="G307" i="1"/>
  <c r="Q306" i="1"/>
  <c r="R306" i="1" s="1"/>
  <c r="O306" i="1"/>
  <c r="K306" i="1"/>
  <c r="I306" i="1"/>
  <c r="G306" i="1"/>
  <c r="Q305" i="1"/>
  <c r="R305" i="1" s="1"/>
  <c r="O305" i="1"/>
  <c r="K305" i="1"/>
  <c r="I305" i="1"/>
  <c r="G305" i="1"/>
  <c r="Q304" i="1"/>
  <c r="O304" i="1"/>
  <c r="K304" i="1"/>
  <c r="I304" i="1"/>
  <c r="G304" i="1"/>
  <c r="Q303" i="1"/>
  <c r="R303" i="1" s="1"/>
  <c r="O303" i="1"/>
  <c r="K303" i="1"/>
  <c r="H303" i="1" s="1"/>
  <c r="I303" i="1" s="1"/>
  <c r="E303" i="1"/>
  <c r="D303" i="1" s="1"/>
  <c r="Q302" i="1"/>
  <c r="O302" i="1"/>
  <c r="K302" i="1"/>
  <c r="H302" i="1" s="1"/>
  <c r="I302" i="1" s="1"/>
  <c r="E302" i="1"/>
  <c r="D302" i="1" s="1"/>
  <c r="Q301" i="1"/>
  <c r="R301" i="1" s="1"/>
  <c r="O301" i="1"/>
  <c r="K301" i="1"/>
  <c r="H301" i="1" s="1"/>
  <c r="I301" i="1" s="1"/>
  <c r="E301" i="1"/>
  <c r="D301" i="1" s="1"/>
  <c r="Q300" i="1"/>
  <c r="R300" i="1" s="1"/>
  <c r="O300" i="1"/>
  <c r="K300" i="1"/>
  <c r="H300" i="1" s="1"/>
  <c r="I300" i="1" s="1"/>
  <c r="E300" i="1"/>
  <c r="D300" i="1" s="1"/>
  <c r="Q299" i="1"/>
  <c r="R299" i="1" s="1"/>
  <c r="O299" i="1"/>
  <c r="K299" i="1"/>
  <c r="H299" i="1" s="1"/>
  <c r="I299" i="1" s="1"/>
  <c r="E299" i="1"/>
  <c r="D299" i="1" s="1"/>
  <c r="Q298" i="1"/>
  <c r="R298" i="1" s="1"/>
  <c r="O298" i="1"/>
  <c r="K298" i="1"/>
  <c r="H298" i="1" s="1"/>
  <c r="I298" i="1" s="1"/>
  <c r="E298" i="1"/>
  <c r="D298" i="1" s="1"/>
  <c r="Q297" i="1"/>
  <c r="R297" i="1" s="1"/>
  <c r="O297" i="1"/>
  <c r="K297" i="1"/>
  <c r="H297" i="1" s="1"/>
  <c r="I297" i="1" s="1"/>
  <c r="E297" i="1"/>
  <c r="D297" i="1" s="1"/>
  <c r="Q296" i="1"/>
  <c r="R296" i="1" s="1"/>
  <c r="O296" i="1"/>
  <c r="K296" i="1"/>
  <c r="H296" i="1" s="1"/>
  <c r="I296" i="1" s="1"/>
  <c r="E296" i="1"/>
  <c r="D296" i="1" s="1"/>
  <c r="Q295" i="1"/>
  <c r="R295" i="1" s="1"/>
  <c r="O295" i="1"/>
  <c r="K295" i="1"/>
  <c r="H295" i="1" s="1"/>
  <c r="I295" i="1" s="1"/>
  <c r="E295" i="1"/>
  <c r="D295" i="1" s="1"/>
  <c r="Q294" i="1"/>
  <c r="O294" i="1"/>
  <c r="K294" i="1"/>
  <c r="H294" i="1" s="1"/>
  <c r="I294" i="1" s="1"/>
  <c r="E294" i="1"/>
  <c r="D294" i="1" s="1"/>
  <c r="Q293" i="1"/>
  <c r="O293" i="1"/>
  <c r="K293" i="1"/>
  <c r="H293" i="1" s="1"/>
  <c r="I293" i="1" s="1"/>
  <c r="E293" i="1"/>
  <c r="D293" i="1" s="1"/>
  <c r="Q292" i="1"/>
  <c r="R292" i="1" s="1"/>
  <c r="O292" i="1"/>
  <c r="K292" i="1"/>
  <c r="H292" i="1" s="1"/>
  <c r="I292" i="1" s="1"/>
  <c r="E292" i="1"/>
  <c r="D292" i="1" s="1"/>
  <c r="Q291" i="1"/>
  <c r="R291" i="1" s="1"/>
  <c r="O291" i="1"/>
  <c r="K291" i="1"/>
  <c r="H291" i="1" s="1"/>
  <c r="I291" i="1" s="1"/>
  <c r="E291" i="1"/>
  <c r="D291" i="1" s="1"/>
  <c r="Q290" i="1"/>
  <c r="R290" i="1" s="1"/>
  <c r="O290" i="1"/>
  <c r="K290" i="1"/>
  <c r="H290" i="1" s="1"/>
  <c r="I290" i="1" s="1"/>
  <c r="E290" i="1"/>
  <c r="D290" i="1" s="1"/>
  <c r="Q289" i="1"/>
  <c r="R289" i="1" s="1"/>
  <c r="O289" i="1"/>
  <c r="K289" i="1"/>
  <c r="H289" i="1" s="1"/>
  <c r="I289" i="1" s="1"/>
  <c r="E289" i="1"/>
  <c r="D289" i="1" s="1"/>
  <c r="Q288" i="1"/>
  <c r="R288" i="1" s="1"/>
  <c r="O288" i="1"/>
  <c r="K288" i="1"/>
  <c r="H288" i="1" s="1"/>
  <c r="I288" i="1" s="1"/>
  <c r="E288" i="1"/>
  <c r="D288" i="1" s="1"/>
  <c r="Q287" i="1"/>
  <c r="O287" i="1"/>
  <c r="K287" i="1"/>
  <c r="H287" i="1" s="1"/>
  <c r="I287" i="1" s="1"/>
  <c r="E287" i="1"/>
  <c r="D287" i="1" s="1"/>
  <c r="Q286" i="1"/>
  <c r="O286" i="1"/>
  <c r="R286" i="1" s="1"/>
  <c r="K286" i="1"/>
  <c r="H286" i="1" s="1"/>
  <c r="I286" i="1" s="1"/>
  <c r="E286" i="1"/>
  <c r="D286" i="1" s="1"/>
  <c r="Q285" i="1"/>
  <c r="O285" i="1"/>
  <c r="K285" i="1"/>
  <c r="H285" i="1" s="1"/>
  <c r="I285" i="1" s="1"/>
  <c r="E285" i="1"/>
  <c r="D285" i="1" s="1"/>
  <c r="Q284" i="1"/>
  <c r="O284" i="1"/>
  <c r="K284" i="1"/>
  <c r="H284" i="1" s="1"/>
  <c r="I284" i="1" s="1"/>
  <c r="E284" i="1"/>
  <c r="D284" i="1" s="1"/>
  <c r="Q283" i="1"/>
  <c r="R283" i="1" s="1"/>
  <c r="O283" i="1"/>
  <c r="K283" i="1"/>
  <c r="H283" i="1" s="1"/>
  <c r="I283" i="1" s="1"/>
  <c r="E283" i="1"/>
  <c r="D283" i="1" s="1"/>
  <c r="Q282" i="1"/>
  <c r="R282" i="1" s="1"/>
  <c r="O282" i="1"/>
  <c r="K282" i="1"/>
  <c r="H282" i="1" s="1"/>
  <c r="I282" i="1" s="1"/>
  <c r="E282" i="1"/>
  <c r="D282" i="1" s="1"/>
  <c r="Q281" i="1"/>
  <c r="R281" i="1" s="1"/>
  <c r="O281" i="1"/>
  <c r="K281" i="1"/>
  <c r="H281" i="1" s="1"/>
  <c r="I281" i="1" s="1"/>
  <c r="E281" i="1"/>
  <c r="D281" i="1" s="1"/>
  <c r="Q280" i="1"/>
  <c r="R280" i="1" s="1"/>
  <c r="O280" i="1"/>
  <c r="K280" i="1"/>
  <c r="H280" i="1" s="1"/>
  <c r="I280" i="1" s="1"/>
  <c r="E280" i="1"/>
  <c r="D280" i="1" s="1"/>
  <c r="Q279" i="1"/>
  <c r="O279" i="1"/>
  <c r="K279" i="1"/>
  <c r="H279" i="1" s="1"/>
  <c r="I279" i="1" s="1"/>
  <c r="E279" i="1"/>
  <c r="D279" i="1" s="1"/>
  <c r="Q278" i="1"/>
  <c r="R278" i="1" s="1"/>
  <c r="O278" i="1"/>
  <c r="K278" i="1"/>
  <c r="H278" i="1" s="1"/>
  <c r="I278" i="1" s="1"/>
  <c r="E278" i="1"/>
  <c r="D278" i="1" s="1"/>
  <c r="Q277" i="1"/>
  <c r="O277" i="1"/>
  <c r="R277" i="1" s="1"/>
  <c r="K277" i="1"/>
  <c r="H277" i="1" s="1"/>
  <c r="I277" i="1" s="1"/>
  <c r="E277" i="1"/>
  <c r="D277" i="1" s="1"/>
  <c r="Q276" i="1"/>
  <c r="O276" i="1"/>
  <c r="K276" i="1"/>
  <c r="H276" i="1" s="1"/>
  <c r="I276" i="1" s="1"/>
  <c r="E276" i="1"/>
  <c r="D276" i="1" s="1"/>
  <c r="Q275" i="1"/>
  <c r="O275" i="1"/>
  <c r="K275" i="1"/>
  <c r="H275" i="1" s="1"/>
  <c r="I275" i="1" s="1"/>
  <c r="E275" i="1"/>
  <c r="D275" i="1" s="1"/>
  <c r="O274" i="1"/>
  <c r="K274" i="1"/>
  <c r="H274" i="1" s="1"/>
  <c r="I274" i="1" s="1"/>
  <c r="D274" i="1"/>
  <c r="C274" i="1" s="1"/>
  <c r="O273" i="1"/>
  <c r="K273" i="1"/>
  <c r="H273" i="1" s="1"/>
  <c r="I273" i="1" s="1"/>
  <c r="D273" i="1"/>
  <c r="C273" i="1" s="1"/>
  <c r="O272" i="1"/>
  <c r="K272" i="1"/>
  <c r="H272" i="1" s="1"/>
  <c r="I272" i="1" s="1"/>
  <c r="D272" i="1"/>
  <c r="C272" i="1" s="1"/>
  <c r="O271" i="1"/>
  <c r="K271" i="1"/>
  <c r="H271" i="1" s="1"/>
  <c r="I271" i="1" s="1"/>
  <c r="D271" i="1"/>
  <c r="C271" i="1" s="1"/>
  <c r="O270" i="1"/>
  <c r="K270" i="1"/>
  <c r="H270" i="1" s="1"/>
  <c r="I270" i="1" s="1"/>
  <c r="D270" i="1"/>
  <c r="C270" i="1" s="1"/>
  <c r="O269" i="1"/>
  <c r="K269" i="1"/>
  <c r="H269" i="1" s="1"/>
  <c r="I269" i="1" s="1"/>
  <c r="D269" i="1"/>
  <c r="C269" i="1" s="1"/>
  <c r="O268" i="1"/>
  <c r="K268" i="1"/>
  <c r="H268" i="1" s="1"/>
  <c r="I268" i="1" s="1"/>
  <c r="D268" i="1"/>
  <c r="C268" i="1" s="1"/>
  <c r="O267" i="1"/>
  <c r="K267" i="1"/>
  <c r="H267" i="1" s="1"/>
  <c r="I267" i="1" s="1"/>
  <c r="D267" i="1"/>
  <c r="C267" i="1" s="1"/>
  <c r="O266" i="1"/>
  <c r="K266" i="1"/>
  <c r="H266" i="1" s="1"/>
  <c r="I266" i="1" s="1"/>
  <c r="D266" i="1"/>
  <c r="C266" i="1" s="1"/>
  <c r="O265" i="1"/>
  <c r="K265" i="1"/>
  <c r="H265" i="1" s="1"/>
  <c r="I265" i="1" s="1"/>
  <c r="D265" i="1"/>
  <c r="C265" i="1" s="1"/>
  <c r="O264" i="1"/>
  <c r="K264" i="1"/>
  <c r="H264" i="1" s="1"/>
  <c r="I264" i="1" s="1"/>
  <c r="D264" i="1"/>
  <c r="C264" i="1" s="1"/>
  <c r="O263" i="1"/>
  <c r="K263" i="1"/>
  <c r="H263" i="1" s="1"/>
  <c r="I263" i="1" s="1"/>
  <c r="D263" i="1"/>
  <c r="C263" i="1" s="1"/>
  <c r="O262" i="1"/>
  <c r="K262" i="1"/>
  <c r="H262" i="1" s="1"/>
  <c r="I262" i="1" s="1"/>
  <c r="D262" i="1"/>
  <c r="C262" i="1" s="1"/>
  <c r="O261" i="1"/>
  <c r="K261" i="1"/>
  <c r="H261" i="1" s="1"/>
  <c r="I261" i="1" s="1"/>
  <c r="D261" i="1"/>
  <c r="C261" i="1" s="1"/>
  <c r="O260" i="1"/>
  <c r="K260" i="1"/>
  <c r="H260" i="1" s="1"/>
  <c r="I260" i="1" s="1"/>
  <c r="D260" i="1"/>
  <c r="C260" i="1" s="1"/>
  <c r="O259" i="1"/>
  <c r="K259" i="1"/>
  <c r="H259" i="1" s="1"/>
  <c r="I259" i="1" s="1"/>
  <c r="D259" i="1"/>
  <c r="C259" i="1" s="1"/>
  <c r="O258" i="1"/>
  <c r="K258" i="1"/>
  <c r="H258" i="1" s="1"/>
  <c r="I258" i="1" s="1"/>
  <c r="D258" i="1"/>
  <c r="C258" i="1" s="1"/>
  <c r="O257" i="1"/>
  <c r="K257" i="1"/>
  <c r="H257" i="1" s="1"/>
  <c r="I257" i="1" s="1"/>
  <c r="D257" i="1"/>
  <c r="C257" i="1" s="1"/>
  <c r="O256" i="1"/>
  <c r="K256" i="1"/>
  <c r="H256" i="1" s="1"/>
  <c r="I256" i="1" s="1"/>
  <c r="D256" i="1"/>
  <c r="C256" i="1" s="1"/>
  <c r="O255" i="1"/>
  <c r="K255" i="1"/>
  <c r="H255" i="1" s="1"/>
  <c r="I255" i="1" s="1"/>
  <c r="D255" i="1"/>
  <c r="C255" i="1" s="1"/>
  <c r="O254" i="1"/>
  <c r="K254" i="1"/>
  <c r="H254" i="1" s="1"/>
  <c r="I254" i="1" s="1"/>
  <c r="D254" i="1"/>
  <c r="C254" i="1" s="1"/>
  <c r="O253" i="1"/>
  <c r="K253" i="1"/>
  <c r="H253" i="1" s="1"/>
  <c r="I253" i="1" s="1"/>
  <c r="D253" i="1"/>
  <c r="C253" i="1" s="1"/>
  <c r="O252" i="1"/>
  <c r="K252" i="1"/>
  <c r="H252" i="1" s="1"/>
  <c r="I252" i="1" s="1"/>
  <c r="D252" i="1"/>
  <c r="C252" i="1" s="1"/>
  <c r="O251" i="1"/>
  <c r="K251" i="1"/>
  <c r="H251" i="1" s="1"/>
  <c r="I251" i="1" s="1"/>
  <c r="D251" i="1"/>
  <c r="C251" i="1" s="1"/>
  <c r="O250" i="1"/>
  <c r="K250" i="1"/>
  <c r="H250" i="1" s="1"/>
  <c r="I250" i="1" s="1"/>
  <c r="D250" i="1"/>
  <c r="C250" i="1" s="1"/>
  <c r="O249" i="1"/>
  <c r="K249" i="1"/>
  <c r="H249" i="1" s="1"/>
  <c r="I249" i="1" s="1"/>
  <c r="D249" i="1"/>
  <c r="C249" i="1" s="1"/>
  <c r="O248" i="1"/>
  <c r="K248" i="1"/>
  <c r="H248" i="1" s="1"/>
  <c r="I248" i="1" s="1"/>
  <c r="D248" i="1"/>
  <c r="C248" i="1" s="1"/>
  <c r="O247" i="1"/>
  <c r="K247" i="1"/>
  <c r="H247" i="1" s="1"/>
  <c r="I247" i="1" s="1"/>
  <c r="D247" i="1"/>
  <c r="C247" i="1" s="1"/>
  <c r="O246" i="1"/>
  <c r="K246" i="1"/>
  <c r="H246" i="1" s="1"/>
  <c r="I246" i="1" s="1"/>
  <c r="D246" i="1"/>
  <c r="C246" i="1" s="1"/>
  <c r="O245" i="1"/>
  <c r="K245" i="1"/>
  <c r="H245" i="1" s="1"/>
  <c r="I245" i="1" s="1"/>
  <c r="D245" i="1"/>
  <c r="C245" i="1" s="1"/>
  <c r="O244" i="1"/>
  <c r="K244" i="1"/>
  <c r="H244" i="1" s="1"/>
  <c r="I244" i="1" s="1"/>
  <c r="D244" i="1"/>
  <c r="C244" i="1" s="1"/>
  <c r="O243" i="1"/>
  <c r="K243" i="1"/>
  <c r="H243" i="1" s="1"/>
  <c r="I243" i="1" s="1"/>
  <c r="D243" i="1"/>
  <c r="C243" i="1" s="1"/>
  <c r="O242" i="1"/>
  <c r="K242" i="1"/>
  <c r="H242" i="1" s="1"/>
  <c r="I242" i="1" s="1"/>
  <c r="D242" i="1"/>
  <c r="C242" i="1" s="1"/>
  <c r="O241" i="1"/>
  <c r="K241" i="1"/>
  <c r="H241" i="1" s="1"/>
  <c r="I241" i="1" s="1"/>
  <c r="D241" i="1"/>
  <c r="C241" i="1" s="1"/>
  <c r="O240" i="1"/>
  <c r="K240" i="1"/>
  <c r="H240" i="1" s="1"/>
  <c r="I240" i="1" s="1"/>
  <c r="D240" i="1"/>
  <c r="C240" i="1" s="1"/>
  <c r="O239" i="1"/>
  <c r="K239" i="1"/>
  <c r="H239" i="1" s="1"/>
  <c r="I239" i="1" s="1"/>
  <c r="D239" i="1"/>
  <c r="C239" i="1" s="1"/>
  <c r="Q238" i="1"/>
  <c r="O238" i="1"/>
  <c r="K238" i="1"/>
  <c r="I238" i="1"/>
  <c r="G238" i="1"/>
  <c r="Q237" i="1"/>
  <c r="O237" i="1"/>
  <c r="K237" i="1"/>
  <c r="I237" i="1"/>
  <c r="G237" i="1"/>
  <c r="Q236" i="1"/>
  <c r="O236" i="1"/>
  <c r="K236" i="1"/>
  <c r="I236" i="1"/>
  <c r="G236" i="1"/>
  <c r="Q235" i="1"/>
  <c r="O235" i="1"/>
  <c r="K235" i="1"/>
  <c r="I235" i="1"/>
  <c r="G235" i="1"/>
  <c r="Q234" i="1"/>
  <c r="O234" i="1"/>
  <c r="K234" i="1"/>
  <c r="I234" i="1"/>
  <c r="G234" i="1"/>
  <c r="Q233" i="1"/>
  <c r="O233" i="1"/>
  <c r="K233" i="1"/>
  <c r="I233" i="1"/>
  <c r="G233" i="1"/>
  <c r="Q232" i="1"/>
  <c r="O232" i="1"/>
  <c r="K232" i="1"/>
  <c r="I232" i="1"/>
  <c r="G232" i="1"/>
  <c r="Q231" i="1"/>
  <c r="O231" i="1"/>
  <c r="K231" i="1"/>
  <c r="I231" i="1"/>
  <c r="G231" i="1"/>
  <c r="Q230" i="1"/>
  <c r="O230" i="1"/>
  <c r="K230" i="1"/>
  <c r="I230" i="1"/>
  <c r="G230" i="1"/>
  <c r="Q229" i="1"/>
  <c r="O229" i="1"/>
  <c r="K229" i="1"/>
  <c r="I229" i="1"/>
  <c r="G229" i="1"/>
  <c r="Q228" i="1"/>
  <c r="O228" i="1"/>
  <c r="K228" i="1"/>
  <c r="I228" i="1"/>
  <c r="G228" i="1"/>
  <c r="Q227" i="1"/>
  <c r="O227" i="1"/>
  <c r="K227" i="1"/>
  <c r="I227" i="1"/>
  <c r="G227" i="1"/>
  <c r="Q226" i="1"/>
  <c r="O226" i="1"/>
  <c r="K226" i="1"/>
  <c r="I226" i="1"/>
  <c r="G226" i="1"/>
  <c r="Q225" i="1"/>
  <c r="O225" i="1"/>
  <c r="K225" i="1"/>
  <c r="I225" i="1"/>
  <c r="G225" i="1"/>
  <c r="Q224" i="1"/>
  <c r="O224" i="1"/>
  <c r="K224" i="1"/>
  <c r="I224" i="1"/>
  <c r="G224" i="1"/>
  <c r="Q223" i="1"/>
  <c r="O223" i="1"/>
  <c r="K223" i="1"/>
  <c r="I223" i="1"/>
  <c r="G223" i="1"/>
  <c r="Q222" i="1"/>
  <c r="O222" i="1"/>
  <c r="K222" i="1"/>
  <c r="I222" i="1"/>
  <c r="G222" i="1"/>
  <c r="Q221" i="1"/>
  <c r="O221" i="1"/>
  <c r="K221" i="1"/>
  <c r="I221" i="1"/>
  <c r="G221" i="1"/>
  <c r="Q220" i="1"/>
  <c r="O220" i="1"/>
  <c r="K220" i="1"/>
  <c r="I220" i="1"/>
  <c r="G220" i="1"/>
  <c r="Q219" i="1"/>
  <c r="O219" i="1"/>
  <c r="K219" i="1"/>
  <c r="I219" i="1"/>
  <c r="G219" i="1"/>
  <c r="Q218" i="1"/>
  <c r="O218" i="1"/>
  <c r="K218" i="1"/>
  <c r="I218" i="1"/>
  <c r="G218" i="1"/>
  <c r="Q217" i="1"/>
  <c r="O217" i="1"/>
  <c r="K217" i="1"/>
  <c r="I217" i="1"/>
  <c r="G217" i="1"/>
  <c r="Q216" i="1"/>
  <c r="O216" i="1"/>
  <c r="K216" i="1"/>
  <c r="I216" i="1"/>
  <c r="G216" i="1"/>
  <c r="Q215" i="1"/>
  <c r="O215" i="1"/>
  <c r="K215" i="1"/>
  <c r="I215" i="1"/>
  <c r="G215" i="1"/>
  <c r="Q214" i="1"/>
  <c r="O214" i="1"/>
  <c r="K214" i="1"/>
  <c r="I214" i="1"/>
  <c r="G214" i="1"/>
  <c r="Q213" i="1"/>
  <c r="O213" i="1"/>
  <c r="K213" i="1"/>
  <c r="I213" i="1"/>
  <c r="G213" i="1"/>
  <c r="Q212" i="1"/>
  <c r="O212" i="1"/>
  <c r="K212" i="1"/>
  <c r="I212" i="1"/>
  <c r="G212" i="1"/>
  <c r="Q211" i="1"/>
  <c r="O211" i="1"/>
  <c r="K211" i="1"/>
  <c r="I211" i="1"/>
  <c r="G211" i="1"/>
  <c r="Q210" i="1"/>
  <c r="O210" i="1"/>
  <c r="K210" i="1"/>
  <c r="I210" i="1"/>
  <c r="G210" i="1"/>
  <c r="Q209" i="1"/>
  <c r="O209" i="1"/>
  <c r="K209" i="1"/>
  <c r="I209" i="1"/>
  <c r="G209" i="1"/>
  <c r="Q208" i="1"/>
  <c r="O208" i="1"/>
  <c r="K208" i="1"/>
  <c r="I208" i="1"/>
  <c r="G208" i="1"/>
  <c r="Q207" i="1"/>
  <c r="O207" i="1"/>
  <c r="K207" i="1"/>
  <c r="I207" i="1"/>
  <c r="G207" i="1"/>
  <c r="Q206" i="1"/>
  <c r="O206" i="1"/>
  <c r="K206" i="1"/>
  <c r="I206" i="1"/>
  <c r="G206" i="1"/>
  <c r="Q205" i="1"/>
  <c r="O205" i="1"/>
  <c r="K205" i="1"/>
  <c r="I205" i="1"/>
  <c r="G205" i="1"/>
  <c r="Q204" i="1"/>
  <c r="O204" i="1"/>
  <c r="K204" i="1"/>
  <c r="I204" i="1"/>
  <c r="G204" i="1"/>
  <c r="Q203" i="1"/>
  <c r="O203" i="1"/>
  <c r="K203" i="1"/>
  <c r="I203" i="1"/>
  <c r="G203" i="1"/>
  <c r="Q202" i="1"/>
  <c r="O202" i="1"/>
  <c r="K202" i="1"/>
  <c r="I202" i="1"/>
  <c r="G202" i="1"/>
  <c r="Q201" i="1"/>
  <c r="O201" i="1"/>
  <c r="K201" i="1"/>
  <c r="I201" i="1"/>
  <c r="G201" i="1"/>
  <c r="Q200" i="1"/>
  <c r="O200" i="1"/>
  <c r="K200" i="1"/>
  <c r="I200" i="1"/>
  <c r="G200" i="1"/>
  <c r="Q199" i="1"/>
  <c r="O199" i="1"/>
  <c r="K199" i="1"/>
  <c r="I199" i="1"/>
  <c r="G199" i="1"/>
  <c r="O198" i="1"/>
  <c r="R198" i="1" s="1"/>
  <c r="K198" i="1"/>
  <c r="I198" i="1"/>
  <c r="G198" i="1"/>
  <c r="R197" i="1"/>
  <c r="O197" i="1"/>
  <c r="K197" i="1"/>
  <c r="I197" i="1"/>
  <c r="G197" i="1"/>
  <c r="O196" i="1"/>
  <c r="R196" i="1" s="1"/>
  <c r="K196" i="1"/>
  <c r="I196" i="1"/>
  <c r="G196" i="1"/>
  <c r="O195" i="1"/>
  <c r="R195" i="1" s="1"/>
  <c r="K195" i="1"/>
  <c r="I195" i="1"/>
  <c r="G195" i="1"/>
  <c r="O194" i="1"/>
  <c r="R194" i="1" s="1"/>
  <c r="K194" i="1"/>
  <c r="I194" i="1"/>
  <c r="G194" i="1"/>
  <c r="O193" i="1"/>
  <c r="R193" i="1" s="1"/>
  <c r="K193" i="1"/>
  <c r="I193" i="1"/>
  <c r="G193" i="1"/>
  <c r="O192" i="1"/>
  <c r="R192" i="1" s="1"/>
  <c r="K192" i="1"/>
  <c r="I192" i="1"/>
  <c r="G192" i="1"/>
  <c r="O191" i="1"/>
  <c r="R191" i="1" s="1"/>
  <c r="K191" i="1"/>
  <c r="I191" i="1"/>
  <c r="G191" i="1"/>
  <c r="O190" i="1"/>
  <c r="R190" i="1" s="1"/>
  <c r="K190" i="1"/>
  <c r="I190" i="1"/>
  <c r="G190" i="1"/>
  <c r="O189" i="1"/>
  <c r="R189" i="1" s="1"/>
  <c r="K189" i="1"/>
  <c r="I189" i="1"/>
  <c r="G189" i="1"/>
  <c r="O188" i="1"/>
  <c r="R188" i="1" s="1"/>
  <c r="K188" i="1"/>
  <c r="I188" i="1"/>
  <c r="G188" i="1"/>
  <c r="R187" i="1"/>
  <c r="O187" i="1"/>
  <c r="K187" i="1"/>
  <c r="I187" i="1"/>
  <c r="G187" i="1"/>
  <c r="R186" i="1"/>
  <c r="O186" i="1"/>
  <c r="K186" i="1"/>
  <c r="I186" i="1"/>
  <c r="G186" i="1"/>
  <c r="O185" i="1"/>
  <c r="R294" i="1" s="1"/>
  <c r="K185" i="1"/>
  <c r="I185" i="1"/>
  <c r="G185" i="1"/>
  <c r="O184" i="1"/>
  <c r="R184" i="1" s="1"/>
  <c r="K184" i="1"/>
  <c r="I184" i="1"/>
  <c r="G184" i="1"/>
  <c r="O183" i="1"/>
  <c r="R183" i="1" s="1"/>
  <c r="K183" i="1"/>
  <c r="I183" i="1"/>
  <c r="G183" i="1"/>
  <c r="O182" i="1"/>
  <c r="R182" i="1" s="1"/>
  <c r="K182" i="1"/>
  <c r="I182" i="1"/>
  <c r="G182" i="1"/>
  <c r="R181" i="1"/>
  <c r="O181" i="1"/>
  <c r="K181" i="1"/>
  <c r="I181" i="1"/>
  <c r="G181" i="1"/>
  <c r="O180" i="1"/>
  <c r="R180" i="1" s="1"/>
  <c r="K180" i="1"/>
  <c r="I180" i="1"/>
  <c r="G180" i="1"/>
  <c r="O179" i="1"/>
  <c r="R179" i="1" s="1"/>
  <c r="K179" i="1"/>
  <c r="I179" i="1"/>
  <c r="G179" i="1"/>
  <c r="O178" i="1"/>
  <c r="R178" i="1" s="1"/>
  <c r="K178" i="1"/>
  <c r="I178" i="1"/>
  <c r="G178" i="1"/>
  <c r="O177" i="1"/>
  <c r="R177" i="1" s="1"/>
  <c r="K177" i="1"/>
  <c r="I177" i="1"/>
  <c r="G177" i="1"/>
  <c r="O176" i="1"/>
  <c r="R176" i="1" s="1"/>
  <c r="K176" i="1"/>
  <c r="I176" i="1"/>
  <c r="G176" i="1"/>
  <c r="O175" i="1"/>
  <c r="R175" i="1" s="1"/>
  <c r="K175" i="1"/>
  <c r="I175" i="1"/>
  <c r="G175" i="1"/>
  <c r="O174" i="1"/>
  <c r="R174" i="1" s="1"/>
  <c r="K174" i="1"/>
  <c r="I174" i="1"/>
  <c r="G174" i="1"/>
  <c r="O173" i="1"/>
  <c r="R173" i="1" s="1"/>
  <c r="K173" i="1"/>
  <c r="I173" i="1"/>
  <c r="G173" i="1"/>
  <c r="O172" i="1"/>
  <c r="R172" i="1" s="1"/>
  <c r="K172" i="1"/>
  <c r="I172" i="1"/>
  <c r="G172" i="1"/>
  <c r="R171" i="1"/>
  <c r="O171" i="1"/>
  <c r="K171" i="1"/>
  <c r="I171" i="1"/>
  <c r="G171" i="1"/>
  <c r="R170" i="1"/>
  <c r="O170" i="1"/>
  <c r="K170" i="1"/>
  <c r="I170" i="1"/>
  <c r="G170" i="1"/>
  <c r="O169" i="1"/>
  <c r="R169" i="1" s="1"/>
  <c r="K169" i="1"/>
  <c r="I169" i="1"/>
  <c r="G169" i="1"/>
  <c r="O168" i="1"/>
  <c r="R168" i="1" s="1"/>
  <c r="K168" i="1"/>
  <c r="I168" i="1"/>
  <c r="G168" i="1"/>
  <c r="O167" i="1"/>
  <c r="R167" i="1" s="1"/>
  <c r="K167" i="1"/>
  <c r="I167" i="1"/>
  <c r="G167" i="1"/>
  <c r="O166" i="1"/>
  <c r="R166" i="1" s="1"/>
  <c r="K166" i="1"/>
  <c r="I166" i="1"/>
  <c r="G166" i="1"/>
  <c r="R165" i="1"/>
  <c r="O165" i="1"/>
  <c r="K165" i="1"/>
  <c r="I165" i="1"/>
  <c r="G165" i="1"/>
  <c r="O164" i="1"/>
  <c r="R164" i="1" s="1"/>
  <c r="K164" i="1"/>
  <c r="I164" i="1"/>
  <c r="G164" i="1"/>
  <c r="O163" i="1"/>
  <c r="R163" i="1" s="1"/>
  <c r="K163" i="1"/>
  <c r="I163" i="1"/>
  <c r="G163" i="1"/>
  <c r="O162" i="1"/>
  <c r="R162" i="1" s="1"/>
  <c r="K162" i="1"/>
  <c r="I162" i="1"/>
  <c r="G162" i="1"/>
  <c r="O161" i="1"/>
  <c r="R161" i="1" s="1"/>
  <c r="K161" i="1"/>
  <c r="I161" i="1"/>
  <c r="G161" i="1"/>
  <c r="O160" i="1"/>
  <c r="R160" i="1" s="1"/>
  <c r="K160" i="1"/>
  <c r="I160" i="1"/>
  <c r="G160" i="1"/>
  <c r="O159" i="1"/>
  <c r="R159" i="1" s="1"/>
  <c r="K159" i="1"/>
  <c r="I159" i="1"/>
  <c r="G159" i="1"/>
  <c r="O158" i="1"/>
  <c r="R158" i="1" s="1"/>
  <c r="K158" i="1"/>
  <c r="I158" i="1"/>
  <c r="G158" i="1"/>
  <c r="O157" i="1"/>
  <c r="R157" i="1" s="1"/>
  <c r="K157" i="1"/>
  <c r="I157" i="1"/>
  <c r="G157" i="1"/>
  <c r="O156" i="1"/>
  <c r="R156" i="1" s="1"/>
  <c r="K156" i="1"/>
  <c r="I156" i="1"/>
  <c r="G156" i="1"/>
  <c r="R155" i="1"/>
  <c r="O155" i="1"/>
  <c r="K155" i="1"/>
  <c r="I155" i="1"/>
  <c r="G155" i="1"/>
  <c r="R154" i="1"/>
  <c r="O154" i="1"/>
  <c r="K154" i="1"/>
  <c r="I154" i="1"/>
  <c r="G154" i="1"/>
  <c r="O153" i="1"/>
  <c r="R153" i="1" s="1"/>
  <c r="K153" i="1"/>
  <c r="I153" i="1"/>
  <c r="G153" i="1"/>
  <c r="O152" i="1"/>
  <c r="R152" i="1" s="1"/>
  <c r="K152" i="1"/>
  <c r="I152" i="1"/>
  <c r="G152" i="1"/>
  <c r="O151" i="1"/>
  <c r="R151" i="1" s="1"/>
  <c r="K151" i="1"/>
  <c r="I151" i="1"/>
  <c r="G151" i="1"/>
  <c r="O150" i="1"/>
  <c r="R150" i="1" s="1"/>
  <c r="K150" i="1"/>
  <c r="I150" i="1"/>
  <c r="G150" i="1"/>
  <c r="O149" i="1"/>
  <c r="R149" i="1" s="1"/>
  <c r="K149" i="1"/>
  <c r="I149" i="1"/>
  <c r="G149" i="1"/>
  <c r="R148" i="1"/>
  <c r="O148" i="1"/>
  <c r="K148" i="1"/>
  <c r="I148" i="1"/>
  <c r="G148" i="1"/>
  <c r="R147" i="1"/>
  <c r="O147" i="1"/>
  <c r="K147" i="1"/>
  <c r="I147" i="1"/>
  <c r="G147" i="1"/>
  <c r="O146" i="1"/>
  <c r="R146" i="1" s="1"/>
  <c r="K146" i="1"/>
  <c r="I146" i="1"/>
  <c r="G146" i="1"/>
  <c r="O145" i="1"/>
  <c r="R145" i="1" s="1"/>
  <c r="K145" i="1"/>
  <c r="I145" i="1"/>
  <c r="G145" i="1"/>
  <c r="O144" i="1"/>
  <c r="R144" i="1" s="1"/>
  <c r="K144" i="1"/>
  <c r="I144" i="1"/>
  <c r="G144" i="1"/>
  <c r="O143" i="1"/>
  <c r="R143" i="1" s="1"/>
  <c r="K143" i="1"/>
  <c r="I143" i="1"/>
  <c r="G143" i="1"/>
  <c r="R142" i="1"/>
  <c r="O142" i="1"/>
  <c r="K142" i="1"/>
  <c r="I142" i="1"/>
  <c r="G142" i="1"/>
  <c r="O141" i="1"/>
  <c r="R141" i="1" s="1"/>
  <c r="K141" i="1"/>
  <c r="I141" i="1"/>
  <c r="G141" i="1"/>
  <c r="O140" i="1"/>
  <c r="R140" i="1" s="1"/>
  <c r="K140" i="1"/>
  <c r="I140" i="1"/>
  <c r="G140" i="1"/>
  <c r="O139" i="1"/>
  <c r="R139" i="1" s="1"/>
  <c r="K139" i="1"/>
  <c r="I139" i="1"/>
  <c r="G139" i="1"/>
  <c r="O138" i="1"/>
  <c r="R138" i="1" s="1"/>
  <c r="K138" i="1"/>
  <c r="I138" i="1"/>
  <c r="G138" i="1"/>
  <c r="O137" i="1"/>
  <c r="R137" i="1" s="1"/>
  <c r="K137" i="1"/>
  <c r="I137" i="1"/>
  <c r="G137" i="1"/>
  <c r="R136" i="1"/>
  <c r="O136" i="1"/>
  <c r="K136" i="1"/>
  <c r="I136" i="1"/>
  <c r="G136" i="1"/>
  <c r="O135" i="1"/>
  <c r="R135" i="1" s="1"/>
  <c r="K135" i="1"/>
  <c r="I135" i="1"/>
  <c r="G135" i="1"/>
  <c r="O134" i="1"/>
  <c r="R134" i="1" s="1"/>
  <c r="K134" i="1"/>
  <c r="I134" i="1"/>
  <c r="G134" i="1"/>
  <c r="R133" i="1"/>
  <c r="O133" i="1"/>
  <c r="K133" i="1"/>
  <c r="I133" i="1"/>
  <c r="G133" i="1"/>
  <c r="O132" i="1"/>
  <c r="R132" i="1" s="1"/>
  <c r="K132" i="1"/>
  <c r="I132" i="1"/>
  <c r="G132" i="1"/>
  <c r="O131" i="1"/>
  <c r="R131" i="1" s="1"/>
  <c r="K131" i="1"/>
  <c r="I131" i="1"/>
  <c r="G131" i="1"/>
  <c r="O130" i="1"/>
  <c r="R130" i="1" s="1"/>
  <c r="K130" i="1"/>
  <c r="I130" i="1"/>
  <c r="G130" i="1"/>
  <c r="O129" i="1"/>
  <c r="R129" i="1" s="1"/>
  <c r="K129" i="1"/>
  <c r="I129" i="1"/>
  <c r="G129" i="1"/>
  <c r="O128" i="1"/>
  <c r="R128" i="1" s="1"/>
  <c r="K128" i="1"/>
  <c r="I128" i="1"/>
  <c r="G128" i="1"/>
  <c r="O127" i="1"/>
  <c r="R127" i="1" s="1"/>
  <c r="K127" i="1"/>
  <c r="I127" i="1"/>
  <c r="G127" i="1"/>
  <c r="R126" i="1"/>
  <c r="O126" i="1"/>
  <c r="K126" i="1"/>
  <c r="I126" i="1"/>
  <c r="G126" i="1"/>
  <c r="O125" i="1"/>
  <c r="R125" i="1" s="1"/>
  <c r="K125" i="1"/>
  <c r="I125" i="1"/>
  <c r="G125" i="1"/>
  <c r="O124" i="1"/>
  <c r="R124" i="1" s="1"/>
  <c r="K124" i="1"/>
  <c r="I124" i="1"/>
  <c r="G124" i="1"/>
  <c r="R123" i="1"/>
  <c r="O123" i="1"/>
  <c r="K123" i="1"/>
  <c r="I123" i="1"/>
  <c r="G123" i="1"/>
  <c r="R122" i="1"/>
  <c r="O122" i="1"/>
  <c r="K122" i="1"/>
  <c r="I122" i="1"/>
  <c r="G122" i="1"/>
  <c r="O121" i="1"/>
  <c r="R121" i="1" s="1"/>
  <c r="K121" i="1"/>
  <c r="I121" i="1"/>
  <c r="G121" i="1"/>
  <c r="O120" i="1"/>
  <c r="R120" i="1" s="1"/>
  <c r="K120" i="1"/>
  <c r="I120" i="1"/>
  <c r="G120" i="1"/>
  <c r="O119" i="1"/>
  <c r="R119" i="1" s="1"/>
  <c r="K119" i="1"/>
  <c r="I119" i="1"/>
  <c r="G119" i="1"/>
  <c r="O118" i="1"/>
  <c r="R118" i="1" s="1"/>
  <c r="K118" i="1"/>
  <c r="I118" i="1"/>
  <c r="G118" i="1"/>
  <c r="O117" i="1"/>
  <c r="R117" i="1" s="1"/>
  <c r="K117" i="1"/>
  <c r="I117" i="1"/>
  <c r="G117" i="1"/>
  <c r="R116" i="1"/>
  <c r="O116" i="1"/>
  <c r="K116" i="1"/>
  <c r="I116" i="1"/>
  <c r="G116" i="1"/>
  <c r="R115" i="1"/>
  <c r="O115" i="1"/>
  <c r="K115" i="1"/>
  <c r="I115" i="1"/>
  <c r="G115" i="1"/>
  <c r="O114" i="1"/>
  <c r="R114" i="1" s="1"/>
  <c r="K114" i="1"/>
  <c r="I114" i="1"/>
  <c r="G114" i="1"/>
  <c r="O113" i="1"/>
  <c r="R113" i="1" s="1"/>
  <c r="K113" i="1"/>
  <c r="I113" i="1"/>
  <c r="G113" i="1"/>
  <c r="O112" i="1"/>
  <c r="R112" i="1" s="1"/>
  <c r="K112" i="1"/>
  <c r="I112" i="1"/>
  <c r="G112" i="1"/>
  <c r="O111" i="1"/>
  <c r="R111" i="1" s="1"/>
  <c r="K111" i="1"/>
  <c r="I111" i="1"/>
  <c r="G111" i="1"/>
  <c r="Q110" i="1"/>
  <c r="O110" i="1"/>
  <c r="K110" i="1"/>
  <c r="I110" i="1"/>
  <c r="G110" i="1"/>
  <c r="Q109" i="1"/>
  <c r="R109" i="1" s="1"/>
  <c r="O109" i="1"/>
  <c r="K109" i="1"/>
  <c r="I109" i="1"/>
  <c r="G109" i="1"/>
  <c r="Q108" i="1"/>
  <c r="O108" i="1"/>
  <c r="K108" i="1"/>
  <c r="I108" i="1"/>
  <c r="G108" i="1"/>
  <c r="Q107" i="1"/>
  <c r="R107" i="1" s="1"/>
  <c r="O107" i="1"/>
  <c r="K107" i="1"/>
  <c r="I107" i="1"/>
  <c r="G107" i="1"/>
  <c r="Q106" i="1"/>
  <c r="O106" i="1"/>
  <c r="K106" i="1"/>
  <c r="I106" i="1"/>
  <c r="G106" i="1"/>
  <c r="Q105" i="1"/>
  <c r="R105" i="1" s="1"/>
  <c r="O105" i="1"/>
  <c r="K105" i="1"/>
  <c r="I105" i="1"/>
  <c r="G105" i="1"/>
  <c r="Q104" i="1"/>
  <c r="O104" i="1"/>
  <c r="R104" i="1" s="1"/>
  <c r="K104" i="1"/>
  <c r="I104" i="1"/>
  <c r="G104" i="1"/>
  <c r="Q103" i="1"/>
  <c r="R103" i="1" s="1"/>
  <c r="O103" i="1"/>
  <c r="K103" i="1"/>
  <c r="I103" i="1"/>
  <c r="G103" i="1"/>
  <c r="Q102" i="1"/>
  <c r="O102" i="1"/>
  <c r="K102" i="1"/>
  <c r="I102" i="1"/>
  <c r="G102" i="1"/>
  <c r="Q101" i="1"/>
  <c r="O101" i="1"/>
  <c r="K101" i="1"/>
  <c r="I101" i="1"/>
  <c r="G101" i="1"/>
  <c r="Q100" i="1"/>
  <c r="O100" i="1"/>
  <c r="R100" i="1" s="1"/>
  <c r="K100" i="1"/>
  <c r="I100" i="1"/>
  <c r="G100" i="1"/>
  <c r="Q99" i="1"/>
  <c r="R99" i="1" s="1"/>
  <c r="O99" i="1"/>
  <c r="K99" i="1"/>
  <c r="I99" i="1"/>
  <c r="G99" i="1"/>
  <c r="Q98" i="1"/>
  <c r="O98" i="1"/>
  <c r="R98" i="1" s="1"/>
  <c r="K98" i="1"/>
  <c r="I98" i="1"/>
  <c r="G98" i="1"/>
  <c r="Q97" i="1"/>
  <c r="O97" i="1"/>
  <c r="K97" i="1"/>
  <c r="I97" i="1"/>
  <c r="G97" i="1"/>
  <c r="Q96" i="1"/>
  <c r="O96" i="1"/>
  <c r="R96" i="1" s="1"/>
  <c r="K96" i="1"/>
  <c r="I96" i="1"/>
  <c r="G96" i="1"/>
  <c r="Q95" i="1"/>
  <c r="R95" i="1" s="1"/>
  <c r="O95" i="1"/>
  <c r="K95" i="1"/>
  <c r="I95" i="1"/>
  <c r="G95" i="1"/>
  <c r="Q94" i="1"/>
  <c r="O94" i="1"/>
  <c r="R94" i="1" s="1"/>
  <c r="K94" i="1"/>
  <c r="I94" i="1"/>
  <c r="G94" i="1"/>
  <c r="Q93" i="1"/>
  <c r="O93" i="1"/>
  <c r="K93" i="1"/>
  <c r="I93" i="1"/>
  <c r="G93" i="1"/>
  <c r="Q92" i="1"/>
  <c r="O92" i="1"/>
  <c r="R92" i="1" s="1"/>
  <c r="K92" i="1"/>
  <c r="I92" i="1"/>
  <c r="G92" i="1"/>
  <c r="Q91" i="1"/>
  <c r="R91" i="1" s="1"/>
  <c r="O91" i="1"/>
  <c r="K91" i="1"/>
  <c r="I91" i="1"/>
  <c r="G91" i="1"/>
  <c r="Q90" i="1"/>
  <c r="O90" i="1"/>
  <c r="R90" i="1" s="1"/>
  <c r="K90" i="1"/>
  <c r="I90" i="1"/>
  <c r="G90" i="1"/>
  <c r="Q89" i="1"/>
  <c r="O89" i="1"/>
  <c r="K89" i="1"/>
  <c r="I89" i="1"/>
  <c r="G89" i="1"/>
  <c r="Q88" i="1"/>
  <c r="O88" i="1"/>
  <c r="R88" i="1" s="1"/>
  <c r="K88" i="1"/>
  <c r="I88" i="1"/>
  <c r="G88" i="1"/>
  <c r="Q87" i="1"/>
  <c r="O87" i="1"/>
  <c r="R87" i="1" s="1"/>
  <c r="K87" i="1"/>
  <c r="I87" i="1"/>
  <c r="G87" i="1"/>
  <c r="Q86" i="1"/>
  <c r="O86" i="1"/>
  <c r="R86" i="1" s="1"/>
  <c r="K86" i="1"/>
  <c r="I86" i="1"/>
  <c r="G86" i="1"/>
  <c r="Q85" i="1"/>
  <c r="O85" i="1"/>
  <c r="K85" i="1"/>
  <c r="I85" i="1"/>
  <c r="G85" i="1"/>
  <c r="Q84" i="1"/>
  <c r="O84" i="1"/>
  <c r="K84" i="1"/>
  <c r="I84" i="1"/>
  <c r="G84" i="1"/>
  <c r="R83" i="1"/>
  <c r="Q83" i="1"/>
  <c r="O83" i="1"/>
  <c r="K83" i="1"/>
  <c r="I83" i="1"/>
  <c r="G83" i="1"/>
  <c r="Q82" i="1"/>
  <c r="O82" i="1"/>
  <c r="R82" i="1" s="1"/>
  <c r="K82" i="1"/>
  <c r="I82" i="1"/>
  <c r="G82" i="1"/>
  <c r="Q81" i="1"/>
  <c r="R81" i="1" s="1"/>
  <c r="O81" i="1"/>
  <c r="K81" i="1"/>
  <c r="I81" i="1"/>
  <c r="G81" i="1"/>
  <c r="Q80" i="1"/>
  <c r="O80" i="1"/>
  <c r="K80" i="1"/>
  <c r="I80" i="1"/>
  <c r="G80" i="1"/>
  <c r="R79" i="1"/>
  <c r="Q79" i="1"/>
  <c r="O79" i="1"/>
  <c r="K79" i="1"/>
  <c r="I79" i="1"/>
  <c r="G79" i="1"/>
  <c r="Q78" i="1"/>
  <c r="R78" i="1" s="1"/>
  <c r="O78" i="1"/>
  <c r="K78" i="1"/>
  <c r="I78" i="1"/>
  <c r="G78" i="1"/>
  <c r="Q77" i="1"/>
  <c r="R77" i="1" s="1"/>
  <c r="O77" i="1"/>
  <c r="H77" i="1"/>
  <c r="K77" i="1" s="1"/>
  <c r="G77" i="1"/>
  <c r="Q76" i="1"/>
  <c r="O76" i="1"/>
  <c r="R76" i="1" s="1"/>
  <c r="H76" i="1"/>
  <c r="K76" i="1" s="1"/>
  <c r="G76" i="1"/>
  <c r="R75" i="1"/>
  <c r="Q75" i="1"/>
  <c r="O75" i="1"/>
  <c r="H75" i="1"/>
  <c r="K75" i="1" s="1"/>
  <c r="G75" i="1"/>
  <c r="Q74" i="1"/>
  <c r="R74" i="1" s="1"/>
  <c r="O74" i="1"/>
  <c r="K74" i="1"/>
  <c r="G74" i="1"/>
  <c r="Q73" i="1"/>
  <c r="O73" i="1"/>
  <c r="H73" i="1"/>
  <c r="K73" i="1" s="1"/>
  <c r="G73" i="1"/>
  <c r="Q72" i="1"/>
  <c r="O72" i="1"/>
  <c r="H72" i="1"/>
  <c r="K72" i="1" s="1"/>
  <c r="G72" i="1"/>
  <c r="Q71" i="1"/>
  <c r="R71" i="1" s="1"/>
  <c r="O71" i="1"/>
  <c r="H71" i="1"/>
  <c r="K71" i="1" s="1"/>
  <c r="G71" i="1"/>
  <c r="Q70" i="1"/>
  <c r="O70" i="1"/>
  <c r="H70" i="1"/>
  <c r="K70" i="1" s="1"/>
  <c r="G70" i="1"/>
  <c r="Q69" i="1"/>
  <c r="R69" i="1" s="1"/>
  <c r="O69" i="1"/>
  <c r="H69" i="1"/>
  <c r="K69" i="1" s="1"/>
  <c r="G69" i="1"/>
  <c r="Q68" i="1"/>
  <c r="O68" i="1"/>
  <c r="R68" i="1" s="1"/>
  <c r="H68" i="1"/>
  <c r="K68" i="1" s="1"/>
  <c r="G68" i="1"/>
  <c r="O67" i="1"/>
  <c r="R67" i="1" s="1"/>
  <c r="K67" i="1"/>
  <c r="I67" i="1"/>
  <c r="G67" i="1"/>
  <c r="O66" i="1"/>
  <c r="R66" i="1" s="1"/>
  <c r="K66" i="1"/>
  <c r="I66" i="1"/>
  <c r="G66" i="1"/>
  <c r="O65" i="1"/>
  <c r="R65" i="1" s="1"/>
  <c r="K65" i="1"/>
  <c r="I65" i="1"/>
  <c r="G65" i="1"/>
  <c r="Q64" i="1"/>
  <c r="R64" i="1" s="1"/>
  <c r="O64" i="1"/>
  <c r="K64" i="1"/>
  <c r="I64" i="1"/>
  <c r="G64" i="1"/>
  <c r="R63" i="1"/>
  <c r="Q63" i="1"/>
  <c r="O63" i="1"/>
  <c r="K63" i="1"/>
  <c r="I63" i="1"/>
  <c r="G63" i="1"/>
  <c r="Q62" i="1"/>
  <c r="O62" i="1"/>
  <c r="K62" i="1"/>
  <c r="I62" i="1"/>
  <c r="G62" i="1"/>
  <c r="Q61" i="1"/>
  <c r="R61" i="1" s="1"/>
  <c r="O61" i="1"/>
  <c r="K61" i="1"/>
  <c r="I61" i="1"/>
  <c r="G61" i="1"/>
  <c r="Q60" i="1"/>
  <c r="R60" i="1" s="1"/>
  <c r="K60" i="1"/>
  <c r="I60" i="1"/>
  <c r="G60" i="1"/>
  <c r="Q59" i="1"/>
  <c r="R59" i="1" s="1"/>
  <c r="K59" i="1"/>
  <c r="I59" i="1"/>
  <c r="G59" i="1"/>
  <c r="Q58" i="1"/>
  <c r="R58" i="1" s="1"/>
  <c r="K58" i="1"/>
  <c r="I58" i="1"/>
  <c r="G58" i="1"/>
  <c r="Q57" i="1"/>
  <c r="R57" i="1" s="1"/>
  <c r="K57" i="1"/>
  <c r="I57" i="1"/>
  <c r="G57" i="1"/>
  <c r="Q56" i="1"/>
  <c r="R56" i="1" s="1"/>
  <c r="K56" i="1"/>
  <c r="I56" i="1"/>
  <c r="G56" i="1"/>
  <c r="Q55" i="1"/>
  <c r="R55" i="1" s="1"/>
  <c r="O55" i="1"/>
  <c r="K55" i="1"/>
  <c r="I55" i="1"/>
  <c r="G55" i="1"/>
  <c r="Q54" i="1"/>
  <c r="O54" i="1"/>
  <c r="K54" i="1"/>
  <c r="I54" i="1"/>
  <c r="G54" i="1"/>
  <c r="Q53" i="1"/>
  <c r="O53" i="1"/>
  <c r="K53" i="1"/>
  <c r="I53" i="1"/>
  <c r="G53" i="1"/>
  <c r="Q52" i="1"/>
  <c r="O52" i="1"/>
  <c r="R52" i="1" s="1"/>
  <c r="K52" i="1"/>
  <c r="I52" i="1"/>
  <c r="G52" i="1"/>
  <c r="Q51" i="1"/>
  <c r="R51" i="1" s="1"/>
  <c r="O51" i="1"/>
  <c r="K51" i="1"/>
  <c r="I51" i="1"/>
  <c r="G51" i="1"/>
  <c r="Q50" i="1"/>
  <c r="O50" i="1"/>
  <c r="K50" i="1"/>
  <c r="I50" i="1"/>
  <c r="G50" i="1"/>
  <c r="Q49" i="1"/>
  <c r="O49" i="1"/>
  <c r="K49" i="1"/>
  <c r="I49" i="1"/>
  <c r="G49" i="1"/>
  <c r="Q48" i="1"/>
  <c r="O48" i="1"/>
  <c r="R48" i="1" s="1"/>
  <c r="K48" i="1"/>
  <c r="I48" i="1"/>
  <c r="G48" i="1"/>
  <c r="Q47" i="1"/>
  <c r="R47" i="1" s="1"/>
  <c r="O47" i="1"/>
  <c r="K47" i="1"/>
  <c r="I47" i="1"/>
  <c r="G47" i="1"/>
  <c r="Q46" i="1"/>
  <c r="O46" i="1"/>
  <c r="K46" i="1"/>
  <c r="I46" i="1"/>
  <c r="G46" i="1"/>
  <c r="Q45" i="1"/>
  <c r="O45" i="1"/>
  <c r="K45" i="1"/>
  <c r="I45" i="1"/>
  <c r="G45" i="1"/>
  <c r="Q44" i="1"/>
  <c r="O44" i="1"/>
  <c r="R44" i="1" s="1"/>
  <c r="K44" i="1"/>
  <c r="I44" i="1"/>
  <c r="G44" i="1"/>
  <c r="R43" i="1"/>
  <c r="O43" i="1"/>
  <c r="K43" i="1"/>
  <c r="I43" i="1"/>
  <c r="G43" i="1"/>
  <c r="R42" i="1"/>
  <c r="O42" i="1"/>
  <c r="K42" i="1"/>
  <c r="I42" i="1"/>
  <c r="G42" i="1"/>
  <c r="R41" i="1"/>
  <c r="O41" i="1"/>
  <c r="K41" i="1"/>
  <c r="I41" i="1"/>
  <c r="G41" i="1"/>
  <c r="O40" i="1"/>
  <c r="R40" i="1" s="1"/>
  <c r="K40" i="1"/>
  <c r="I40" i="1"/>
  <c r="G40" i="1"/>
  <c r="O39" i="1"/>
  <c r="R39" i="1" s="1"/>
  <c r="K39" i="1"/>
  <c r="I39" i="1"/>
  <c r="G39" i="1"/>
  <c r="O38" i="1"/>
  <c r="R38" i="1" s="1"/>
  <c r="K38" i="1"/>
  <c r="I38" i="1"/>
  <c r="G38" i="1"/>
  <c r="O37" i="1"/>
  <c r="R37" i="1" s="1"/>
  <c r="K37" i="1"/>
  <c r="I37" i="1"/>
  <c r="G37" i="1"/>
  <c r="O36" i="1"/>
  <c r="R36" i="1" s="1"/>
  <c r="K36" i="1"/>
  <c r="I36" i="1"/>
  <c r="G36" i="1"/>
  <c r="O35" i="1"/>
  <c r="R35" i="1" s="1"/>
  <c r="K35" i="1"/>
  <c r="I35" i="1"/>
  <c r="G35" i="1"/>
  <c r="R34" i="1"/>
  <c r="O34" i="1"/>
  <c r="K34" i="1"/>
  <c r="I34" i="1"/>
  <c r="G34" i="1"/>
  <c r="R33" i="1"/>
  <c r="O33" i="1"/>
  <c r="K33" i="1"/>
  <c r="I33" i="1"/>
  <c r="G33" i="1"/>
  <c r="O32" i="1"/>
  <c r="R32" i="1" s="1"/>
  <c r="K32" i="1"/>
  <c r="I32" i="1"/>
  <c r="G32" i="1"/>
  <c r="O31" i="1"/>
  <c r="R31" i="1" s="1"/>
  <c r="K31" i="1"/>
  <c r="I31" i="1"/>
  <c r="G31" i="1"/>
  <c r="O30" i="1"/>
  <c r="R30" i="1" s="1"/>
  <c r="K30" i="1"/>
  <c r="I30" i="1"/>
  <c r="G30" i="1"/>
  <c r="O29" i="1"/>
  <c r="R29" i="1" s="1"/>
  <c r="K29" i="1"/>
  <c r="I29" i="1"/>
  <c r="G29" i="1"/>
  <c r="O28" i="1"/>
  <c r="R28" i="1" s="1"/>
  <c r="K28" i="1"/>
  <c r="I28" i="1"/>
  <c r="G28" i="1"/>
  <c r="O27" i="1"/>
  <c r="R27" i="1" s="1"/>
  <c r="K27" i="1"/>
  <c r="I27" i="1"/>
  <c r="G27" i="1"/>
  <c r="O26" i="1"/>
  <c r="R26" i="1" s="1"/>
  <c r="K26" i="1"/>
  <c r="I26" i="1"/>
  <c r="G26" i="1"/>
  <c r="R25" i="1"/>
  <c r="O25" i="1"/>
  <c r="K25" i="1"/>
  <c r="I25" i="1"/>
  <c r="G25" i="1"/>
  <c r="O24" i="1"/>
  <c r="R24" i="1" s="1"/>
  <c r="K24" i="1"/>
  <c r="I24" i="1"/>
  <c r="G24" i="1"/>
  <c r="O23" i="1"/>
  <c r="R23" i="1" s="1"/>
  <c r="K23" i="1"/>
  <c r="I23" i="1"/>
  <c r="G23" i="1"/>
  <c r="O22" i="1"/>
  <c r="R22" i="1" s="1"/>
  <c r="K22" i="1"/>
  <c r="I22" i="1"/>
  <c r="G22" i="1"/>
  <c r="Q21" i="1"/>
  <c r="O21" i="1"/>
  <c r="K21" i="1"/>
  <c r="I21" i="1"/>
  <c r="G21" i="1"/>
  <c r="Q20" i="1"/>
  <c r="O20" i="1"/>
  <c r="K20" i="1"/>
  <c r="I20" i="1"/>
  <c r="G20" i="1"/>
  <c r="Z19" i="1"/>
  <c r="Q19" i="1"/>
  <c r="O19" i="1"/>
  <c r="K19" i="1"/>
  <c r="I19" i="1"/>
  <c r="G19" i="1"/>
  <c r="Q18" i="1"/>
  <c r="O18" i="1"/>
  <c r="K18" i="1"/>
  <c r="I18" i="1"/>
  <c r="G18" i="1"/>
  <c r="Q17" i="1"/>
  <c r="R17" i="1" s="1"/>
  <c r="K17" i="1"/>
  <c r="I17" i="1"/>
  <c r="G17" i="1"/>
  <c r="Q16" i="1"/>
  <c r="R16" i="1" s="1"/>
  <c r="K16" i="1"/>
  <c r="I16" i="1"/>
  <c r="G16" i="1"/>
  <c r="Q15" i="1"/>
  <c r="R15" i="1" s="1"/>
  <c r="K15" i="1"/>
  <c r="I15" i="1"/>
  <c r="G15" i="1"/>
  <c r="Q14" i="1"/>
  <c r="R14" i="1" s="1"/>
  <c r="K14" i="1"/>
  <c r="I14" i="1"/>
  <c r="G14" i="1"/>
  <c r="AB13" i="1"/>
  <c r="AA13" i="1"/>
  <c r="Q13" i="1"/>
  <c r="R13" i="1" s="1"/>
  <c r="K13" i="1"/>
  <c r="I13" i="1"/>
  <c r="G13" i="1"/>
  <c r="Q12" i="1"/>
  <c r="R12" i="1" s="1"/>
  <c r="K12" i="1"/>
  <c r="I12" i="1"/>
  <c r="G12" i="1"/>
  <c r="Q11" i="1"/>
  <c r="R11" i="1" s="1"/>
  <c r="K11" i="1"/>
  <c r="I11" i="1"/>
  <c r="G11" i="1"/>
  <c r="Q10" i="1"/>
  <c r="R10" i="1" s="1"/>
  <c r="K10" i="1"/>
  <c r="I10" i="1"/>
  <c r="G10" i="1"/>
  <c r="AB9" i="1"/>
  <c r="AA9" i="1"/>
  <c r="Q9" i="1"/>
  <c r="R9" i="1" s="1"/>
  <c r="K9" i="1"/>
  <c r="I9" i="1"/>
  <c r="G9" i="1"/>
  <c r="Q8" i="1"/>
  <c r="R8" i="1" s="1"/>
  <c r="K8" i="1"/>
  <c r="I8" i="1"/>
  <c r="G8" i="1"/>
  <c r="Q7" i="1"/>
  <c r="R7" i="1" s="1"/>
  <c r="K7" i="1"/>
  <c r="I7" i="1"/>
  <c r="G7" i="1"/>
  <c r="R6" i="1"/>
  <c r="Q6" i="1"/>
  <c r="K6" i="1"/>
  <c r="I6" i="1"/>
  <c r="G6" i="1"/>
  <c r="Q5" i="1"/>
  <c r="R5" i="1" s="1"/>
  <c r="K5" i="1"/>
  <c r="I5" i="1"/>
  <c r="G5" i="1"/>
  <c r="R4" i="1"/>
  <c r="Q4" i="1"/>
  <c r="K4" i="1"/>
  <c r="I4" i="1"/>
  <c r="G4" i="1"/>
  <c r="Q3" i="1"/>
  <c r="R3" i="1" s="1"/>
  <c r="K3" i="1"/>
  <c r="I3" i="1"/>
  <c r="G3" i="1"/>
  <c r="Q2" i="1"/>
  <c r="R2" i="1" s="1"/>
  <c r="K2" i="1"/>
  <c r="I2" i="1"/>
  <c r="G2" i="1"/>
  <c r="U170" i="5" l="1"/>
  <c r="U178" i="5"/>
  <c r="U213" i="5"/>
  <c r="U235" i="5"/>
  <c r="U18" i="5"/>
  <c r="U29" i="5"/>
  <c r="U35" i="5"/>
  <c r="U210" i="5"/>
  <c r="U55" i="5"/>
  <c r="U60" i="5"/>
  <c r="U63" i="5"/>
  <c r="U74" i="5"/>
  <c r="U77" i="5"/>
  <c r="U83" i="5"/>
  <c r="U105" i="5"/>
  <c r="U108" i="5"/>
  <c r="U125" i="5"/>
  <c r="U140" i="5"/>
  <c r="U176" i="5"/>
  <c r="U181" i="5"/>
  <c r="U192" i="5"/>
  <c r="U211" i="5"/>
  <c r="U216" i="5"/>
  <c r="U219" i="5"/>
  <c r="U225" i="5"/>
  <c r="U230" i="5"/>
  <c r="U238" i="5"/>
  <c r="U241" i="5"/>
  <c r="U260" i="5"/>
  <c r="U268" i="5"/>
  <c r="U276" i="5"/>
  <c r="U284" i="5"/>
  <c r="U292" i="5"/>
  <c r="U300" i="5"/>
  <c r="U308" i="5"/>
  <c r="U316" i="5"/>
  <c r="U324" i="5"/>
  <c r="U332" i="5"/>
  <c r="U340" i="5"/>
  <c r="U246" i="5"/>
  <c r="U16" i="5"/>
  <c r="U22" i="5"/>
  <c r="U40" i="5"/>
  <c r="U48" i="5"/>
  <c r="U58" i="5"/>
  <c r="U95" i="5"/>
  <c r="U106" i="5"/>
  <c r="U240" i="5"/>
  <c r="U146" i="5"/>
  <c r="U148" i="5"/>
  <c r="U161" i="5"/>
  <c r="U166" i="5"/>
  <c r="U200" i="5"/>
  <c r="U205" i="5"/>
  <c r="U214" i="5"/>
  <c r="U228" i="5"/>
  <c r="U233" i="5"/>
  <c r="U14" i="5"/>
  <c r="U252" i="5"/>
  <c r="U258" i="5"/>
  <c r="U266" i="5"/>
  <c r="U274" i="5"/>
  <c r="U282" i="5"/>
  <c r="U290" i="5"/>
  <c r="U298" i="5"/>
  <c r="U306" i="5"/>
  <c r="U314" i="5"/>
  <c r="U322" i="5"/>
  <c r="U330" i="5"/>
  <c r="U338" i="5"/>
  <c r="U118" i="5"/>
  <c r="U168" i="5"/>
  <c r="U221" i="5"/>
  <c r="U25" i="5"/>
  <c r="U33" i="5"/>
  <c r="U38" i="5"/>
  <c r="U61" i="5"/>
  <c r="U75" i="5"/>
  <c r="U92" i="5"/>
  <c r="U109" i="5"/>
  <c r="U129" i="5"/>
  <c r="U327" i="5"/>
  <c r="U171" i="5"/>
  <c r="U182" i="5"/>
  <c r="U187" i="5"/>
  <c r="U203" i="5"/>
  <c r="U250" i="5"/>
  <c r="U131" i="5"/>
  <c r="U150" i="5"/>
  <c r="U19" i="5"/>
  <c r="U41" i="5"/>
  <c r="U46" i="5"/>
  <c r="U51" i="5"/>
  <c r="U87" i="5"/>
  <c r="U123" i="5"/>
  <c r="U126" i="5"/>
  <c r="U138" i="5"/>
  <c r="U141" i="5"/>
  <c r="U149" i="5"/>
  <c r="U162" i="5"/>
  <c r="U169" i="5"/>
  <c r="U174" i="5"/>
  <c r="U185" i="5"/>
  <c r="U190" i="5"/>
  <c r="U195" i="5"/>
  <c r="U242" i="5"/>
  <c r="U335" i="5"/>
  <c r="U163" i="5"/>
  <c r="U32" i="5"/>
  <c r="U102" i="5"/>
  <c r="U34" i="5"/>
  <c r="U36" i="5"/>
  <c r="U56" i="5"/>
  <c r="U64" i="5"/>
  <c r="U66" i="5"/>
  <c r="U70" i="5"/>
  <c r="U72" i="5"/>
  <c r="U76" i="5"/>
  <c r="U90" i="5"/>
  <c r="U96" i="5"/>
  <c r="U113" i="5"/>
  <c r="U117" i="5"/>
  <c r="U144" i="5"/>
  <c r="U152" i="5"/>
  <c r="U191" i="5"/>
  <c r="U198" i="5"/>
  <c r="U206" i="5"/>
  <c r="U223" i="5"/>
  <c r="U226" i="5"/>
  <c r="U245" i="5"/>
  <c r="U256" i="5"/>
  <c r="U264" i="5"/>
  <c r="U272" i="5"/>
  <c r="U280" i="5"/>
  <c r="U288" i="5"/>
  <c r="U296" i="5"/>
  <c r="U304" i="5"/>
  <c r="U312" i="5"/>
  <c r="U320" i="5"/>
  <c r="U328" i="5"/>
  <c r="U336" i="5"/>
  <c r="U8" i="5"/>
  <c r="U17" i="5"/>
  <c r="U20" i="5"/>
  <c r="U23" i="5"/>
  <c r="U28" i="5"/>
  <c r="U31" i="5"/>
  <c r="U44" i="5"/>
  <c r="U47" i="5"/>
  <c r="U49" i="5"/>
  <c r="U54" i="5"/>
  <c r="U112" i="5"/>
  <c r="U78" i="5"/>
  <c r="U88" i="5"/>
  <c r="U93" i="5"/>
  <c r="U331" i="5"/>
  <c r="U127" i="5"/>
  <c r="U142" i="5"/>
  <c r="U157" i="5"/>
  <c r="U160" i="5"/>
  <c r="U167" i="5"/>
  <c r="U172" i="5"/>
  <c r="U180" i="5"/>
  <c r="U196" i="5"/>
  <c r="U232" i="5"/>
  <c r="U237" i="5"/>
  <c r="U243" i="5"/>
  <c r="U248" i="5"/>
  <c r="U262" i="5"/>
  <c r="U270" i="5"/>
  <c r="U278" i="5"/>
  <c r="U286" i="5"/>
  <c r="U294" i="5"/>
  <c r="U302" i="5"/>
  <c r="U310" i="5"/>
  <c r="U318" i="5"/>
  <c r="U326" i="5"/>
  <c r="U334" i="5"/>
  <c r="U68" i="5"/>
  <c r="U94" i="5"/>
  <c r="U189" i="5"/>
  <c r="U98" i="5"/>
  <c r="U67" i="5"/>
  <c r="U73" i="5"/>
  <c r="U79" i="5"/>
  <c r="U82" i="5"/>
  <c r="U104" i="5"/>
  <c r="U121" i="5"/>
  <c r="U136" i="5"/>
  <c r="U155" i="5"/>
  <c r="U183" i="5"/>
  <c r="U202" i="5"/>
  <c r="U207" i="5"/>
  <c r="U218" i="5"/>
  <c r="U224" i="5"/>
  <c r="U342" i="5"/>
  <c r="U7" i="5"/>
  <c r="U27" i="5"/>
  <c r="U45" i="5"/>
  <c r="U81" i="5"/>
  <c r="U86" i="5"/>
  <c r="U116" i="5"/>
  <c r="U120" i="5"/>
  <c r="U139" i="5"/>
  <c r="U179" i="5"/>
  <c r="U184" i="5"/>
  <c r="U188" i="5"/>
  <c r="U199" i="5"/>
  <c r="U217" i="5"/>
  <c r="U227" i="5"/>
  <c r="U231" i="5"/>
  <c r="U249" i="5"/>
  <c r="U253" i="5"/>
  <c r="U257" i="5"/>
  <c r="U261" i="5"/>
  <c r="U265" i="5"/>
  <c r="U269" i="5"/>
  <c r="U277" i="5"/>
  <c r="U281" i="5"/>
  <c r="U285" i="5"/>
  <c r="U289" i="5"/>
  <c r="U293" i="5"/>
  <c r="U297" i="5"/>
  <c r="U301" i="5"/>
  <c r="U305" i="5"/>
  <c r="U309" i="5"/>
  <c r="U313" i="5"/>
  <c r="U317" i="5"/>
  <c r="U321" i="5"/>
  <c r="U325" i="5"/>
  <c r="U329" i="5"/>
  <c r="U333" i="5"/>
  <c r="U337" i="5"/>
  <c r="U135" i="5"/>
  <c r="U212" i="5"/>
  <c r="U222" i="5"/>
  <c r="U244" i="5"/>
  <c r="U341" i="5"/>
  <c r="U119" i="5"/>
  <c r="U143" i="5"/>
  <c r="U208" i="5"/>
  <c r="U6" i="5"/>
  <c r="U15" i="5"/>
  <c r="U37" i="5"/>
  <c r="U57" i="5"/>
  <c r="U69" i="5"/>
  <c r="U85" i="5"/>
  <c r="U100" i="5"/>
  <c r="U103" i="5"/>
  <c r="U173" i="5"/>
  <c r="U247" i="5"/>
  <c r="U115" i="5"/>
  <c r="U158" i="5"/>
  <c r="U9" i="5"/>
  <c r="U12" i="5"/>
  <c r="U24" i="5"/>
  <c r="U30" i="5"/>
  <c r="U43" i="5"/>
  <c r="U62" i="5"/>
  <c r="U89" i="5"/>
  <c r="U97" i="5"/>
  <c r="U107" i="5"/>
  <c r="U110" i="5"/>
  <c r="U114" i="5"/>
  <c r="U130" i="5"/>
  <c r="U134" i="5"/>
  <c r="U137" i="5"/>
  <c r="U156" i="5"/>
  <c r="U186" i="5"/>
  <c r="U197" i="5"/>
  <c r="U201" i="5"/>
  <c r="U215" i="5"/>
  <c r="U220" i="5"/>
  <c r="U229" i="5"/>
  <c r="U251" i="5"/>
  <c r="U255" i="5"/>
  <c r="U259" i="5"/>
  <c r="U263" i="5"/>
  <c r="U267" i="5"/>
  <c r="U271" i="5"/>
  <c r="U275" i="5"/>
  <c r="U279" i="5"/>
  <c r="U283" i="5"/>
  <c r="U287" i="5"/>
  <c r="U291" i="5"/>
  <c r="U295" i="5"/>
  <c r="U299" i="5"/>
  <c r="U307" i="5"/>
  <c r="U311" i="5"/>
  <c r="U315" i="5"/>
  <c r="U319" i="5"/>
  <c r="U323" i="5"/>
  <c r="U339" i="5"/>
  <c r="U5" i="5"/>
  <c r="U11" i="5"/>
  <c r="U99" i="5"/>
  <c r="V303" i="4"/>
  <c r="V224" i="4"/>
  <c r="V209" i="4"/>
  <c r="V3" i="4"/>
  <c r="V18" i="4"/>
  <c r="V23" i="4"/>
  <c r="V75" i="4"/>
  <c r="V161" i="4"/>
  <c r="V188" i="4"/>
  <c r="V182" i="4"/>
  <c r="V17" i="4"/>
  <c r="V22" i="4"/>
  <c r="V35" i="4"/>
  <c r="V60" i="4"/>
  <c r="V84" i="4"/>
  <c r="V101" i="4"/>
  <c r="V108" i="4"/>
  <c r="V167" i="4"/>
  <c r="V190" i="4"/>
  <c r="V12" i="4"/>
  <c r="V29" i="4"/>
  <c r="V42" i="4"/>
  <c r="V56" i="4"/>
  <c r="V77" i="4"/>
  <c r="V219" i="4"/>
  <c r="V239" i="4"/>
  <c r="V7" i="4"/>
  <c r="V89" i="4"/>
  <c r="V48" i="4"/>
  <c r="V62" i="4"/>
  <c r="V147" i="4"/>
  <c r="V150" i="4"/>
  <c r="V186" i="4"/>
  <c r="V201" i="4"/>
  <c r="V9" i="4"/>
  <c r="V153" i="4"/>
  <c r="V175" i="4"/>
  <c r="V67" i="4"/>
  <c r="V123" i="4"/>
  <c r="V213" i="4"/>
  <c r="V10" i="4"/>
  <c r="V30" i="4"/>
  <c r="V41" i="4"/>
  <c r="V45" i="4"/>
  <c r="V49" i="4"/>
  <c r="V53" i="4"/>
  <c r="V64" i="4"/>
  <c r="V70" i="4"/>
  <c r="V82" i="4"/>
  <c r="V86" i="4"/>
  <c r="V132" i="4"/>
  <c r="V139" i="4"/>
  <c r="V142" i="4"/>
  <c r="V151" i="4"/>
  <c r="V154" i="4"/>
  <c r="V160" i="4"/>
  <c r="V164" i="4"/>
  <c r="V168" i="4"/>
  <c r="V174" i="4"/>
  <c r="V185" i="4"/>
  <c r="V195" i="4"/>
  <c r="V199" i="4"/>
  <c r="V225" i="4"/>
  <c r="V242" i="4"/>
  <c r="V250" i="4"/>
  <c r="V253" i="4"/>
  <c r="V258" i="4"/>
  <c r="V261" i="4"/>
  <c r="V266" i="4"/>
  <c r="V294" i="4"/>
  <c r="V297" i="4"/>
  <c r="V322" i="4"/>
  <c r="V329" i="4"/>
  <c r="V289" i="4"/>
  <c r="V341" i="4"/>
  <c r="V2" i="4"/>
  <c r="V26" i="4"/>
  <c r="V102" i="4"/>
  <c r="V52" i="4"/>
  <c r="V85" i="4"/>
  <c r="V91" i="4"/>
  <c r="V96" i="4"/>
  <c r="V105" i="4"/>
  <c r="V113" i="4"/>
  <c r="V115" i="4"/>
  <c r="V136" i="4"/>
  <c r="V144" i="4"/>
  <c r="V163" i="4"/>
  <c r="V176" i="4"/>
  <c r="V179" i="4"/>
  <c r="V191" i="4"/>
  <c r="V205" i="4"/>
  <c r="V218" i="4"/>
  <c r="V232" i="4"/>
  <c r="V244" i="4"/>
  <c r="V270" i="4"/>
  <c r="V273" i="4"/>
  <c r="V278" i="4"/>
  <c r="V281" i="4"/>
  <c r="V326" i="4"/>
  <c r="V222" i="4"/>
  <c r="V16" i="4"/>
  <c r="V32" i="4"/>
  <c r="V36" i="4"/>
  <c r="V40" i="4"/>
  <c r="V47" i="4"/>
  <c r="V59" i="4"/>
  <c r="V78" i="4"/>
  <c r="V81" i="4"/>
  <c r="V88" i="4"/>
  <c r="V117" i="4"/>
  <c r="V120" i="4"/>
  <c r="V125" i="4"/>
  <c r="V141" i="4"/>
  <c r="V149" i="4"/>
  <c r="V159" i="4"/>
  <c r="V166" i="4"/>
  <c r="V170" i="4"/>
  <c r="V173" i="4"/>
  <c r="V194" i="4"/>
  <c r="V227" i="4"/>
  <c r="V241" i="4"/>
  <c r="V332" i="4"/>
  <c r="V301" i="4"/>
  <c r="V306" i="4"/>
  <c r="V309" i="4"/>
  <c r="V314" i="4"/>
  <c r="V333" i="4"/>
  <c r="V236" i="4"/>
  <c r="V317" i="4"/>
  <c r="V19" i="4"/>
  <c r="V21" i="4"/>
  <c r="V28" i="4"/>
  <c r="V46" i="4"/>
  <c r="V51" i="4"/>
  <c r="V55" i="4"/>
  <c r="V202" i="4"/>
  <c r="V66" i="4"/>
  <c r="V69" i="4"/>
  <c r="V72" i="4"/>
  <c r="V211" i="4"/>
  <c r="V87" i="4"/>
  <c r="V98" i="4"/>
  <c r="V100" i="4"/>
  <c r="V292" i="4"/>
  <c r="V112" i="4"/>
  <c r="V140" i="4"/>
  <c r="V146" i="4"/>
  <c r="V340" i="4"/>
  <c r="V184" i="4"/>
  <c r="V200" i="4"/>
  <c r="V204" i="4"/>
  <c r="V207" i="4"/>
  <c r="V212" i="4"/>
  <c r="V238" i="4"/>
  <c r="V246" i="4"/>
  <c r="V249" i="4"/>
  <c r="V254" i="4"/>
  <c r="V257" i="4"/>
  <c r="V262" i="4"/>
  <c r="V265" i="4"/>
  <c r="V298" i="4"/>
  <c r="V330" i="4"/>
  <c r="V73" i="4"/>
  <c r="V103" i="4"/>
  <c r="V171" i="4"/>
  <c r="V4" i="4"/>
  <c r="V6" i="4"/>
  <c r="V8" i="4"/>
  <c r="V39" i="4"/>
  <c r="V43" i="4"/>
  <c r="V54" i="4"/>
  <c r="V58" i="4"/>
  <c r="V93" i="4"/>
  <c r="V95" i="4"/>
  <c r="V104" i="4"/>
  <c r="V133" i="4"/>
  <c r="V135" i="4"/>
  <c r="V143" i="4"/>
  <c r="V155" i="4"/>
  <c r="V158" i="4"/>
  <c r="V162" i="4"/>
  <c r="V169" i="4"/>
  <c r="V181" i="4"/>
  <c r="V189" i="4"/>
  <c r="V193" i="4"/>
  <c r="V226" i="4"/>
  <c r="V243" i="4"/>
  <c r="V285" i="4"/>
  <c r="V290" i="4"/>
  <c r="V293" i="4"/>
  <c r="V318" i="4"/>
  <c r="V321" i="4"/>
  <c r="V208" i="4"/>
  <c r="V247" i="4"/>
  <c r="V286" i="4"/>
  <c r="V338" i="4"/>
  <c r="V13" i="4"/>
  <c r="V15" i="4"/>
  <c r="V24" i="4"/>
  <c r="V34" i="4"/>
  <c r="V61" i="4"/>
  <c r="V65" i="4"/>
  <c r="V71" i="4"/>
  <c r="V76" i="4"/>
  <c r="V80" i="4"/>
  <c r="V92" i="4"/>
  <c r="V106" i="4"/>
  <c r="V109" i="4"/>
  <c r="V116" i="4"/>
  <c r="V148" i="4"/>
  <c r="V165" i="4"/>
  <c r="V172" i="4"/>
  <c r="V180" i="4"/>
  <c r="V183" i="4"/>
  <c r="V197" i="4"/>
  <c r="V203" i="4"/>
  <c r="V214" i="4"/>
  <c r="V217" i="4"/>
  <c r="V228" i="4"/>
  <c r="V231" i="4"/>
  <c r="V234" i="4"/>
  <c r="V240" i="4"/>
  <c r="V248" i="4"/>
  <c r="V269" i="4"/>
  <c r="V274" i="4"/>
  <c r="V277" i="4"/>
  <c r="V282" i="4"/>
  <c r="V337" i="4"/>
  <c r="V27" i="4"/>
  <c r="V33" i="4"/>
  <c r="V38" i="4"/>
  <c r="V68" i="4"/>
  <c r="V83" i="4"/>
  <c r="V97" i="4"/>
  <c r="V121" i="4"/>
  <c r="V129" i="4"/>
  <c r="V145" i="4"/>
  <c r="V177" i="4"/>
  <c r="V192" i="4"/>
  <c r="V196" i="4"/>
  <c r="V206" i="4"/>
  <c r="V223" i="4"/>
  <c r="V237" i="4"/>
  <c r="V245" i="4"/>
  <c r="V302" i="4"/>
  <c r="V305" i="4"/>
  <c r="V310" i="4"/>
  <c r="V313" i="4"/>
  <c r="V325" i="4"/>
  <c r="V334" i="4"/>
  <c r="V342" i="4"/>
  <c r="V20" i="4"/>
  <c r="V25" i="4"/>
  <c r="V31" i="4"/>
  <c r="V37" i="4"/>
  <c r="V44" i="4"/>
  <c r="V50" i="4"/>
  <c r="V57" i="4"/>
  <c r="V63" i="4"/>
  <c r="V74" i="4"/>
  <c r="V79" i="4"/>
  <c r="V90" i="4"/>
  <c r="V94" i="4"/>
  <c r="V111" i="4"/>
  <c r="V119" i="4"/>
  <c r="V127" i="4"/>
  <c r="V131" i="4"/>
  <c r="V138" i="4"/>
  <c r="V152" i="4"/>
  <c r="V157" i="4"/>
  <c r="V178" i="4"/>
  <c r="V187" i="4"/>
  <c r="V198" i="4"/>
  <c r="V216" i="4"/>
  <c r="V221" i="4"/>
  <c r="V230" i="4"/>
  <c r="V235" i="4"/>
  <c r="V252" i="4"/>
  <c r="V256" i="4"/>
  <c r="V260" i="4"/>
  <c r="V264" i="4"/>
  <c r="V268" i="4"/>
  <c r="V272" i="4"/>
  <c r="V276" i="4"/>
  <c r="V280" i="4"/>
  <c r="V284" i="4"/>
  <c r="V288" i="4"/>
  <c r="V296" i="4"/>
  <c r="V300" i="4"/>
  <c r="V304" i="4"/>
  <c r="V308" i="4"/>
  <c r="V312" i="4"/>
  <c r="V316" i="4"/>
  <c r="V320" i="4"/>
  <c r="V324" i="4"/>
  <c r="V328" i="4"/>
  <c r="V336" i="4"/>
  <c r="V107" i="4"/>
  <c r="V134" i="4"/>
  <c r="V210" i="4"/>
  <c r="V215" i="4"/>
  <c r="V220" i="4"/>
  <c r="V229" i="4"/>
  <c r="V233" i="4"/>
  <c r="V251" i="4"/>
  <c r="V255" i="4"/>
  <c r="V259" i="4"/>
  <c r="V263" i="4"/>
  <c r="V267" i="4"/>
  <c r="V271" i="4"/>
  <c r="V275" i="4"/>
  <c r="V279" i="4"/>
  <c r="V283" i="4"/>
  <c r="V287" i="4"/>
  <c r="V291" i="4"/>
  <c r="V295" i="4"/>
  <c r="V299" i="4"/>
  <c r="V307" i="4"/>
  <c r="V311" i="4"/>
  <c r="V315" i="4"/>
  <c r="V319" i="4"/>
  <c r="V323" i="4"/>
  <c r="V327" i="4"/>
  <c r="V331" i="4"/>
  <c r="V335" i="4"/>
  <c r="V339" i="4"/>
  <c r="V114" i="4"/>
  <c r="V126" i="4"/>
  <c r="V137" i="4"/>
  <c r="V156" i="4"/>
  <c r="V110" i="4"/>
  <c r="V118" i="4"/>
  <c r="V130" i="4"/>
  <c r="V5" i="4"/>
  <c r="V11" i="4"/>
  <c r="V14" i="4"/>
  <c r="V99" i="4"/>
  <c r="X224" i="3"/>
  <c r="O334" i="3"/>
  <c r="O335" i="3" s="1"/>
  <c r="M334" i="3"/>
  <c r="Y224" i="3"/>
  <c r="Y270" i="3"/>
  <c r="D214" i="3"/>
  <c r="W239" i="3"/>
  <c r="X270" i="3"/>
  <c r="R221" i="2"/>
  <c r="R157" i="2"/>
  <c r="R340" i="2"/>
  <c r="R182" i="2"/>
  <c r="R53" i="2"/>
  <c r="R280" i="2"/>
  <c r="R258" i="2"/>
  <c r="R40" i="2"/>
  <c r="R95" i="2"/>
  <c r="R115" i="2"/>
  <c r="R94" i="2"/>
  <c r="R73" i="2"/>
  <c r="R30" i="2"/>
  <c r="R233" i="2"/>
  <c r="R272" i="2"/>
  <c r="R178" i="2"/>
  <c r="R139" i="2"/>
  <c r="R292" i="2"/>
  <c r="R162" i="2"/>
  <c r="R333" i="2"/>
  <c r="R328" i="2"/>
  <c r="R72" i="2"/>
  <c r="R64" i="2"/>
  <c r="R51" i="2"/>
  <c r="R164" i="2"/>
  <c r="R226" i="2"/>
  <c r="R180" i="2"/>
  <c r="R203" i="2"/>
  <c r="R254" i="2"/>
  <c r="R82" i="2"/>
  <c r="R319" i="2"/>
  <c r="R317" i="2"/>
  <c r="R322" i="2"/>
  <c r="R50" i="2"/>
  <c r="R96" i="2"/>
  <c r="R93" i="2"/>
  <c r="R282" i="2"/>
  <c r="R81" i="2"/>
  <c r="R78" i="2"/>
  <c r="R211" i="2"/>
  <c r="R88" i="2"/>
  <c r="R59" i="2"/>
  <c r="R25" i="2"/>
  <c r="R265" i="2"/>
  <c r="R130" i="2"/>
  <c r="R297" i="2"/>
  <c r="R101" i="2"/>
  <c r="R313" i="2"/>
  <c r="R12" i="2"/>
  <c r="R10" i="2"/>
  <c r="R15" i="2"/>
  <c r="R7" i="2"/>
  <c r="R285" i="2"/>
  <c r="R151" i="2"/>
  <c r="R183" i="2"/>
  <c r="R167" i="2"/>
  <c r="R100" i="2"/>
  <c r="R320" i="2"/>
  <c r="R62" i="2"/>
  <c r="R329" i="2"/>
  <c r="R192" i="2"/>
  <c r="R57" i="2"/>
  <c r="R112" i="2"/>
  <c r="R87" i="2"/>
  <c r="R253" i="2"/>
  <c r="R136" i="2"/>
  <c r="R143" i="2"/>
  <c r="R270" i="2"/>
  <c r="R225" i="2"/>
  <c r="R310" i="2"/>
  <c r="R166" i="2"/>
  <c r="R312" i="2"/>
  <c r="R145" i="2"/>
  <c r="R308" i="2"/>
  <c r="R111" i="2"/>
  <c r="R311" i="2"/>
  <c r="R301" i="2"/>
  <c r="R269" i="2"/>
  <c r="R190" i="2"/>
  <c r="R248" i="2"/>
  <c r="R216" i="2"/>
  <c r="R146" i="2"/>
  <c r="R113" i="2"/>
  <c r="R132" i="2"/>
  <c r="R133" i="2"/>
  <c r="R61" i="2"/>
  <c r="R339" i="2"/>
  <c r="R110" i="2"/>
  <c r="R176" i="2"/>
  <c r="R70" i="2"/>
  <c r="R67" i="2"/>
  <c r="R24" i="2"/>
  <c r="R17" i="2"/>
  <c r="R79" i="2"/>
  <c r="R242" i="2"/>
  <c r="R307" i="2"/>
  <c r="R247" i="2"/>
  <c r="R289" i="2"/>
  <c r="R245" i="2"/>
  <c r="R276" i="2"/>
  <c r="R257" i="2"/>
  <c r="R250" i="2"/>
  <c r="R252" i="2"/>
  <c r="R235" i="2"/>
  <c r="R251" i="2"/>
  <c r="R316" i="2"/>
  <c r="R49" i="2"/>
  <c r="R3" i="2"/>
  <c r="R18" i="2"/>
  <c r="R273" i="2"/>
  <c r="R287" i="2"/>
  <c r="R277" i="2"/>
  <c r="R127" i="2"/>
  <c r="R99" i="2"/>
  <c r="R109" i="2"/>
  <c r="R69" i="2"/>
  <c r="R106" i="2"/>
  <c r="R52" i="2"/>
  <c r="R220" i="2"/>
  <c r="R171" i="2"/>
  <c r="R298" i="2"/>
  <c r="R60" i="2"/>
  <c r="R305" i="2"/>
  <c r="R332" i="2"/>
  <c r="R324" i="2"/>
  <c r="R195" i="2"/>
  <c r="R218" i="2"/>
  <c r="R159" i="2"/>
  <c r="R26" i="2"/>
  <c r="R202" i="2"/>
  <c r="R32" i="2"/>
  <c r="R261" i="2"/>
  <c r="R260" i="2"/>
  <c r="R236" i="2"/>
  <c r="R104" i="2"/>
  <c r="R222" i="2"/>
  <c r="R118" i="2"/>
  <c r="R198" i="2"/>
  <c r="R215" i="2"/>
  <c r="R141" i="2"/>
  <c r="R200" i="2"/>
  <c r="R227" i="2"/>
  <c r="R223" i="2"/>
  <c r="R14" i="2"/>
  <c r="R21" i="2"/>
  <c r="R20" i="2"/>
  <c r="R335" i="2"/>
  <c r="R294" i="2"/>
  <c r="R80" i="2"/>
  <c r="R35" i="2"/>
  <c r="R65" i="2"/>
  <c r="R177" i="2"/>
  <c r="R33" i="2"/>
  <c r="R342" i="2"/>
  <c r="R92" i="2"/>
  <c r="R68" i="2"/>
  <c r="R341" i="2"/>
  <c r="R89" i="2"/>
  <c r="R249" i="2"/>
  <c r="R337" i="2"/>
  <c r="R212" i="2"/>
  <c r="R318" i="2"/>
  <c r="R237" i="2"/>
  <c r="R302" i="2"/>
  <c r="R232" i="2"/>
  <c r="R281" i="2"/>
  <c r="R229" i="2"/>
  <c r="R255" i="2"/>
  <c r="R39" i="2"/>
  <c r="R194" i="2"/>
  <c r="R204" i="2"/>
  <c r="R161" i="2"/>
  <c r="R154" i="2"/>
  <c r="R175" i="2"/>
  <c r="R18" i="1"/>
  <c r="R21" i="1"/>
  <c r="R46" i="1"/>
  <c r="R49" i="1"/>
  <c r="R84" i="1"/>
  <c r="R93" i="1"/>
  <c r="R110" i="1"/>
  <c r="R205" i="1"/>
  <c r="R213" i="1"/>
  <c r="R221" i="1"/>
  <c r="R229" i="1"/>
  <c r="R237" i="1"/>
  <c r="R271" i="1"/>
  <c r="R248" i="1"/>
  <c r="R317" i="1"/>
  <c r="R273" i="1"/>
  <c r="R236" i="1"/>
  <c r="R202" i="1"/>
  <c r="R210" i="1"/>
  <c r="R218" i="1"/>
  <c r="R226" i="1"/>
  <c r="R234" i="1"/>
  <c r="R251" i="1"/>
  <c r="R256" i="1"/>
  <c r="R264" i="1"/>
  <c r="R54" i="1"/>
  <c r="R101" i="1"/>
  <c r="R185" i="1"/>
  <c r="R199" i="1"/>
  <c r="R207" i="1"/>
  <c r="R215" i="1"/>
  <c r="R223" i="1"/>
  <c r="R231" i="1"/>
  <c r="R244" i="1"/>
  <c r="R246" i="1"/>
  <c r="R259" i="1"/>
  <c r="R267" i="1"/>
  <c r="R304" i="1"/>
  <c r="R20" i="1"/>
  <c r="R45" i="1"/>
  <c r="R73" i="1"/>
  <c r="R80" i="1"/>
  <c r="R89" i="1"/>
  <c r="R106" i="1"/>
  <c r="R247" i="1"/>
  <c r="R249" i="1"/>
  <c r="R254" i="1"/>
  <c r="R262" i="1"/>
  <c r="R333" i="1"/>
  <c r="R241" i="1"/>
  <c r="R293" i="1"/>
  <c r="AA12" i="1"/>
  <c r="R201" i="1"/>
  <c r="R209" i="1"/>
  <c r="R217" i="1"/>
  <c r="R225" i="1"/>
  <c r="R233" i="1"/>
  <c r="R252" i="1"/>
  <c r="R257" i="1"/>
  <c r="R265" i="1"/>
  <c r="R272" i="1"/>
  <c r="R276" i="1"/>
  <c r="R279" i="1"/>
  <c r="R285" i="1"/>
  <c r="R275" i="1"/>
  <c r="R287" i="1"/>
  <c r="R302" i="1"/>
  <c r="AB12" i="1"/>
  <c r="R19" i="1"/>
  <c r="R50" i="1"/>
  <c r="R53" i="1"/>
  <c r="R70" i="1"/>
  <c r="R97" i="1"/>
  <c r="R206" i="1"/>
  <c r="R214" i="1"/>
  <c r="R222" i="1"/>
  <c r="R230" i="1"/>
  <c r="R238" i="1"/>
  <c r="R243" i="1"/>
  <c r="R260" i="1"/>
  <c r="R284" i="1"/>
  <c r="R62" i="1"/>
  <c r="R72" i="1"/>
  <c r="R85" i="1"/>
  <c r="R102" i="1"/>
  <c r="R108" i="1"/>
  <c r="R203" i="1"/>
  <c r="R211" i="1"/>
  <c r="R219" i="1"/>
  <c r="R227" i="1"/>
  <c r="R235" i="1"/>
  <c r="R268" i="1"/>
  <c r="R270" i="1"/>
  <c r="AA10" i="1"/>
  <c r="AB10" i="1"/>
  <c r="AB11" i="1"/>
  <c r="AA11" i="1"/>
  <c r="R126" i="2"/>
  <c r="R47" i="2"/>
  <c r="R165" i="2"/>
  <c r="R134" i="2"/>
  <c r="R9" i="2"/>
  <c r="R102" i="2"/>
  <c r="R75" i="2"/>
  <c r="R11" i="2"/>
  <c r="R149" i="2"/>
  <c r="R103" i="2"/>
  <c r="R119" i="2"/>
  <c r="R98" i="2"/>
  <c r="R8" i="2"/>
  <c r="R116" i="2"/>
  <c r="R23" i="2"/>
  <c r="R43" i="2"/>
  <c r="R4" i="2"/>
  <c r="R13" i="2"/>
  <c r="R66" i="2"/>
  <c r="R41" i="2"/>
  <c r="R37" i="2"/>
  <c r="R42" i="2"/>
  <c r="R193" i="2"/>
  <c r="R135" i="2"/>
  <c r="R97" i="2"/>
  <c r="R46" i="2"/>
  <c r="R209" i="2"/>
  <c r="R293" i="2"/>
  <c r="R262" i="2"/>
  <c r="R241" i="2"/>
  <c r="R125" i="2"/>
  <c r="R129" i="2"/>
  <c r="R107" i="2"/>
  <c r="R334" i="2"/>
  <c r="R114" i="2"/>
  <c r="R121" i="2"/>
  <c r="R85" i="2"/>
  <c r="R140" i="2"/>
  <c r="R77" i="2"/>
  <c r="R28" i="2"/>
  <c r="R181" i="2"/>
  <c r="R199" i="2"/>
  <c r="R138" i="2"/>
  <c r="R185" i="2"/>
  <c r="R168" i="2"/>
  <c r="R291" i="2"/>
  <c r="R148" i="2"/>
  <c r="R173" i="2"/>
  <c r="R284" i="2"/>
  <c r="R325" i="2"/>
  <c r="R266" i="2"/>
  <c r="R156" i="2"/>
  <c r="R45" i="2"/>
  <c r="R263" i="2"/>
  <c r="R201" i="2"/>
  <c r="R299" i="2"/>
  <c r="R256" i="2"/>
  <c r="R179" i="2"/>
  <c r="R286" i="2"/>
  <c r="R330" i="2"/>
  <c r="R238" i="2"/>
  <c r="R184" i="2"/>
  <c r="R295" i="2"/>
  <c r="R321" i="2"/>
  <c r="R188" i="2"/>
  <c r="R197" i="2"/>
  <c r="R288" i="2"/>
  <c r="R306" i="2"/>
  <c r="R187" i="2"/>
  <c r="R208" i="2"/>
  <c r="R290" i="2"/>
  <c r="R296" i="2"/>
  <c r="R147" i="2"/>
  <c r="R213" i="2"/>
  <c r="R300" i="2"/>
  <c r="R5" i="2"/>
  <c r="R326" i="2"/>
  <c r="R268" i="2"/>
  <c r="R304" i="2"/>
  <c r="R315" i="2"/>
  <c r="R83" i="2"/>
  <c r="R54" i="2"/>
  <c r="R48" i="2"/>
  <c r="R36" i="2"/>
  <c r="R196" i="2"/>
  <c r="R174" i="2"/>
  <c r="R214" i="2"/>
  <c r="R34" i="2"/>
  <c r="R71" i="2"/>
  <c r="R63" i="2"/>
  <c r="R56" i="2"/>
  <c r="R163" i="2"/>
  <c r="R150" i="2"/>
  <c r="R169" i="2"/>
  <c r="R55" i="2"/>
  <c r="R274" i="2"/>
  <c r="R231" i="2"/>
  <c r="R19" i="2"/>
  <c r="R314" i="2"/>
  <c r="R74" i="2"/>
  <c r="R137" i="2"/>
  <c r="R131" i="2"/>
  <c r="R158" i="2"/>
  <c r="R123" i="2"/>
  <c r="R76" i="2"/>
  <c r="R205" i="2"/>
  <c r="R189" i="2"/>
  <c r="R207" i="2"/>
  <c r="R155" i="2"/>
  <c r="R172" i="2"/>
  <c r="R283" i="2"/>
  <c r="R120" i="2"/>
  <c r="R142" i="2"/>
  <c r="R246" i="2"/>
  <c r="R331" i="2"/>
  <c r="R240" i="2"/>
  <c r="R44" i="2"/>
  <c r="R267" i="2"/>
  <c r="R217" i="2"/>
  <c r="R264" i="2"/>
  <c r="R31" i="2"/>
  <c r="R271" i="2"/>
  <c r="R327" i="2"/>
  <c r="R259" i="2"/>
  <c r="R84" i="2"/>
  <c r="R279" i="2"/>
  <c r="R323" i="2"/>
  <c r="R244" i="2"/>
  <c r="R117" i="2"/>
  <c r="R275" i="2"/>
  <c r="R336" i="2"/>
  <c r="R230" i="2"/>
  <c r="R160" i="2"/>
  <c r="R278" i="2"/>
  <c r="R309" i="2"/>
  <c r="R206" i="2"/>
  <c r="R186" i="2"/>
  <c r="R6" i="2"/>
  <c r="R144" i="2"/>
  <c r="R338" i="2"/>
  <c r="R228" i="2"/>
  <c r="R90" i="2"/>
  <c r="R234" i="2"/>
  <c r="R58" i="2"/>
  <c r="R38" i="2"/>
  <c r="I334" i="1"/>
  <c r="R200" i="1"/>
  <c r="R204" i="1"/>
  <c r="R208" i="1"/>
  <c r="R212" i="1"/>
  <c r="R216" i="1"/>
  <c r="R220" i="1"/>
  <c r="R224" i="1"/>
  <c r="R228" i="1"/>
  <c r="R232" i="1"/>
  <c r="R242" i="1"/>
  <c r="R250" i="1"/>
  <c r="R258" i="1"/>
  <c r="R266" i="1"/>
  <c r="R274" i="1"/>
  <c r="R310" i="1"/>
  <c r="R318" i="1"/>
  <c r="Z2" i="1"/>
  <c r="R315" i="1"/>
  <c r="R323" i="1"/>
  <c r="R331" i="1"/>
  <c r="R240" i="1"/>
  <c r="R312" i="1"/>
  <c r="R239" i="1"/>
  <c r="R255" i="1"/>
  <c r="R263" i="1"/>
  <c r="R309" i="1"/>
  <c r="R325" i="1"/>
  <c r="R245" i="1"/>
  <c r="R253" i="1"/>
  <c r="R261" i="1"/>
  <c r="R269" i="1"/>
  <c r="R319" i="1"/>
  <c r="R327" i="1"/>
  <c r="K334" i="1"/>
  <c r="K3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La Fe Perdomo</author>
  </authors>
  <commentList>
    <comment ref="A1" authorId="0" shapeId="0" xr:uid="{5FC5CA6B-4DCC-40F8-8E85-70094B69AA10}">
      <text>
        <r>
          <rPr>
            <b/>
            <sz val="9"/>
            <color indexed="81"/>
            <rFont val="Tahoma"/>
            <family val="2"/>
          </rPr>
          <t xml:space="preserve">Sources:
</t>
        </r>
        <r>
          <rPr>
            <sz val="9"/>
            <color indexed="81"/>
            <rFont val="Tahoma"/>
            <family val="2"/>
          </rPr>
          <t xml:space="preserve">
- Experiments 1-16: (https://doi.org/10.1016/j.msea.2019.138455)
- Experiments 17-20: (https://doi.org/10.1007/s11665-013-0784-8)
- Experiments 21-42: (https://doi.org/10.1007/s00170-019-03928-3)
- Experiments 43-47: (https://doi.org/10.1016/j.msea.2016.10.012)
- Experiments 48-54: (https://doi.org/10.1016/j.jallcom.2019.03.082)
- Experiments 55-59: (https://doi.org/10.1007/s00170-019-04136-9)
- Experiments 60-63: (https://doi.org/10.1016/j.jmapro.2019.07.010)
- Experiments 64-66: (https://doi.org/10.3390/met8090729)
- Experiments 67-78: (https://doi.org/10.1016/j.jallcom.2018.01.098)
- Experiments 79-82: (https://doi.org/10.1007/s00170-020-05072-9)
- Experiments 83-102: (https://www.mdpi.com/1996-1944/13/7/1601)
- Experiments 103-111: (https://doi.org/10.1016/j.surfcoat.2020.125956)
- Experiments 112-165: (https://doi.org/10.1155/2020/8404052)
- Experiments 166-197: (http://dx.doi.org/10.1108/RPJ-06-2015-0078)
- Experiments 198-224: (https://doi.org/10.1016/j.jmapro.2022.06.021)
- Experiments 225-264: (https://doi.org/10.3390/met11050832)
- Experiments 265-300: (https://doi.org/10.1007/s40964-022-00281-y)
- Experiments 301-330: (https://doi.org/10.1016/j.mtla.2022.101356)
- Experiments 331-335: (https://doi.org/10.1115/1.4056825)
- Experiments 336-360: (https://doi.org/10.1007/s40430-020-02491-3)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La Fe Perdomo</author>
  </authors>
  <commentList>
    <comment ref="A1" authorId="0" shapeId="0" xr:uid="{DC61DFB2-4688-4474-B5C9-3FF151ED99CA}">
      <text>
        <r>
          <rPr>
            <b/>
            <sz val="9"/>
            <color indexed="81"/>
            <rFont val="Tahoma"/>
            <family val="2"/>
          </rPr>
          <t>Sources:</t>
        </r>
        <r>
          <rPr>
            <sz val="9"/>
            <color indexed="81"/>
            <rFont val="Tahoma"/>
            <family val="2"/>
          </rPr>
          <t xml:space="preserve">
-Experiments 1-28: https://doi.org/10.3390/app9030583
-Experiments 29-51: https://doi.org/10.1179/1743284714Y.0000000702
-Experiments 52-53: https://doi.org/10.1016/j.rinp.2018.12.018
-Experiments 54-80: https://doi.org/10.1088/2053-1591/ab18d0
-Experiments 81: https://doi.org/10.1016/j.msea.2019.138713
-Experiments 82-99: https://doi.org/10.2351/7.0000100
-Experiments 100-102: https://doi.org/10.25341/D48309
-Experiments 103-167:  https://doi.org/10.1007/s13632-020-00659-w
-Experiments 168-242:  https://doi.org/10.1007/s11665-017-3044-5
-Experiments 243-254:  https://doi.org/10.3390/ma15072528
-Experiments 255-281:  https://doi.org/10.1016/j.matdes.2014.09.044
-Experiments 282-311:  https://doi.org/10.1016/j.matdes.2022.111125
-Experiments 312-338:  https://doi.org/10.1016/j.cie.2019.106194
-Experiments 339-344:  https://doi.org/10.1016/j.optlastec.2023.109316
-Experiments 345-353: https://doi.org/10.1016/j.matpr.2022.12.222</t>
        </r>
      </text>
    </comment>
    <comment ref="P1" authorId="0" shapeId="0" xr:uid="{DE8C87A1-5D0F-4BF0-AF5D-DA3B888EC145}">
      <text>
        <r>
          <rPr>
            <b/>
            <sz val="9"/>
            <color indexed="81"/>
            <rFont val="Tahoma"/>
            <family val="2"/>
          </rPr>
          <t>Ivan La Fe Perdomo:</t>
        </r>
        <r>
          <rPr>
            <sz val="9"/>
            <color indexed="81"/>
            <rFont val="Tahoma"/>
            <family val="2"/>
          </rPr>
          <t xml:space="preserve">
Prismatic means either, cubes, coupons, blocks or other nomenclature used in the literature.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La Fe Perdomo</author>
  </authors>
  <commentList>
    <comment ref="A1" authorId="0" shapeId="0" xr:uid="{C872A684-417C-4613-9DAC-7FC73AEB994D}">
      <text>
        <r>
          <rPr>
            <b/>
            <sz val="9"/>
            <color indexed="81"/>
            <rFont val="Tahoma"/>
            <family val="2"/>
          </rPr>
          <t>Ivan La Fe Perdomo:</t>
        </r>
        <r>
          <rPr>
            <sz val="9"/>
            <color indexed="81"/>
            <rFont val="Tahoma"/>
            <family val="2"/>
          </rPr>
          <t xml:space="preserve">
- Experimentos del 1-16 (https://doi.org/10.1016/j.msea.2019.138455)
- Experimentos del 17-20 (https://doi.org/10.1007/s11665-013-0784-8)
- Experimentos del 21-42 (https://doi.org/10.1007/s00170-019-03928-3)
- Experimentos del 43-47 (https://doi.org/10.1016/j.msea.2016.10.012)
- Experimentos del 48-54 (https://doi.org/10.1016/j.jallcom.2019.03.082)
- Experimentos del 55-59 (https://doi.org/10.1007/s00170-019-04136-9)
- Experimentos del 60-63 (https://doi.org/10.1016/j.jmapro.2019.07.010)
- Experimentos del 64-66 (https://doi.org/10.3390/met8090729)
- Experimentos del 67-78 (https://doi.org/10.1016/j.jallcom.2018.01.098)
- Experimentos del 79-82 (https://doi.org/10.1007/s00170-020-05072-9)
- Experimentos del 83-102 (https://www.mdpi.com/1996-1944/13/7/1601)
- Experimentos del 103-111 (https://doi.org/10.1016/j.surfcoat.2020.125956)
- Experimentos del 112-165 (https://doi.org/10.1155/2020/8404052)
- Experimentos del 166-197 (http://dx.doi.org/10.1108/RPJ-06-2015-0078)
- Experimentos del 198-224 (https://doi.org/10.1016/j.jmapro.2022.06.021)
- Experimentos del 225-264 (https://doi.org/10.3390/met11050832)
- Experimentos del 265-300 (https://doi.org/10.1007/s40964-022-00281-y)
- Experimentos del 301-330 (https://doi.org/10.1016/j.mtla.2022.101356)
- Experimentos del 331-335 (https://doi.org/10.1115/1.4056825)
- Experimentos del 336-360 (https://doi.org/10.1007/s40430-020-02491-3)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La Fe Perdomo</author>
  </authors>
  <commentList>
    <comment ref="A1" authorId="0" shapeId="0" xr:uid="{33F49E7C-9CE9-46C5-84B2-D549477936F0}">
      <text>
        <r>
          <rPr>
            <b/>
            <sz val="9"/>
            <color indexed="81"/>
            <rFont val="Tahoma"/>
            <family val="2"/>
          </rPr>
          <t>Ivan La Fe Perdomo:</t>
        </r>
        <r>
          <rPr>
            <sz val="9"/>
            <color indexed="81"/>
            <rFont val="Tahoma"/>
            <family val="2"/>
          </rPr>
          <t xml:space="preserve">
-Experiments from 1-28: https://doi.org/10.3390/app9030583
-Experiments from 29-51: https://doi.org/10.1179/1743284714Y.0000000702
-Experiments from 52-53: https://doi.org/10.1016/j.rinp.2018.12.018
-Experiments from 54-80: https://doi.org/10.1088/2053-1591/ab18d0
-Experiments from 81: https://doi.org/10.1016/j.msea.2019.138713
-Experiments from 82-99: https://doi.org/10.2351/7.0000100
-Experiments from 100-102: https://doi.org/10.25341/D48309
-Experiments from 103-167:  https://doi.org/10.1007/s13632-020-00659-w
-Experiments from 168-242:  https://doi.org/10.1007/s11665-017-3044-5
-Experiments from 243-254:  https://doi.org/10.3390/ma15072528
-Experiments from 255-281:  https://doi.org/10.1016/j.matdes.2014.09.044
-Experiments from 282-311:  https://doi.org/10.1016/j.matdes.2022.111125
-Experiments from 312-338:  https://doi.org/10.1016/j.cie.2019.106194
-Experiments from 339-344:  https://doi.org/10.1016/j.optlastec.2023.109316
-Experiments from 345-353: https://doi.org/10.1016/j.matpr.2022.12.222</t>
        </r>
      </text>
    </comment>
    <comment ref="K1" authorId="0" shapeId="0" xr:uid="{478FE47A-9A8A-41C6-B6FC-D127218E412C}">
      <text>
        <r>
          <rPr>
            <b/>
            <sz val="9"/>
            <color indexed="81"/>
            <rFont val="Tahoma"/>
            <family val="2"/>
          </rPr>
          <t>Ivan La Fe Perdomo:</t>
        </r>
        <r>
          <rPr>
            <sz val="9"/>
            <color indexed="81"/>
            <rFont val="Tahoma"/>
            <family val="2"/>
          </rPr>
          <t xml:space="preserve">
Prismatic means either, cubes, coupons, blocks or other nomenclature used in the literature.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La Fe Perdomo</author>
  </authors>
  <commentList>
    <comment ref="A1" authorId="0" shapeId="0" xr:uid="{246A349C-ADA6-4252-B687-35C973F68370}">
      <text>
        <r>
          <rPr>
            <b/>
            <sz val="9"/>
            <color indexed="81"/>
            <rFont val="Tahoma"/>
            <family val="2"/>
          </rPr>
          <t>Ivan La Fe Perdomo:</t>
        </r>
        <r>
          <rPr>
            <sz val="9"/>
            <color indexed="81"/>
            <rFont val="Tahoma"/>
            <family val="2"/>
          </rPr>
          <t xml:space="preserve">
-Experiments from 1-28: https://doi.org/10.3390/app9030583
-Experiments from 29-51: https://doi.org/10.1179/1743284714Y.0000000702
-Experiments from 52-53: https://doi.org/10.1016/j.rinp.2018.12.018
-Experiments from 54-80: https://doi.org/10.1088/2053-1591/ab18d0
-Experiments from 81: https://doi.org/10.1016/j.msea.2019.138713
-Experiments from 82-99: https://doi.org/10.2351/7.0000100
-Experiments from 100-102: https://doi.org/10.25341/D48309
-Experiments from 103-167:  https://doi.org/10.1007/s13632-020-00659-w
-Experiments from 168-242:  https://doi.org/10.1007/s11665-017-3044-5
-Experiments from 243-254:  https://doi.org/10.3390/ma15072528
-Experiments from 255-281:  https://doi.org/10.1016/j.matdes.2014.09.044
-Experiments from 282-311:  https://doi.org/10.1016/j.matdes.2022.111125
-Experiments from 312-338:  https://doi.org/10.1016/j.cie.2019.106194
-Experiments from 339-344:  https://doi.org/10.1016/j.optlastec.2023.109316
-Experiments from 345-353: https://doi.org/10.1016/j.matpr.2022.12.222</t>
        </r>
      </text>
    </comment>
    <comment ref="J1" authorId="0" shapeId="0" xr:uid="{F90053C3-6530-433C-8500-9984ADC49969}">
      <text>
        <r>
          <rPr>
            <b/>
            <sz val="9"/>
            <color indexed="81"/>
            <rFont val="Tahoma"/>
            <family val="2"/>
          </rPr>
          <t>Ivan La Fe Perdomo:</t>
        </r>
        <r>
          <rPr>
            <sz val="9"/>
            <color indexed="81"/>
            <rFont val="Tahoma"/>
            <family val="2"/>
          </rPr>
          <t xml:space="preserve">
Prismatic means either, cubes, coupons, blocks or other nomenclature used in the literature.</t>
        </r>
      </text>
    </comment>
  </commentList>
</comments>
</file>

<file path=xl/sharedStrings.xml><?xml version="1.0" encoding="utf-8"?>
<sst xmlns="http://schemas.openxmlformats.org/spreadsheetml/2006/main" count="12411" uniqueCount="1027">
  <si>
    <t>Nº</t>
  </si>
  <si>
    <t>Laser Power (W)</t>
  </si>
  <si>
    <t>Scan Speed (mm/s)</t>
  </si>
  <si>
    <t>Hatch space (mm)</t>
  </si>
  <si>
    <t>Layer thickness (mm)</t>
  </si>
  <si>
    <t>Spot size (mm)</t>
  </si>
  <si>
    <r>
      <t>E (J/mm</t>
    </r>
    <r>
      <rPr>
        <b/>
        <vertAlign val="superscript"/>
        <sz val="11"/>
        <color rgb="FF000000"/>
        <rFont val="Calibri"/>
        <family val="2"/>
      </rPr>
      <t>3</t>
    </r>
    <r>
      <rPr>
        <b/>
        <sz val="11"/>
        <color rgb="FF000000"/>
        <rFont val="Calibri"/>
        <family val="2"/>
      </rPr>
      <t>)</t>
    </r>
  </si>
  <si>
    <t>RD (%)</t>
  </si>
  <si>
    <t>Porosity (%)</t>
  </si>
  <si>
    <t>Theoretical density used</t>
  </si>
  <si>
    <t>Actual Density (kg/m3)</t>
  </si>
  <si>
    <t>Condition</t>
  </si>
  <si>
    <t>Scanning Strategy</t>
  </si>
  <si>
    <t>Printer Model</t>
  </si>
  <si>
    <t>Printer Vol.</t>
  </si>
  <si>
    <t>Printed Geom.</t>
  </si>
  <si>
    <t>Geom. Vol</t>
  </si>
  <si>
    <t>Geometric Factor</t>
  </si>
  <si>
    <t>Density Method Measurement</t>
  </si>
  <si>
    <t>Atmosphere</t>
  </si>
  <si>
    <r>
      <t xml:space="preserve">D10 </t>
    </r>
    <r>
      <rPr>
        <b/>
        <sz val="11"/>
        <color rgb="FF000000"/>
        <rFont val="Times New Roman"/>
        <family val="1"/>
      </rPr>
      <t>μ</t>
    </r>
    <r>
      <rPr>
        <b/>
        <sz val="11"/>
        <color rgb="FF000000"/>
        <rFont val="Calibri"/>
        <family val="2"/>
      </rPr>
      <t>m</t>
    </r>
  </si>
  <si>
    <t>D50 μm</t>
  </si>
  <si>
    <t>D90 μm</t>
  </si>
  <si>
    <t>As-built</t>
  </si>
  <si>
    <t>Alternate hatches, single pass of laser beam</t>
  </si>
  <si>
    <t>SDE</t>
  </si>
  <si>
    <t>Prismatic</t>
  </si>
  <si>
    <t>Image analysis</t>
  </si>
  <si>
    <t>Argon</t>
  </si>
  <si>
    <t>Cp</t>
  </si>
  <si>
    <t>Alternate hatches, multiple passes of laser beam</t>
  </si>
  <si>
    <r>
      <rPr>
        <sz val="11"/>
        <color rgb="FF000000"/>
        <rFont val="Times New Roman"/>
        <family val="1"/>
      </rPr>
      <t>ρ</t>
    </r>
    <r>
      <rPr>
        <vertAlign val="subscript"/>
        <sz val="11"/>
        <color rgb="FF000000"/>
        <rFont val="Calibri"/>
        <family val="2"/>
      </rPr>
      <t>TEO</t>
    </r>
  </si>
  <si>
    <t>Cross hatches, single pass of laser beam</t>
  </si>
  <si>
    <t>Absortivity</t>
  </si>
  <si>
    <t>Tm (K)</t>
  </si>
  <si>
    <r>
      <t>T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>(K)</t>
    </r>
  </si>
  <si>
    <r>
      <t>T</t>
    </r>
    <r>
      <rPr>
        <vertAlign val="subscript"/>
        <sz val="11"/>
        <color rgb="FF000000"/>
        <rFont val="Calibri"/>
        <family val="2"/>
      </rPr>
      <t>b</t>
    </r>
    <r>
      <rPr>
        <sz val="11"/>
        <color rgb="FF000000"/>
        <rFont val="Calibri"/>
        <family val="2"/>
      </rPr>
      <t xml:space="preserve"> (K)</t>
    </r>
  </si>
  <si>
    <t>MIN</t>
  </si>
  <si>
    <t>MAX</t>
  </si>
  <si>
    <t>P</t>
  </si>
  <si>
    <t>v</t>
  </si>
  <si>
    <t>h</t>
  </si>
  <si>
    <t>s</t>
  </si>
  <si>
    <t>d</t>
  </si>
  <si>
    <t>NI</t>
  </si>
  <si>
    <t>Renishaw AM125</t>
  </si>
  <si>
    <t>Cylindrical</t>
  </si>
  <si>
    <t>Checkerboard </t>
  </si>
  <si>
    <t>EP-M100T</t>
  </si>
  <si>
    <t>Other</t>
  </si>
  <si>
    <t>Meander</t>
  </si>
  <si>
    <t>REALIZER SLM 100</t>
  </si>
  <si>
    <t>BLT-S200</t>
  </si>
  <si>
    <t>Meander (90)</t>
  </si>
  <si>
    <t>Archimedes' principle</t>
  </si>
  <si>
    <t>Stripe with contour</t>
  </si>
  <si>
    <t>SLM-250HL </t>
  </si>
  <si>
    <t>Stripe no contour</t>
  </si>
  <si>
    <t>AFS-M120</t>
  </si>
  <si>
    <t>Tensile samples</t>
  </si>
  <si>
    <t>SLM-280HL</t>
  </si>
  <si>
    <t>MYSINT100</t>
  </si>
  <si>
    <t>Nitrogen</t>
  </si>
  <si>
    <t>FS271M</t>
  </si>
  <si>
    <t>Renishaw AM400</t>
  </si>
  <si>
    <t>D280</t>
  </si>
  <si>
    <t>DiMetal-100</t>
  </si>
  <si>
    <t>Mlab Concept Laser</t>
  </si>
  <si>
    <t>Stripe scanning strategy (67 layer rot)</t>
  </si>
  <si>
    <t>SLM-125HL</t>
  </si>
  <si>
    <t>Renishaw AM250</t>
  </si>
  <si>
    <t>“hexagons” scan pattern (standard for 3D Systems)</t>
  </si>
  <si>
    <t>ProX DMP 200</t>
  </si>
  <si>
    <t>“zig–zag” scanning strategy</t>
  </si>
  <si>
    <t>ProtoFab SLM 150</t>
  </si>
  <si>
    <t>E (J/mm3)</t>
  </si>
  <si>
    <t>Porosity(%)</t>
  </si>
  <si>
    <t>Theoretical Density</t>
  </si>
  <si>
    <t>Actual Density</t>
  </si>
  <si>
    <t>D10 μm</t>
  </si>
  <si>
    <t>Concept Laser X Line 1000</t>
  </si>
  <si>
    <t>Concept Laser M1</t>
  </si>
  <si>
    <t>meander</t>
  </si>
  <si>
    <t>Renishaw AM400 </t>
  </si>
  <si>
    <t>re-melting</t>
  </si>
  <si>
    <t>67° rotational scanning mode</t>
  </si>
  <si>
    <t>SLM 125HL</t>
  </si>
  <si>
    <t>laser-scanning pattern was rotated through ~67°</t>
  </si>
  <si>
    <t>EOS M280</t>
  </si>
  <si>
    <t>AconityLAB</t>
  </si>
  <si>
    <t>bi-directional</t>
  </si>
  <si>
    <t>SLM 280HL</t>
  </si>
  <si>
    <t>67° rotation between consecutive layers with no bordering or any other re-melting procedures</t>
  </si>
  <si>
    <t>scanning direction was parallel to each track</t>
  </si>
  <si>
    <t>stripe-scanned</t>
  </si>
  <si>
    <t>EP-M250</t>
  </si>
  <si>
    <t>island scanning strategy</t>
  </si>
  <si>
    <t> Concept Laser M2 Cusing</t>
  </si>
  <si>
    <t>SLM M280</t>
  </si>
  <si>
    <t>varied strategies</t>
  </si>
  <si>
    <t>67° (Checkerboard)</t>
  </si>
  <si>
    <t>Dimetal-300</t>
  </si>
  <si>
    <t>Power</t>
  </si>
  <si>
    <t xml:space="preserve">Speed </t>
  </si>
  <si>
    <t xml:space="preserve">Hatch </t>
  </si>
  <si>
    <t>Thickness</t>
  </si>
  <si>
    <t>Spot</t>
  </si>
  <si>
    <t>Energy</t>
  </si>
  <si>
    <t xml:space="preserve">D50 </t>
  </si>
  <si>
    <t>Ar</t>
  </si>
  <si>
    <t>N</t>
  </si>
  <si>
    <t>Tensile</t>
  </si>
  <si>
    <t>Stripe</t>
  </si>
  <si>
    <t>zig-zag</t>
  </si>
  <si>
    <t>4 (90)</t>
  </si>
  <si>
    <t>Checkboard</t>
  </si>
  <si>
    <t>Hatch</t>
  </si>
  <si>
    <t xml:space="preserve"> Strategy</t>
  </si>
  <si>
    <t>D50</t>
  </si>
  <si>
    <t>Island</t>
  </si>
  <si>
    <t>other</t>
  </si>
  <si>
    <t>Aco6tyLAB</t>
  </si>
  <si>
    <t>Re6shaw AM400 </t>
  </si>
  <si>
    <t xml:space="preserve"> Geometry</t>
  </si>
  <si>
    <t>Geometry</t>
  </si>
  <si>
    <t>RD</t>
  </si>
  <si>
    <t>Material</t>
  </si>
  <si>
    <t>PSD</t>
  </si>
  <si>
    <t>0.15</t>
  </si>
  <si>
    <t>0.03</t>
  </si>
  <si>
    <t>0.1</t>
  </si>
  <si>
    <t>55.56</t>
  </si>
  <si>
    <t>25.6</t>
  </si>
  <si>
    <t>99.96</t>
  </si>
  <si>
    <t>0.08</t>
  </si>
  <si>
    <t>0.075</t>
  </si>
  <si>
    <t>101.19</t>
  </si>
  <si>
    <t>99.94</t>
  </si>
  <si>
    <t>0.16</t>
  </si>
  <si>
    <t>0.07</t>
  </si>
  <si>
    <t>53.01</t>
  </si>
  <si>
    <t>31.43</t>
  </si>
  <si>
    <t>99.92</t>
  </si>
  <si>
    <t>0.18</t>
  </si>
  <si>
    <t>50.98</t>
  </si>
  <si>
    <t>99.91</t>
  </si>
  <si>
    <t>51.01</t>
  </si>
  <si>
    <t>52.99</t>
  </si>
  <si>
    <t>99.89</t>
  </si>
  <si>
    <t>52.08</t>
  </si>
  <si>
    <t>41.5</t>
  </si>
  <si>
    <t>99.85</t>
  </si>
  <si>
    <t>54.98</t>
  </si>
  <si>
    <t>54.99</t>
  </si>
  <si>
    <t>99.84</t>
  </si>
  <si>
    <t>49.00</t>
  </si>
  <si>
    <t>0.05</t>
  </si>
  <si>
    <t>120.00</t>
  </si>
  <si>
    <t>25.68</t>
  </si>
  <si>
    <t>99.82</t>
  </si>
  <si>
    <t>57.00</t>
  </si>
  <si>
    <t>49.01</t>
  </si>
  <si>
    <t>57.01</t>
  </si>
  <si>
    <t>99.81</t>
  </si>
  <si>
    <t>0.085</t>
  </si>
  <si>
    <t>40.00</t>
  </si>
  <si>
    <t>99.8</t>
  </si>
  <si>
    <t>71.11</t>
  </si>
  <si>
    <t>89.29</t>
  </si>
  <si>
    <t>99.78</t>
  </si>
  <si>
    <t>0.3</t>
  </si>
  <si>
    <t>0.06</t>
  </si>
  <si>
    <t>39.83</t>
  </si>
  <si>
    <t>99.77</t>
  </si>
  <si>
    <t>59.02</t>
  </si>
  <si>
    <t>99.74</t>
  </si>
  <si>
    <t>99.73</t>
  </si>
  <si>
    <t>53.33</t>
  </si>
  <si>
    <t>99.7</t>
  </si>
  <si>
    <t>44.44</t>
  </si>
  <si>
    <t>33.33</t>
  </si>
  <si>
    <t>77.38</t>
  </si>
  <si>
    <t>99.64</t>
  </si>
  <si>
    <t>99.6</t>
  </si>
  <si>
    <t>46.67</t>
  </si>
  <si>
    <t>99.60</t>
  </si>
  <si>
    <t>56.69</t>
  </si>
  <si>
    <t>99.59</t>
  </si>
  <si>
    <t>116.67</t>
  </si>
  <si>
    <t>99.58</t>
  </si>
  <si>
    <t>0.35</t>
  </si>
  <si>
    <t>44.10</t>
  </si>
  <si>
    <t>99.57</t>
  </si>
  <si>
    <t>47.62</t>
  </si>
  <si>
    <t>99.55</t>
  </si>
  <si>
    <t>0.11</t>
  </si>
  <si>
    <t>0.115</t>
  </si>
  <si>
    <t>65.95</t>
  </si>
  <si>
    <t>0.12</t>
  </si>
  <si>
    <t>60.76</t>
  </si>
  <si>
    <t>61.11</t>
  </si>
  <si>
    <t>99.53</t>
  </si>
  <si>
    <t>58.82</t>
  </si>
  <si>
    <t>70.71</t>
  </si>
  <si>
    <t>0.13</t>
  </si>
  <si>
    <t>56.09</t>
  </si>
  <si>
    <t>99.52</t>
  </si>
  <si>
    <t>99.51</t>
  </si>
  <si>
    <t>57.19</t>
  </si>
  <si>
    <t>56.41</t>
  </si>
  <si>
    <t>99.50</t>
  </si>
  <si>
    <t>106.67</t>
  </si>
  <si>
    <t>99.5</t>
  </si>
  <si>
    <t>29.14</t>
  </si>
  <si>
    <t>26.71</t>
  </si>
  <si>
    <t>57.29</t>
  </si>
  <si>
    <t>74.75</t>
  </si>
  <si>
    <t>59.83</t>
  </si>
  <si>
    <t>99.49</t>
  </si>
  <si>
    <t>52.88</t>
  </si>
  <si>
    <t>99.47</t>
  </si>
  <si>
    <t>49.77</t>
  </si>
  <si>
    <t>99.45</t>
  </si>
  <si>
    <t>53.92</t>
  </si>
  <si>
    <t>62.50</t>
  </si>
  <si>
    <t>99.44</t>
  </si>
  <si>
    <t>66.29</t>
  </si>
  <si>
    <t>62.39</t>
  </si>
  <si>
    <t>99.43</t>
  </si>
  <si>
    <t>66.67</t>
  </si>
  <si>
    <t>99.41</t>
  </si>
  <si>
    <t>99.40</t>
  </si>
  <si>
    <t>68.52</t>
  </si>
  <si>
    <t>62.22</t>
  </si>
  <si>
    <t>99.4</t>
  </si>
  <si>
    <t>45.79</t>
  </si>
  <si>
    <t>64.24</t>
  </si>
  <si>
    <t>113.33</t>
  </si>
  <si>
    <t>99.39</t>
  </si>
  <si>
    <t>64.81</t>
  </si>
  <si>
    <t>52.79</t>
  </si>
  <si>
    <t>55.81</t>
  </si>
  <si>
    <t>99.38</t>
  </si>
  <si>
    <t>40.06</t>
  </si>
  <si>
    <t>99.37</t>
  </si>
  <si>
    <t>42.74</t>
  </si>
  <si>
    <t>0.105</t>
  </si>
  <si>
    <t>45.35</t>
  </si>
  <si>
    <t>99.35</t>
  </si>
  <si>
    <t>58.28</t>
  </si>
  <si>
    <t>99.33</t>
  </si>
  <si>
    <t>63.25</t>
  </si>
  <si>
    <t>99.32</t>
  </si>
  <si>
    <t>70.08</t>
  </si>
  <si>
    <t>42.33</t>
  </si>
  <si>
    <t>99.30</t>
  </si>
  <si>
    <t>53.97</t>
  </si>
  <si>
    <t>571.43</t>
  </si>
  <si>
    <t>0.025</t>
  </si>
  <si>
    <t>175.00</t>
  </si>
  <si>
    <t>35.56</t>
  </si>
  <si>
    <t>99.3</t>
  </si>
  <si>
    <t>93.33</t>
  </si>
  <si>
    <t>32.05</t>
  </si>
  <si>
    <t>59.29</t>
  </si>
  <si>
    <t>99.29</t>
  </si>
  <si>
    <t>48.08</t>
  </si>
  <si>
    <t>60.46</t>
  </si>
  <si>
    <t>99.26</t>
  </si>
  <si>
    <t>111.11</t>
  </si>
  <si>
    <t>99.23</t>
  </si>
  <si>
    <t>74.40</t>
  </si>
  <si>
    <t>99.22</t>
  </si>
  <si>
    <t>51.95</t>
  </si>
  <si>
    <t>99.20</t>
  </si>
  <si>
    <t>99.2</t>
  </si>
  <si>
    <t>80.00</t>
  </si>
  <si>
    <t>35.61</t>
  </si>
  <si>
    <t>65.84</t>
  </si>
  <si>
    <t>0.0975</t>
  </si>
  <si>
    <t>58.37</t>
  </si>
  <si>
    <t>68.03</t>
  </si>
  <si>
    <t>99.18</t>
  </si>
  <si>
    <t>0.4</t>
  </si>
  <si>
    <t>32.55</t>
  </si>
  <si>
    <t>99.16</t>
  </si>
  <si>
    <t>48.84</t>
  </si>
  <si>
    <t>99.15</t>
  </si>
  <si>
    <t>50.26</t>
  </si>
  <si>
    <t>32.31</t>
  </si>
  <si>
    <t>79.37</t>
  </si>
  <si>
    <t>99.14</t>
  </si>
  <si>
    <t>52.91</t>
  </si>
  <si>
    <t>99.11</t>
  </si>
  <si>
    <t>43.08</t>
  </si>
  <si>
    <t>99.10</t>
  </si>
  <si>
    <t>39.68</t>
  </si>
  <si>
    <t>99.1</t>
  </si>
  <si>
    <t>67.46</t>
  </si>
  <si>
    <t>99.08</t>
  </si>
  <si>
    <t>44.97</t>
  </si>
  <si>
    <t>99.07</t>
  </si>
  <si>
    <t>63.49</t>
  </si>
  <si>
    <t>99.02</t>
  </si>
  <si>
    <t>90.91</t>
  </si>
  <si>
    <t>98.99</t>
  </si>
  <si>
    <t>98.93</t>
  </si>
  <si>
    <t>98.92</t>
  </si>
  <si>
    <t>98.90</t>
  </si>
  <si>
    <t>57.72</t>
  </si>
  <si>
    <t>125.93</t>
  </si>
  <si>
    <t>98.88</t>
  </si>
  <si>
    <t>72.92</t>
  </si>
  <si>
    <t>125.00</t>
  </si>
  <si>
    <t>98.87</t>
  </si>
  <si>
    <t>40.82</t>
  </si>
  <si>
    <t>98.85</t>
  </si>
  <si>
    <t>37.70</t>
  </si>
  <si>
    <t>98.84</t>
  </si>
  <si>
    <t>98.83</t>
  </si>
  <si>
    <t>104.17</t>
  </si>
  <si>
    <t>98.81</t>
  </si>
  <si>
    <t>60.32</t>
  </si>
  <si>
    <t>98.80</t>
  </si>
  <si>
    <t>64.10</t>
  </si>
  <si>
    <t>98.8</t>
  </si>
  <si>
    <t>70.55</t>
  </si>
  <si>
    <t>98.75</t>
  </si>
  <si>
    <t>0.17</t>
  </si>
  <si>
    <t>35.81</t>
  </si>
  <si>
    <t>98.72</t>
  </si>
  <si>
    <t>36.63</t>
  </si>
  <si>
    <t>98.69</t>
  </si>
  <si>
    <t>98.68</t>
  </si>
  <si>
    <t>30.53</t>
  </si>
  <si>
    <t>98.66</t>
  </si>
  <si>
    <t>38.10</t>
  </si>
  <si>
    <t>98.65</t>
  </si>
  <si>
    <t>98.63</t>
  </si>
  <si>
    <t>98.6</t>
  </si>
  <si>
    <t>46.30</t>
  </si>
  <si>
    <t>75.76</t>
  </si>
  <si>
    <t>98.58</t>
  </si>
  <si>
    <t>118.52</t>
  </si>
  <si>
    <t>109.09</t>
  </si>
  <si>
    <t>98.56</t>
  </si>
  <si>
    <t>38.55</t>
  </si>
  <si>
    <t>98.55</t>
  </si>
  <si>
    <t>98.53</t>
  </si>
  <si>
    <t>22.89</t>
  </si>
  <si>
    <t>98.5</t>
  </si>
  <si>
    <t>75.40</t>
  </si>
  <si>
    <t>98.40</t>
  </si>
  <si>
    <t>63.13</t>
  </si>
  <si>
    <t>98.4</t>
  </si>
  <si>
    <t>69.93</t>
  </si>
  <si>
    <t>98.32</t>
  </si>
  <si>
    <t>53.42</t>
  </si>
  <si>
    <t>98.3</t>
  </si>
  <si>
    <t>0.09</t>
  </si>
  <si>
    <t>133.33</t>
  </si>
  <si>
    <t>98.27</t>
  </si>
  <si>
    <t>98.26</t>
  </si>
  <si>
    <t>98.2</t>
  </si>
  <si>
    <t>0.0818</t>
  </si>
  <si>
    <t>144.89</t>
  </si>
  <si>
    <t>38.5</t>
  </si>
  <si>
    <t>98.17</t>
  </si>
  <si>
    <t>0.0914</t>
  </si>
  <si>
    <t>175.05</t>
  </si>
  <si>
    <t>0.0709</t>
  </si>
  <si>
    <t>167.16</t>
  </si>
  <si>
    <t>98.14</t>
  </si>
  <si>
    <t>108.23</t>
  </si>
  <si>
    <t>98.13</t>
  </si>
  <si>
    <t>0.2</t>
  </si>
  <si>
    <t>0.02</t>
  </si>
  <si>
    <t>0.1009</t>
  </si>
  <si>
    <t>220.24</t>
  </si>
  <si>
    <t>98.12</t>
  </si>
  <si>
    <t>40.85</t>
  </si>
  <si>
    <t>98.1</t>
  </si>
  <si>
    <t>21.37</t>
  </si>
  <si>
    <t>129.87</t>
  </si>
  <si>
    <t>98.10</t>
  </si>
  <si>
    <t>0.0887</t>
  </si>
  <si>
    <t>200.43</t>
  </si>
  <si>
    <t>98.02</t>
  </si>
  <si>
    <t>103.03</t>
  </si>
  <si>
    <t>0.0955</t>
  </si>
  <si>
    <t>186.15</t>
  </si>
  <si>
    <t>98.01</t>
  </si>
  <si>
    <t>0.083</t>
  </si>
  <si>
    <t>160.64</t>
  </si>
  <si>
    <t>97.99</t>
  </si>
  <si>
    <t>0.0941</t>
  </si>
  <si>
    <t>157.44</t>
  </si>
  <si>
    <t>97.95</t>
  </si>
  <si>
    <t>0.0771</t>
  </si>
  <si>
    <t>172.94</t>
  </si>
  <si>
    <t>142.86</t>
  </si>
  <si>
    <t>97.94</t>
  </si>
  <si>
    <t>0.1086</t>
  </si>
  <si>
    <t>204.62</t>
  </si>
  <si>
    <t>97.91</t>
  </si>
  <si>
    <t>97.9</t>
  </si>
  <si>
    <t>0.1036</t>
  </si>
  <si>
    <t>193.05</t>
  </si>
  <si>
    <t>97.90</t>
  </si>
  <si>
    <t>0.0763</t>
  </si>
  <si>
    <t>155.33</t>
  </si>
  <si>
    <t>97.84</t>
  </si>
  <si>
    <t>97.8</t>
  </si>
  <si>
    <t>0.0807</t>
  </si>
  <si>
    <t>176.24</t>
  </si>
  <si>
    <t>97.78</t>
  </si>
  <si>
    <t>83.33</t>
  </si>
  <si>
    <t>97.75</t>
  </si>
  <si>
    <t>33.73</t>
  </si>
  <si>
    <t>0.0931</t>
  </si>
  <si>
    <t>152.76</t>
  </si>
  <si>
    <t>97.74</t>
  </si>
  <si>
    <t>97.7</t>
  </si>
  <si>
    <t>103.70</t>
  </si>
  <si>
    <t>97.70</t>
  </si>
  <si>
    <t>0.0977</t>
  </si>
  <si>
    <t>181.96</t>
  </si>
  <si>
    <t>97.63</t>
  </si>
  <si>
    <t>97.6</t>
  </si>
  <si>
    <t>0.0525</t>
  </si>
  <si>
    <t>108.40</t>
  </si>
  <si>
    <t>0.0815</t>
  </si>
  <si>
    <t>181.78</t>
  </si>
  <si>
    <t>97.58</t>
  </si>
  <si>
    <t>100.00</t>
  </si>
  <si>
    <t>97.52</t>
  </si>
  <si>
    <t>77.16</t>
  </si>
  <si>
    <t>97.5</t>
  </si>
  <si>
    <t>97.48</t>
  </si>
  <si>
    <t>141.67</t>
  </si>
  <si>
    <t>97.44</t>
  </si>
  <si>
    <t>152.38</t>
  </si>
  <si>
    <t>97.43</t>
  </si>
  <si>
    <t>97.4</t>
  </si>
  <si>
    <t>0.1024</t>
  </si>
  <si>
    <t>173.61</t>
  </si>
  <si>
    <t>97.39</t>
  </si>
  <si>
    <t>0.04</t>
  </si>
  <si>
    <t>97.38</t>
  </si>
  <si>
    <t>0.0889</t>
  </si>
  <si>
    <t>149.98</t>
  </si>
  <si>
    <t>97.36</t>
  </si>
  <si>
    <t>0.0869</t>
  </si>
  <si>
    <t>163.66</t>
  </si>
  <si>
    <t>0.0849</t>
  </si>
  <si>
    <t>188.46</t>
  </si>
  <si>
    <t>97.35</t>
  </si>
  <si>
    <t>60.00</t>
  </si>
  <si>
    <t>47.5</t>
  </si>
  <si>
    <t>97.33</t>
  </si>
  <si>
    <t>0.098</t>
  </si>
  <si>
    <t>163.27</t>
  </si>
  <si>
    <t>97.32</t>
  </si>
  <si>
    <t>96.97</t>
  </si>
  <si>
    <t>97.30</t>
  </si>
  <si>
    <t>97.3</t>
  </si>
  <si>
    <t>80.13</t>
  </si>
  <si>
    <t>38.85</t>
  </si>
  <si>
    <t>81.59</t>
  </si>
  <si>
    <t>97.28</t>
  </si>
  <si>
    <t>0.0962</t>
  </si>
  <si>
    <t>207.90</t>
  </si>
  <si>
    <t>97.25</t>
  </si>
  <si>
    <t>0.1047</t>
  </si>
  <si>
    <t>169.80</t>
  </si>
  <si>
    <t>97.21</t>
  </si>
  <si>
    <t>97.2</t>
  </si>
  <si>
    <t>150.00</t>
  </si>
  <si>
    <t>97.12</t>
  </si>
  <si>
    <t>97.1</t>
  </si>
  <si>
    <t>94.44</t>
  </si>
  <si>
    <t>97.08</t>
  </si>
  <si>
    <t>46.88</t>
  </si>
  <si>
    <t>97.00</t>
  </si>
  <si>
    <t>26.67</t>
  </si>
  <si>
    <t>96.95</t>
  </si>
  <si>
    <t>92.31</t>
  </si>
  <si>
    <t>0.0907</t>
  </si>
  <si>
    <t>196.01</t>
  </si>
  <si>
    <t>96.94</t>
  </si>
  <si>
    <t>74.79</t>
  </si>
  <si>
    <t>96.9</t>
  </si>
  <si>
    <t>20.03</t>
  </si>
  <si>
    <t>44.98</t>
  </si>
  <si>
    <t>0.111</t>
  </si>
  <si>
    <t>180.18</t>
  </si>
  <si>
    <t>96.88</t>
  </si>
  <si>
    <t>96.81</t>
  </si>
  <si>
    <t>96.8</t>
  </si>
  <si>
    <t>96.7</t>
  </si>
  <si>
    <t>151.52</t>
  </si>
  <si>
    <t>96.68</t>
  </si>
  <si>
    <t>85.71</t>
  </si>
  <si>
    <t>96.66</t>
  </si>
  <si>
    <t>50.00</t>
  </si>
  <si>
    <t>96.63</t>
  </si>
  <si>
    <t>155.56</t>
  </si>
  <si>
    <t>96.55</t>
  </si>
  <si>
    <t>0.0878</t>
  </si>
  <si>
    <t>168.73</t>
  </si>
  <si>
    <t>96.51</t>
  </si>
  <si>
    <t>96.5</t>
  </si>
  <si>
    <t>87.18</t>
  </si>
  <si>
    <t>96.47</t>
  </si>
  <si>
    <t>161.90</t>
  </si>
  <si>
    <t>96.34</t>
  </si>
  <si>
    <t>75.05</t>
  </si>
  <si>
    <t>96.29</t>
  </si>
  <si>
    <t>88.89</t>
  </si>
  <si>
    <t>96.25</t>
  </si>
  <si>
    <t>96.2</t>
  </si>
  <si>
    <t>96.18</t>
  </si>
  <si>
    <t>171.43</t>
  </si>
  <si>
    <t>96.10</t>
  </si>
  <si>
    <t>106.06</t>
  </si>
  <si>
    <t>96.08</t>
  </si>
  <si>
    <t>96.05</t>
  </si>
  <si>
    <t>166.67</t>
  </si>
  <si>
    <t>95.99</t>
  </si>
  <si>
    <t>34.72</t>
  </si>
  <si>
    <t>95.88</t>
  </si>
  <si>
    <t>95.8</t>
  </si>
  <si>
    <t>23.41</t>
  </si>
  <si>
    <t>95.78</t>
  </si>
  <si>
    <t>95.7</t>
  </si>
  <si>
    <t>21.26</t>
  </si>
  <si>
    <t>95.67</t>
  </si>
  <si>
    <t>177.78</t>
  </si>
  <si>
    <t>95.65</t>
  </si>
  <si>
    <t>95.64</t>
  </si>
  <si>
    <t>24.65</t>
  </si>
  <si>
    <t>95.6</t>
  </si>
  <si>
    <t>84.85</t>
  </si>
  <si>
    <t>95.59</t>
  </si>
  <si>
    <t>0.1164</t>
  </si>
  <si>
    <t>190.91</t>
  </si>
  <si>
    <t>95.58</t>
  </si>
  <si>
    <t>65.75</t>
  </si>
  <si>
    <t>95.4</t>
  </si>
  <si>
    <t>188.89</t>
  </si>
  <si>
    <t>95.38</t>
  </si>
  <si>
    <t>95.22</t>
  </si>
  <si>
    <t>80.95</t>
  </si>
  <si>
    <t>95.21</t>
  </si>
  <si>
    <t>95.2</t>
  </si>
  <si>
    <t>95.13</t>
  </si>
  <si>
    <t>200.00</t>
  </si>
  <si>
    <t>95.11</t>
  </si>
  <si>
    <t>186.67</t>
  </si>
  <si>
    <t>95.10</t>
  </si>
  <si>
    <t>82.05</t>
  </si>
  <si>
    <t>95.05</t>
  </si>
  <si>
    <t>17.36</t>
  </si>
  <si>
    <t>94.83</t>
  </si>
  <si>
    <t>94.81</t>
  </si>
  <si>
    <t>94.72</t>
  </si>
  <si>
    <t>20.83</t>
  </si>
  <si>
    <t>94.68</t>
  </si>
  <si>
    <t>19.31</t>
  </si>
  <si>
    <t>94.67</t>
  </si>
  <si>
    <t>85.47</t>
  </si>
  <si>
    <t>94.6</t>
  </si>
  <si>
    <t>233.33</t>
  </si>
  <si>
    <t>94.52</t>
  </si>
  <si>
    <t>94.5</t>
  </si>
  <si>
    <t>17.81</t>
  </si>
  <si>
    <t>35.72</t>
  </si>
  <si>
    <t>49.38</t>
  </si>
  <si>
    <t>75.00</t>
  </si>
  <si>
    <t>94.42</t>
  </si>
  <si>
    <t>77.78</t>
  </si>
  <si>
    <t>94.41</t>
  </si>
  <si>
    <t>94.4</t>
  </si>
  <si>
    <t>94.38</t>
  </si>
  <si>
    <t>16.31</t>
  </si>
  <si>
    <t>94.33</t>
  </si>
  <si>
    <t>76.19</t>
  </si>
  <si>
    <t>213.33</t>
  </si>
  <si>
    <t>94.31</t>
  </si>
  <si>
    <t>11.35</t>
  </si>
  <si>
    <t>94.25</t>
  </si>
  <si>
    <t>75.56</t>
  </si>
  <si>
    <t>76.92</t>
  </si>
  <si>
    <t>94.22</t>
  </si>
  <si>
    <t>10.20</t>
  </si>
  <si>
    <t>93.94</t>
  </si>
  <si>
    <t>226.67</t>
  </si>
  <si>
    <t>93.87</t>
  </si>
  <si>
    <t>93.86</t>
  </si>
  <si>
    <t>213.68</t>
  </si>
  <si>
    <t>93.7</t>
  </si>
  <si>
    <t>66.33</t>
  </si>
  <si>
    <t>93.6</t>
  </si>
  <si>
    <t>71.79</t>
  </si>
  <si>
    <t>93.56</t>
  </si>
  <si>
    <t>15.26</t>
  </si>
  <si>
    <t>93.5</t>
  </si>
  <si>
    <t>93.45</t>
  </si>
  <si>
    <t>250.00</t>
  </si>
  <si>
    <t>93.43</t>
  </si>
  <si>
    <t>70.83</t>
  </si>
  <si>
    <t>93.40</t>
  </si>
  <si>
    <t>160.26</t>
  </si>
  <si>
    <t>93.3</t>
  </si>
  <si>
    <t>106.84</t>
  </si>
  <si>
    <t>9.59</t>
  </si>
  <si>
    <t>93.2</t>
  </si>
  <si>
    <t>71.43</t>
  </si>
  <si>
    <t>93.16</t>
  </si>
  <si>
    <t>240.00</t>
  </si>
  <si>
    <t>93.13</t>
  </si>
  <si>
    <t>320.51</t>
  </si>
  <si>
    <t>641.03</t>
  </si>
  <si>
    <t>92.9</t>
  </si>
  <si>
    <t>13.35</t>
  </si>
  <si>
    <t>92.8</t>
  </si>
  <si>
    <t>70.59</t>
  </si>
  <si>
    <t>92.73</t>
  </si>
  <si>
    <t>92.7</t>
  </si>
  <si>
    <t>266.67</t>
  </si>
  <si>
    <t>92.68</t>
  </si>
  <si>
    <t>13.89</t>
  </si>
  <si>
    <t>92.51</t>
  </si>
  <si>
    <t>92.5</t>
  </si>
  <si>
    <t>92.4</t>
  </si>
  <si>
    <t>283.33</t>
  </si>
  <si>
    <t>92.22</t>
  </si>
  <si>
    <t>311.11</t>
  </si>
  <si>
    <t>91.84</t>
  </si>
  <si>
    <t>91.66</t>
  </si>
  <si>
    <t>300.00</t>
  </si>
  <si>
    <t>91.63</t>
  </si>
  <si>
    <t>91.53</t>
  </si>
  <si>
    <t>91.47</t>
  </si>
  <si>
    <t>91.07</t>
  </si>
  <si>
    <t>90.9</t>
  </si>
  <si>
    <t>41.69</t>
  </si>
  <si>
    <t>90.7</t>
  </si>
  <si>
    <t>90.6</t>
  </si>
  <si>
    <t>62.75</t>
  </si>
  <si>
    <t>90.58</t>
  </si>
  <si>
    <t>333.33</t>
  </si>
  <si>
    <t>90.48</t>
  </si>
  <si>
    <t>90.43</t>
  </si>
  <si>
    <t>90.29</t>
  </si>
  <si>
    <t>355.56</t>
  </si>
  <si>
    <t>90.11</t>
  </si>
  <si>
    <t>90.1</t>
  </si>
  <si>
    <t>89.97</t>
  </si>
  <si>
    <t>89.9</t>
  </si>
  <si>
    <t>89.8</t>
  </si>
  <si>
    <t>95.24</t>
  </si>
  <si>
    <t>89.6</t>
  </si>
  <si>
    <t>58.33</t>
  </si>
  <si>
    <t>89.50</t>
  </si>
  <si>
    <t>123.46</t>
  </si>
  <si>
    <t>89.5</t>
  </si>
  <si>
    <t>30.86</t>
  </si>
  <si>
    <t>89.2</t>
  </si>
  <si>
    <t>54.90</t>
  </si>
  <si>
    <t>88.24</t>
  </si>
  <si>
    <t>18.85</t>
  </si>
  <si>
    <t>88.2</t>
  </si>
  <si>
    <t>77.43</t>
  </si>
  <si>
    <t>87.8</t>
  </si>
  <si>
    <t>87.24</t>
  </si>
  <si>
    <t>86.9</t>
  </si>
  <si>
    <t>377.78</t>
  </si>
  <si>
    <t>86.34</t>
  </si>
  <si>
    <t>11.87</t>
  </si>
  <si>
    <t>86.1</t>
  </si>
  <si>
    <t>85.9</t>
  </si>
  <si>
    <t>85.58</t>
  </si>
  <si>
    <t>400.00</t>
  </si>
  <si>
    <t>85.48</t>
  </si>
  <si>
    <t>20.00</t>
  </si>
  <si>
    <t>85.4</t>
  </si>
  <si>
    <t>85.02</t>
  </si>
  <si>
    <t xml:space="preserve">PSD </t>
  </si>
  <si>
    <t>35.50</t>
  </si>
  <si>
    <t>99.99</t>
  </si>
  <si>
    <t>76.39</t>
  </si>
  <si>
    <t>99.98</t>
  </si>
  <si>
    <t>81.02</t>
  </si>
  <si>
    <t>69.44</t>
  </si>
  <si>
    <t>99.97</t>
  </si>
  <si>
    <t>121.53</t>
  </si>
  <si>
    <t>99.93</t>
  </si>
  <si>
    <t>27.82</t>
  </si>
  <si>
    <t>92.59</t>
  </si>
  <si>
    <t>95.49</t>
  </si>
  <si>
    <t>0.14</t>
  </si>
  <si>
    <t>59.52</t>
  </si>
  <si>
    <t>72.77</t>
  </si>
  <si>
    <t>36.00</t>
  </si>
  <si>
    <t>99.90</t>
  </si>
  <si>
    <t>57.87</t>
  </si>
  <si>
    <t>127.31</t>
  </si>
  <si>
    <t>97.22</t>
  </si>
  <si>
    <t>99.88</t>
  </si>
  <si>
    <t>54.56</t>
  </si>
  <si>
    <t>99.87</t>
  </si>
  <si>
    <t>80.03</t>
  </si>
  <si>
    <t>30.37</t>
  </si>
  <si>
    <t>80.08</t>
  </si>
  <si>
    <t>99.83</t>
  </si>
  <si>
    <t>0.055</t>
  </si>
  <si>
    <t>154.76</t>
  </si>
  <si>
    <t>30.00</t>
  </si>
  <si>
    <t>63.66</t>
  </si>
  <si>
    <t>99.75</t>
  </si>
  <si>
    <t>162.04</t>
  </si>
  <si>
    <t>145.83</t>
  </si>
  <si>
    <t>54.01</t>
  </si>
  <si>
    <t>99.71</t>
  </si>
  <si>
    <t>79.97</t>
  </si>
  <si>
    <t>99.70</t>
  </si>
  <si>
    <t>119.05</t>
  </si>
  <si>
    <t>99.66</t>
  </si>
  <si>
    <t>42.44</t>
  </si>
  <si>
    <t>99.62</t>
  </si>
  <si>
    <t>18.76</t>
  </si>
  <si>
    <t>0.056</t>
  </si>
  <si>
    <t>416.44</t>
  </si>
  <si>
    <t>35.00</t>
  </si>
  <si>
    <t>99.54</t>
  </si>
  <si>
    <t>510.99</t>
  </si>
  <si>
    <t>0.076</t>
  </si>
  <si>
    <t>90.09</t>
  </si>
  <si>
    <t>43.40</t>
  </si>
  <si>
    <t>377.04</t>
  </si>
  <si>
    <t>0.103</t>
  </si>
  <si>
    <t>138.89</t>
  </si>
  <si>
    <t>684.81</t>
  </si>
  <si>
    <t>0.099</t>
  </si>
  <si>
    <t>658.22</t>
  </si>
  <si>
    <t>99.46</t>
  </si>
  <si>
    <t>296.30</t>
  </si>
  <si>
    <t>44.19</t>
  </si>
  <si>
    <t>150.15</t>
  </si>
  <si>
    <t>40.80</t>
  </si>
  <si>
    <t>90.06</t>
  </si>
  <si>
    <t>21.44</t>
  </si>
  <si>
    <t>297.46</t>
  </si>
  <si>
    <t>560.30</t>
  </si>
  <si>
    <t>0.121</t>
  </si>
  <si>
    <t>99.36</t>
  </si>
  <si>
    <t>156.25</t>
  </si>
  <si>
    <t>17.00</t>
  </si>
  <si>
    <t>99.31</t>
  </si>
  <si>
    <t>350.92</t>
  </si>
  <si>
    <t>93.75</t>
  </si>
  <si>
    <t>56.82</t>
  </si>
  <si>
    <t>99.28</t>
  </si>
  <si>
    <t>420.23</t>
  </si>
  <si>
    <t>99.27</t>
  </si>
  <si>
    <t>303.40</t>
  </si>
  <si>
    <t>0.096</t>
  </si>
  <si>
    <t>26.28</t>
  </si>
  <si>
    <t>0.46</t>
  </si>
  <si>
    <t>258.50</t>
  </si>
  <si>
    <t>99.24</t>
  </si>
  <si>
    <t>251.09</t>
  </si>
  <si>
    <t>0.116</t>
  </si>
  <si>
    <t>233.92</t>
  </si>
  <si>
    <t>0.095</t>
  </si>
  <si>
    <t>99.21</t>
  </si>
  <si>
    <t>513.61</t>
  </si>
  <si>
    <t>99.19</t>
  </si>
  <si>
    <t>99.13</t>
  </si>
  <si>
    <t>99.12</t>
  </si>
  <si>
    <t>86.81</t>
  </si>
  <si>
    <t>99.09</t>
  </si>
  <si>
    <t>99.05</t>
  </si>
  <si>
    <t>99.01</t>
  </si>
  <si>
    <t>117.19</t>
  </si>
  <si>
    <t>99.00</t>
  </si>
  <si>
    <t>0.050</t>
  </si>
  <si>
    <t>98.98</t>
  </si>
  <si>
    <t>498.50</t>
  </si>
  <si>
    <t>0.102</t>
  </si>
  <si>
    <t>320.95</t>
  </si>
  <si>
    <t>0.018</t>
  </si>
  <si>
    <t>804.23</t>
  </si>
  <si>
    <t>178.57</t>
  </si>
  <si>
    <t>90.19</t>
  </si>
  <si>
    <t>0.037</t>
  </si>
  <si>
    <t>391.25</t>
  </si>
  <si>
    <t>98.76</t>
  </si>
  <si>
    <t>190.97</t>
  </si>
  <si>
    <t>98.74</t>
  </si>
  <si>
    <t>38.00</t>
  </si>
  <si>
    <t>98.73</t>
  </si>
  <si>
    <t>98.71</t>
  </si>
  <si>
    <t>98.67</t>
  </si>
  <si>
    <t>269.6</t>
  </si>
  <si>
    <t>1178.4</t>
  </si>
  <si>
    <t>163.42</t>
  </si>
  <si>
    <t>821.6</t>
  </si>
  <si>
    <t>234.39</t>
  </si>
  <si>
    <t>98.62</t>
  </si>
  <si>
    <t>180.4</t>
  </si>
  <si>
    <t>98.61</t>
  </si>
  <si>
    <t>98.60</t>
  </si>
  <si>
    <t>98.54</t>
  </si>
  <si>
    <t>149.15</t>
  </si>
  <si>
    <t>80.57</t>
  </si>
  <si>
    <t>98.50</t>
  </si>
  <si>
    <t>98.46</t>
  </si>
  <si>
    <t>23.60</t>
  </si>
  <si>
    <t>98.44</t>
  </si>
  <si>
    <t>187.50</t>
  </si>
  <si>
    <t>98.43</t>
  </si>
  <si>
    <t>98.38</t>
  </si>
  <si>
    <t>103.99</t>
  </si>
  <si>
    <t>98.37</t>
  </si>
  <si>
    <t>96.15</t>
  </si>
  <si>
    <t>277.78</t>
  </si>
  <si>
    <t>98.35</t>
  </si>
  <si>
    <t>98.33</t>
  </si>
  <si>
    <t>156.84</t>
  </si>
  <si>
    <t>98.31</t>
  </si>
  <si>
    <t>183.15</t>
  </si>
  <si>
    <t>0.091</t>
  </si>
  <si>
    <t>0.035</t>
  </si>
  <si>
    <t>222.22</t>
  </si>
  <si>
    <t>98.30</t>
  </si>
  <si>
    <t>114.29</t>
  </si>
  <si>
    <t>98.28</t>
  </si>
  <si>
    <t>109.35</t>
  </si>
  <si>
    <t>98.25</t>
  </si>
  <si>
    <t>69.59</t>
  </si>
  <si>
    <t>98.23</t>
  </si>
  <si>
    <t>48.48</t>
  </si>
  <si>
    <t>26.25</t>
  </si>
  <si>
    <t>98.21</t>
  </si>
  <si>
    <t>78.13</t>
  </si>
  <si>
    <t>98.20</t>
  </si>
  <si>
    <t>925.43</t>
  </si>
  <si>
    <t>98.15</t>
  </si>
  <si>
    <t>157.23</t>
  </si>
  <si>
    <t>0.106</t>
  </si>
  <si>
    <t>49.02</t>
  </si>
  <si>
    <t>98.08</t>
  </si>
  <si>
    <t>238.95</t>
  </si>
  <si>
    <t>0.093</t>
  </si>
  <si>
    <t>630.29</t>
  </si>
  <si>
    <t>99.80</t>
  </si>
  <si>
    <t>98.00</t>
  </si>
  <si>
    <t>97.93</t>
  </si>
  <si>
    <t>14.63</t>
  </si>
  <si>
    <t>97.92</t>
  </si>
  <si>
    <t>97.88</t>
  </si>
  <si>
    <t>97.87</t>
  </si>
  <si>
    <t>97.85</t>
  </si>
  <si>
    <t>1295.61</t>
  </si>
  <si>
    <t>97.80</t>
  </si>
  <si>
    <t>50.95</t>
  </si>
  <si>
    <t>54.55</t>
  </si>
  <si>
    <t>42.86</t>
  </si>
  <si>
    <t>47.06</t>
  </si>
  <si>
    <t>64.29</t>
  </si>
  <si>
    <t>57.14</t>
  </si>
  <si>
    <t>97.73</t>
  </si>
  <si>
    <t>0.114</t>
  </si>
  <si>
    <t>70.18</t>
  </si>
  <si>
    <t>450.21</t>
  </si>
  <si>
    <t>97.65</t>
  </si>
  <si>
    <t>208.33</t>
  </si>
  <si>
    <t>50.51</t>
  </si>
  <si>
    <t>45.45</t>
  </si>
  <si>
    <t>97.62</t>
  </si>
  <si>
    <t>97.60</t>
  </si>
  <si>
    <t>52.10</t>
  </si>
  <si>
    <t>97.50</t>
  </si>
  <si>
    <t>87.50</t>
  </si>
  <si>
    <t>97.49</t>
  </si>
  <si>
    <t>50.02</t>
  </si>
  <si>
    <t>97.46</t>
  </si>
  <si>
    <t>47.35</t>
  </si>
  <si>
    <t>97.40</t>
  </si>
  <si>
    <t>49.99</t>
  </si>
  <si>
    <t>219.30</t>
  </si>
  <si>
    <t>97.37</t>
  </si>
  <si>
    <t>63.02</t>
  </si>
  <si>
    <t>97.23</t>
  </si>
  <si>
    <t>97.20</t>
  </si>
  <si>
    <t>97.14</t>
  </si>
  <si>
    <t>97.06</t>
  </si>
  <si>
    <t>190.48</t>
  </si>
  <si>
    <t>96.92</t>
  </si>
  <si>
    <t>96.91</t>
  </si>
  <si>
    <t>75.39</t>
  </si>
  <si>
    <t>96.80</t>
  </si>
  <si>
    <t>96.79</t>
  </si>
  <si>
    <t>96.72</t>
  </si>
  <si>
    <t>96.70</t>
  </si>
  <si>
    <t>102.04</t>
  </si>
  <si>
    <t>96.64</t>
  </si>
  <si>
    <t>113.64</t>
  </si>
  <si>
    <t>96.61</t>
  </si>
  <si>
    <t>96.60</t>
  </si>
  <si>
    <t>96.57</t>
  </si>
  <si>
    <t>29.38</t>
  </si>
  <si>
    <t>96.49</t>
  </si>
  <si>
    <t>72.73</t>
  </si>
  <si>
    <t>96.37</t>
  </si>
  <si>
    <t>96.35</t>
  </si>
  <si>
    <t>347.22</t>
  </si>
  <si>
    <t>39.77</t>
  </si>
  <si>
    <t>31.13</t>
  </si>
  <si>
    <t>96.28</t>
  </si>
  <si>
    <t>96.20</t>
  </si>
  <si>
    <t>96.13</t>
  </si>
  <si>
    <t>96.12</t>
  </si>
  <si>
    <t>71.61</t>
  </si>
  <si>
    <t>46.00</t>
  </si>
  <si>
    <t>95.90</t>
  </si>
  <si>
    <t>66.96</t>
  </si>
  <si>
    <t>95.80</t>
  </si>
  <si>
    <t>95.70</t>
  </si>
  <si>
    <t>95.56</t>
  </si>
  <si>
    <t>95.54</t>
  </si>
  <si>
    <t>95.50</t>
  </si>
  <si>
    <t>95.40</t>
  </si>
  <si>
    <t>95.30</t>
  </si>
  <si>
    <t>95.23</t>
  </si>
  <si>
    <t>95.20</t>
  </si>
  <si>
    <t>95.12</t>
  </si>
  <si>
    <t>37.39</t>
  </si>
  <si>
    <t>95.09</t>
  </si>
  <si>
    <t>95.04</t>
  </si>
  <si>
    <t>95.00</t>
  </si>
  <si>
    <t>94.94</t>
  </si>
  <si>
    <t>94.93</t>
  </si>
  <si>
    <t>28.59</t>
  </si>
  <si>
    <t>94.90</t>
  </si>
  <si>
    <t>94.65</t>
  </si>
  <si>
    <t>94.53</t>
  </si>
  <si>
    <t>32.41</t>
  </si>
  <si>
    <t>94.40</t>
  </si>
  <si>
    <t>94.34</t>
  </si>
  <si>
    <t>94.30</t>
  </si>
  <si>
    <t>94.29</t>
  </si>
  <si>
    <t>94.26</t>
  </si>
  <si>
    <t>25.25</t>
  </si>
  <si>
    <t>94.23</t>
  </si>
  <si>
    <t>48.61</t>
  </si>
  <si>
    <t>94.07</t>
  </si>
  <si>
    <t>93.98</t>
  </si>
  <si>
    <t>100.25</t>
  </si>
  <si>
    <t>93.90</t>
  </si>
  <si>
    <t>93.80</t>
  </si>
  <si>
    <t>69.74</t>
  </si>
  <si>
    <t>37.88</t>
  </si>
  <si>
    <t>93.73</t>
  </si>
  <si>
    <t>93.57</t>
  </si>
  <si>
    <t>25.46</t>
  </si>
  <si>
    <t>93.52</t>
  </si>
  <si>
    <t>109.38</t>
  </si>
  <si>
    <t>93.39</t>
  </si>
  <si>
    <t>93.30</t>
  </si>
  <si>
    <t>92.86</t>
  </si>
  <si>
    <t>35.29</t>
  </si>
  <si>
    <t>92.70</t>
  </si>
  <si>
    <t>92.40</t>
  </si>
  <si>
    <t>92.08</t>
  </si>
  <si>
    <t>43.75</t>
  </si>
  <si>
    <t>91.85</t>
  </si>
  <si>
    <t>58.59</t>
  </si>
  <si>
    <t>91.70</t>
  </si>
  <si>
    <t>91.52</t>
  </si>
  <si>
    <t>91.20</t>
  </si>
  <si>
    <t>91.12</t>
  </si>
  <si>
    <t>91.03</t>
  </si>
  <si>
    <t>34.09</t>
  </si>
  <si>
    <t>90.78</t>
  </si>
  <si>
    <t>90.70</t>
  </si>
  <si>
    <t>90.41</t>
  </si>
  <si>
    <t>90.36</t>
  </si>
  <si>
    <t>90.22</t>
  </si>
  <si>
    <t>90.18</t>
  </si>
  <si>
    <t>90.17</t>
  </si>
  <si>
    <t>89.61</t>
  </si>
  <si>
    <t>89.59</t>
  </si>
  <si>
    <t>133.93</t>
  </si>
  <si>
    <t>89.49</t>
  </si>
  <si>
    <t>89.31</t>
  </si>
  <si>
    <t>41.67</t>
  </si>
  <si>
    <t>89.25</t>
  </si>
  <si>
    <t>89.24</t>
  </si>
  <si>
    <t>89.19</t>
  </si>
  <si>
    <t>89.11</t>
  </si>
  <si>
    <t>89.06</t>
  </si>
  <si>
    <t>32.14</t>
  </si>
  <si>
    <t>88.97</t>
  </si>
  <si>
    <t>88.74</t>
  </si>
  <si>
    <t>88.49</t>
  </si>
  <si>
    <t>88.29</t>
  </si>
  <si>
    <t>87.92</t>
  </si>
  <si>
    <t>87.78</t>
  </si>
  <si>
    <t>87.72</t>
  </si>
  <si>
    <t>87.71</t>
  </si>
  <si>
    <t>87.64</t>
  </si>
  <si>
    <t>87.11</t>
  </si>
  <si>
    <t>86.52</t>
  </si>
  <si>
    <t>86.38</t>
  </si>
  <si>
    <t>86.31</t>
  </si>
  <si>
    <t>86.27</t>
  </si>
  <si>
    <t>86.25</t>
  </si>
  <si>
    <t>86.09</t>
  </si>
  <si>
    <t>85.95</t>
  </si>
  <si>
    <t>85.93</t>
  </si>
  <si>
    <t>85.89</t>
  </si>
  <si>
    <t>38.21</t>
  </si>
  <si>
    <t>85.21</t>
  </si>
  <si>
    <t>85.10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</si>
</sst>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1"/>
    </font>
    <font>
      <sz val="11"/>
      <color rgb="FF000000"/>
      <name val="Times New Roman"/>
      <family val="1"/>
    </font>
    <font>
      <vertAlign val="subscript"/>
      <sz val="11"/>
      <color rgb="FF000000"/>
      <name val="Calibri"/>
      <family val="2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</font>
    <font>
      <sz val="10"/>
      <color rgb="FF222222"/>
      <name val="Arial"/>
      <family val="2"/>
    </font>
    <font>
      <sz val="9"/>
      <color rgb="FF22222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2" fontId="0" fillId="11" borderId="0" xfId="0" applyNumberForma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6" fillId="16" borderId="0" xfId="0" applyFont="1" applyFill="1" applyAlignment="1">
      <alignment horizontal="center"/>
    </xf>
    <xf numFmtId="2" fontId="0" fillId="16" borderId="0" xfId="0" applyNumberFormat="1" applyFill="1" applyAlignment="1">
      <alignment horizontal="center"/>
    </xf>
    <xf numFmtId="2" fontId="6" fillId="16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17" borderId="0" xfId="0" applyFill="1" applyAlignment="1">
      <alignment horizontal="center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E55B-F3C4-46A0-829A-2258B8A366A1}">
  <dimension ref="A1:AD335"/>
  <sheetViews>
    <sheetView tabSelected="1" workbookViewId="0">
      <selection activeCell="D16" sqref="D16"/>
    </sheetView>
  </sheetViews>
  <sheetFormatPr defaultColWidth="9.109375" defaultRowHeight="14.4" x14ac:dyDescent="0.3"/>
  <cols>
    <col min="1" max="1" width="9.109375" style="9"/>
    <col min="2" max="2" width="12.88671875" style="60" customWidth="1"/>
    <col min="3" max="3" width="15" style="9" customWidth="1"/>
    <col min="4" max="4" width="14" style="9" customWidth="1"/>
    <col min="5" max="5" width="16.44140625" style="9" customWidth="1"/>
    <col min="6" max="6" width="12.5546875" style="9" customWidth="1"/>
    <col min="7" max="7" width="9.109375" style="9"/>
    <col min="8" max="8" width="9.44140625" style="9" customWidth="1"/>
    <col min="9" max="9" width="9.109375" style="9"/>
    <col min="10" max="10" width="16" style="9" customWidth="1"/>
    <col min="11" max="12" width="19.33203125" style="9" customWidth="1"/>
    <col min="13" max="13" width="45.44140625" style="9" customWidth="1"/>
    <col min="14" max="18" width="19.33203125" style="9" customWidth="1"/>
    <col min="19" max="20" width="22.33203125" style="9" customWidth="1"/>
    <col min="21" max="23" width="19.33203125" style="9" customWidth="1"/>
    <col min="24" max="24" width="9.109375" style="9"/>
    <col min="29" max="29" width="12.6640625" customWidth="1"/>
    <col min="30" max="30" width="10.33203125" customWidth="1"/>
  </cols>
  <sheetData>
    <row r="1" spans="1:30" ht="30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</row>
    <row r="2" spans="1:30" x14ac:dyDescent="0.3">
      <c r="A2" s="2">
        <v>1</v>
      </c>
      <c r="B2" s="3">
        <v>100</v>
      </c>
      <c r="C2" s="2">
        <v>250</v>
      </c>
      <c r="D2" s="2">
        <v>0.114</v>
      </c>
      <c r="E2" s="2">
        <v>0.05</v>
      </c>
      <c r="F2" s="2">
        <v>0.2</v>
      </c>
      <c r="G2" s="4">
        <f t="shared" ref="G2:G65" si="0">B2/(C2*D2*E2)</f>
        <v>70.175438596491219</v>
      </c>
      <c r="H2" s="4">
        <v>95.4</v>
      </c>
      <c r="I2" s="4">
        <f t="shared" ref="I2:I33" si="1">100-H2</f>
        <v>4.5999999999999943</v>
      </c>
      <c r="J2" s="5">
        <v>7980</v>
      </c>
      <c r="K2" s="5">
        <f t="shared" ref="K2:K65" si="2">H2*J2/100</f>
        <v>7612.92</v>
      </c>
      <c r="L2" s="5" t="s">
        <v>23</v>
      </c>
      <c r="M2" s="6" t="s">
        <v>24</v>
      </c>
      <c r="N2" s="5" t="s">
        <v>25</v>
      </c>
      <c r="O2" s="5">
        <v>1</v>
      </c>
      <c r="P2" s="5" t="s">
        <v>26</v>
      </c>
      <c r="Q2" s="7">
        <f t="shared" ref="Q2:Q17" si="3">(80*10*6)/10^6</f>
        <v>4.7999999999999996E-3</v>
      </c>
      <c r="R2" s="8">
        <f t="shared" ref="R2:R17" si="4">(1-Q2/O2)*16</f>
        <v>15.9232</v>
      </c>
      <c r="S2" s="9" t="s">
        <v>27</v>
      </c>
      <c r="T2" s="9" t="s">
        <v>28</v>
      </c>
      <c r="U2" s="5">
        <v>30.24</v>
      </c>
      <c r="V2" s="5">
        <v>40.799999999999997</v>
      </c>
      <c r="W2" s="5">
        <v>56.25</v>
      </c>
      <c r="X2" s="5"/>
      <c r="Z2" s="10">
        <f>AVERAGE(H2:H237)</f>
        <v>95.893095791077798</v>
      </c>
      <c r="AC2" s="11" t="s">
        <v>29</v>
      </c>
      <c r="AD2" s="11">
        <v>725</v>
      </c>
    </row>
    <row r="3" spans="1:30" ht="15.6" customHeight="1" x14ac:dyDescent="0.35">
      <c r="A3" s="2">
        <v>2</v>
      </c>
      <c r="B3" s="3">
        <v>100</v>
      </c>
      <c r="C3" s="2">
        <v>250</v>
      </c>
      <c r="D3" s="2">
        <v>0.114</v>
      </c>
      <c r="E3" s="2">
        <v>0.05</v>
      </c>
      <c r="F3" s="2">
        <v>0.2</v>
      </c>
      <c r="G3" s="4">
        <f t="shared" si="0"/>
        <v>70.175438596491219</v>
      </c>
      <c r="H3" s="4">
        <v>97.7</v>
      </c>
      <c r="I3" s="4">
        <f t="shared" si="1"/>
        <v>2.2999999999999972</v>
      </c>
      <c r="J3" s="5">
        <v>7980</v>
      </c>
      <c r="K3" s="5">
        <f t="shared" si="2"/>
        <v>7796.46</v>
      </c>
      <c r="L3" s="5" t="s">
        <v>23</v>
      </c>
      <c r="M3" s="6" t="s">
        <v>30</v>
      </c>
      <c r="N3" s="5" t="s">
        <v>25</v>
      </c>
      <c r="O3" s="5">
        <v>1</v>
      </c>
      <c r="P3" s="5" t="s">
        <v>26</v>
      </c>
      <c r="Q3" s="7">
        <f t="shared" si="3"/>
        <v>4.7999999999999996E-3</v>
      </c>
      <c r="R3" s="8">
        <f t="shared" si="4"/>
        <v>15.9232</v>
      </c>
      <c r="S3" s="9" t="s">
        <v>27</v>
      </c>
      <c r="T3" s="9" t="s">
        <v>28</v>
      </c>
      <c r="U3" s="5">
        <v>30.24</v>
      </c>
      <c r="V3" s="5">
        <v>40.799999999999997</v>
      </c>
      <c r="W3" s="5">
        <v>56.25</v>
      </c>
      <c r="X3" s="5"/>
      <c r="AC3" s="12" t="s">
        <v>31</v>
      </c>
      <c r="AD3" s="11">
        <v>7980</v>
      </c>
    </row>
    <row r="4" spans="1:30" x14ac:dyDescent="0.3">
      <c r="A4" s="2">
        <v>3</v>
      </c>
      <c r="B4" s="3">
        <v>100</v>
      </c>
      <c r="C4" s="2">
        <v>250</v>
      </c>
      <c r="D4" s="2">
        <v>0.114</v>
      </c>
      <c r="E4" s="2">
        <v>0.05</v>
      </c>
      <c r="F4" s="2">
        <v>0.2</v>
      </c>
      <c r="G4" s="4">
        <f t="shared" si="0"/>
        <v>70.175438596491219</v>
      </c>
      <c r="H4" s="4">
        <v>93.8</v>
      </c>
      <c r="I4" s="4">
        <f t="shared" si="1"/>
        <v>6.2000000000000028</v>
      </c>
      <c r="J4" s="5">
        <v>7980</v>
      </c>
      <c r="K4" s="5">
        <f t="shared" si="2"/>
        <v>7485.24</v>
      </c>
      <c r="L4" s="5" t="s">
        <v>23</v>
      </c>
      <c r="M4" s="6" t="s">
        <v>32</v>
      </c>
      <c r="N4" s="5" t="s">
        <v>25</v>
      </c>
      <c r="O4" s="5">
        <v>1</v>
      </c>
      <c r="P4" s="5" t="s">
        <v>26</v>
      </c>
      <c r="Q4" s="7">
        <f t="shared" si="3"/>
        <v>4.7999999999999996E-3</v>
      </c>
      <c r="R4" s="8">
        <f t="shared" si="4"/>
        <v>15.9232</v>
      </c>
      <c r="S4" s="9" t="s">
        <v>27</v>
      </c>
      <c r="T4" s="9" t="s">
        <v>28</v>
      </c>
      <c r="U4" s="5">
        <v>30.24</v>
      </c>
      <c r="V4" s="5">
        <v>40.799999999999997</v>
      </c>
      <c r="W4" s="5">
        <v>56.25</v>
      </c>
      <c r="X4" s="5"/>
      <c r="AC4" s="11" t="s">
        <v>33</v>
      </c>
      <c r="AD4" s="11">
        <v>0.4</v>
      </c>
    </row>
    <row r="5" spans="1:30" x14ac:dyDescent="0.3">
      <c r="A5" s="2">
        <v>4</v>
      </c>
      <c r="B5" s="3">
        <v>100</v>
      </c>
      <c r="C5" s="2">
        <v>175</v>
      </c>
      <c r="D5" s="2">
        <v>0.114</v>
      </c>
      <c r="E5" s="2">
        <v>0.05</v>
      </c>
      <c r="F5" s="2">
        <v>0.2</v>
      </c>
      <c r="G5" s="4">
        <f t="shared" si="0"/>
        <v>100.25062656641603</v>
      </c>
      <c r="H5" s="4">
        <v>93.9</v>
      </c>
      <c r="I5" s="4">
        <f t="shared" si="1"/>
        <v>6.0999999999999943</v>
      </c>
      <c r="J5" s="5">
        <v>7980</v>
      </c>
      <c r="K5" s="5">
        <f t="shared" si="2"/>
        <v>7493.22</v>
      </c>
      <c r="L5" s="5" t="s">
        <v>23</v>
      </c>
      <c r="M5" s="6" t="s">
        <v>24</v>
      </c>
      <c r="N5" s="5" t="s">
        <v>25</v>
      </c>
      <c r="O5" s="5">
        <v>1</v>
      </c>
      <c r="P5" s="5" t="s">
        <v>26</v>
      </c>
      <c r="Q5" s="7">
        <f t="shared" si="3"/>
        <v>4.7999999999999996E-3</v>
      </c>
      <c r="R5" s="8">
        <f t="shared" si="4"/>
        <v>15.9232</v>
      </c>
      <c r="S5" s="9" t="s">
        <v>27</v>
      </c>
      <c r="T5" s="9" t="s">
        <v>28</v>
      </c>
      <c r="U5" s="5">
        <v>30.24</v>
      </c>
      <c r="V5" s="5">
        <v>40.799999999999997</v>
      </c>
      <c r="W5" s="5">
        <v>56.25</v>
      </c>
      <c r="X5" s="5"/>
      <c r="AC5" s="11" t="s">
        <v>34</v>
      </c>
      <c r="AD5" s="11">
        <v>1700</v>
      </c>
    </row>
    <row r="6" spans="1:30" ht="15.6" customHeight="1" x14ac:dyDescent="0.35">
      <c r="A6" s="2">
        <v>5</v>
      </c>
      <c r="B6" s="3">
        <v>100</v>
      </c>
      <c r="C6" s="2">
        <v>120</v>
      </c>
      <c r="D6" s="2">
        <v>0.111</v>
      </c>
      <c r="E6" s="2">
        <v>0.05</v>
      </c>
      <c r="F6" s="2">
        <v>0.2</v>
      </c>
      <c r="G6" s="4">
        <f t="shared" si="0"/>
        <v>150.15015015015015</v>
      </c>
      <c r="H6" s="4">
        <v>97.14</v>
      </c>
      <c r="I6" s="4">
        <f t="shared" si="1"/>
        <v>2.8599999999999994</v>
      </c>
      <c r="J6" s="5">
        <v>7980</v>
      </c>
      <c r="K6" s="5">
        <f t="shared" si="2"/>
        <v>7751.7719999999999</v>
      </c>
      <c r="L6" s="5" t="s">
        <v>23</v>
      </c>
      <c r="M6" s="6" t="s">
        <v>24</v>
      </c>
      <c r="N6" s="5" t="s">
        <v>25</v>
      </c>
      <c r="O6" s="5">
        <v>1</v>
      </c>
      <c r="P6" s="5" t="s">
        <v>26</v>
      </c>
      <c r="Q6" s="7">
        <f t="shared" si="3"/>
        <v>4.7999999999999996E-3</v>
      </c>
      <c r="R6" s="8">
        <f t="shared" si="4"/>
        <v>15.9232</v>
      </c>
      <c r="S6" s="9" t="s">
        <v>27</v>
      </c>
      <c r="T6" s="9" t="s">
        <v>28</v>
      </c>
      <c r="U6" s="5">
        <v>30.24</v>
      </c>
      <c r="V6" s="5">
        <v>40.799999999999997</v>
      </c>
      <c r="W6" s="5">
        <v>56.25</v>
      </c>
      <c r="X6" s="5"/>
      <c r="AC6" s="11" t="s">
        <v>35</v>
      </c>
      <c r="AD6" s="11">
        <v>1710.26</v>
      </c>
    </row>
    <row r="7" spans="1:30" ht="15.6" customHeight="1" x14ac:dyDescent="0.35">
      <c r="A7" s="2">
        <v>6</v>
      </c>
      <c r="B7" s="3">
        <v>100</v>
      </c>
      <c r="C7" s="2">
        <v>120</v>
      </c>
      <c r="D7" s="2">
        <v>0.111</v>
      </c>
      <c r="E7" s="2">
        <v>0.05</v>
      </c>
      <c r="F7" s="2">
        <v>0.2</v>
      </c>
      <c r="G7" s="4">
        <f t="shared" si="0"/>
        <v>150.15015015015015</v>
      </c>
      <c r="H7" s="4">
        <v>95.7</v>
      </c>
      <c r="I7" s="4">
        <f t="shared" si="1"/>
        <v>4.2999999999999972</v>
      </c>
      <c r="J7" s="5">
        <v>7980</v>
      </c>
      <c r="K7" s="5">
        <f t="shared" si="2"/>
        <v>7636.86</v>
      </c>
      <c r="L7" s="5" t="s">
        <v>23</v>
      </c>
      <c r="M7" s="6" t="s">
        <v>30</v>
      </c>
      <c r="N7" s="5" t="s">
        <v>25</v>
      </c>
      <c r="O7" s="5">
        <v>1</v>
      </c>
      <c r="P7" s="5" t="s">
        <v>26</v>
      </c>
      <c r="Q7" s="7">
        <f t="shared" si="3"/>
        <v>4.7999999999999996E-3</v>
      </c>
      <c r="R7" s="8">
        <f t="shared" si="4"/>
        <v>15.9232</v>
      </c>
      <c r="S7" s="9" t="s">
        <v>27</v>
      </c>
      <c r="T7" s="9" t="s">
        <v>28</v>
      </c>
      <c r="U7" s="5">
        <v>30.24</v>
      </c>
      <c r="V7" s="5">
        <v>40.799999999999997</v>
      </c>
      <c r="W7" s="5">
        <v>56.25</v>
      </c>
      <c r="X7" s="5"/>
      <c r="AC7" s="11" t="s">
        <v>36</v>
      </c>
      <c r="AD7" s="11">
        <v>3273</v>
      </c>
    </row>
    <row r="8" spans="1:30" x14ac:dyDescent="0.3">
      <c r="A8" s="2">
        <v>7</v>
      </c>
      <c r="B8" s="3">
        <v>100</v>
      </c>
      <c r="C8" s="2">
        <v>120</v>
      </c>
      <c r="D8" s="2">
        <v>0.111</v>
      </c>
      <c r="E8" s="2">
        <v>0.05</v>
      </c>
      <c r="F8" s="2">
        <v>0.2</v>
      </c>
      <c r="G8" s="4">
        <f t="shared" si="0"/>
        <v>150.15015015015015</v>
      </c>
      <c r="H8" s="4">
        <v>94.3</v>
      </c>
      <c r="I8" s="4">
        <f t="shared" si="1"/>
        <v>5.7000000000000028</v>
      </c>
      <c r="J8" s="5">
        <v>7980</v>
      </c>
      <c r="K8" s="5">
        <f t="shared" si="2"/>
        <v>7525.14</v>
      </c>
      <c r="L8" s="5" t="s">
        <v>23</v>
      </c>
      <c r="M8" s="6" t="s">
        <v>32</v>
      </c>
      <c r="N8" s="5" t="s">
        <v>25</v>
      </c>
      <c r="O8" s="5">
        <v>1</v>
      </c>
      <c r="P8" s="5" t="s">
        <v>26</v>
      </c>
      <c r="Q8" s="7">
        <f t="shared" si="3"/>
        <v>4.7999999999999996E-3</v>
      </c>
      <c r="R8" s="8">
        <f t="shared" si="4"/>
        <v>15.9232</v>
      </c>
      <c r="S8" s="9" t="s">
        <v>27</v>
      </c>
      <c r="T8" s="9" t="s">
        <v>28</v>
      </c>
      <c r="U8" s="5">
        <v>30.24</v>
      </c>
      <c r="V8" s="5">
        <v>40.799999999999997</v>
      </c>
      <c r="W8" s="5">
        <v>56.25</v>
      </c>
      <c r="X8" s="5"/>
      <c r="Z8" s="13"/>
      <c r="AA8" s="13" t="s">
        <v>37</v>
      </c>
      <c r="AB8" s="13" t="s">
        <v>38</v>
      </c>
    </row>
    <row r="9" spans="1:30" x14ac:dyDescent="0.3">
      <c r="A9" s="2">
        <v>8</v>
      </c>
      <c r="B9" s="3">
        <v>100</v>
      </c>
      <c r="C9" s="2">
        <v>239</v>
      </c>
      <c r="D9" s="2">
        <v>0.111</v>
      </c>
      <c r="E9" s="2">
        <v>0.05</v>
      </c>
      <c r="F9" s="2">
        <v>0.2</v>
      </c>
      <c r="G9" s="4">
        <f t="shared" si="0"/>
        <v>75.389196728108857</v>
      </c>
      <c r="H9" s="4">
        <v>96.8</v>
      </c>
      <c r="I9" s="4">
        <f t="shared" si="1"/>
        <v>3.2000000000000028</v>
      </c>
      <c r="J9" s="5">
        <v>7980</v>
      </c>
      <c r="K9" s="5">
        <f t="shared" si="2"/>
        <v>7724.64</v>
      </c>
      <c r="L9" s="5" t="s">
        <v>23</v>
      </c>
      <c r="M9" s="6" t="s">
        <v>24</v>
      </c>
      <c r="N9" s="5" t="s">
        <v>25</v>
      </c>
      <c r="O9" s="5">
        <v>1</v>
      </c>
      <c r="P9" s="5" t="s">
        <v>26</v>
      </c>
      <c r="Q9" s="7">
        <f t="shared" si="3"/>
        <v>4.7999999999999996E-3</v>
      </c>
      <c r="R9" s="8">
        <f t="shared" si="4"/>
        <v>15.9232</v>
      </c>
      <c r="S9" s="9" t="s">
        <v>27</v>
      </c>
      <c r="T9" s="9" t="s">
        <v>28</v>
      </c>
      <c r="U9" s="5">
        <v>30.24</v>
      </c>
      <c r="V9" s="5">
        <v>40.799999999999997</v>
      </c>
      <c r="W9" s="5">
        <v>56.25</v>
      </c>
      <c r="X9" s="5"/>
      <c r="Z9" s="13" t="s">
        <v>39</v>
      </c>
      <c r="AA9" s="13">
        <f>MIN(B2:B237)</f>
        <v>70</v>
      </c>
      <c r="AB9" s="13">
        <f>MAX(B2:B237)</f>
        <v>350</v>
      </c>
    </row>
    <row r="10" spans="1:30" x14ac:dyDescent="0.3">
      <c r="A10" s="2">
        <v>9</v>
      </c>
      <c r="B10" s="3">
        <v>100</v>
      </c>
      <c r="C10" s="2">
        <v>239</v>
      </c>
      <c r="D10" s="2">
        <v>0.12</v>
      </c>
      <c r="E10" s="2">
        <v>0.05</v>
      </c>
      <c r="F10" s="2">
        <v>0.2</v>
      </c>
      <c r="G10" s="4">
        <f t="shared" si="0"/>
        <v>69.735006973500688</v>
      </c>
      <c r="H10" s="4">
        <v>92.4</v>
      </c>
      <c r="I10" s="4">
        <f t="shared" si="1"/>
        <v>7.5999999999999943</v>
      </c>
      <c r="J10" s="5">
        <v>7980</v>
      </c>
      <c r="K10" s="5">
        <f t="shared" si="2"/>
        <v>7373.52</v>
      </c>
      <c r="L10" s="5" t="s">
        <v>23</v>
      </c>
      <c r="M10" s="6" t="s">
        <v>30</v>
      </c>
      <c r="N10" s="5" t="s">
        <v>25</v>
      </c>
      <c r="O10" s="5">
        <v>1</v>
      </c>
      <c r="P10" s="5" t="s">
        <v>26</v>
      </c>
      <c r="Q10" s="7">
        <f t="shared" si="3"/>
        <v>4.7999999999999996E-3</v>
      </c>
      <c r="R10" s="8">
        <f t="shared" si="4"/>
        <v>15.9232</v>
      </c>
      <c r="S10" s="9" t="s">
        <v>27</v>
      </c>
      <c r="T10" s="9" t="s">
        <v>28</v>
      </c>
      <c r="U10" s="5">
        <v>30.24</v>
      </c>
      <c r="V10" s="5">
        <v>40.799999999999997</v>
      </c>
      <c r="W10" s="5">
        <v>56.25</v>
      </c>
      <c r="X10" s="5"/>
      <c r="Z10" s="13" t="s">
        <v>40</v>
      </c>
      <c r="AA10" s="13">
        <f>MIN(C2:C237)</f>
        <v>18.760000000000002</v>
      </c>
      <c r="AB10" s="13">
        <f>MAX(C2:C237)</f>
        <v>3400</v>
      </c>
    </row>
    <row r="11" spans="1:30" x14ac:dyDescent="0.3">
      <c r="A11" s="2">
        <v>10</v>
      </c>
      <c r="B11" s="3">
        <v>100</v>
      </c>
      <c r="C11" s="2">
        <v>239</v>
      </c>
      <c r="D11" s="2">
        <v>0.12</v>
      </c>
      <c r="E11" s="2">
        <v>0.05</v>
      </c>
      <c r="F11" s="2">
        <v>0.2</v>
      </c>
      <c r="G11" s="4">
        <f t="shared" si="0"/>
        <v>69.735006973500688</v>
      </c>
      <c r="H11" s="4">
        <v>93.8</v>
      </c>
      <c r="I11" s="4">
        <f t="shared" si="1"/>
        <v>6.2000000000000028</v>
      </c>
      <c r="J11" s="5">
        <v>7980</v>
      </c>
      <c r="K11" s="5">
        <f t="shared" si="2"/>
        <v>7485.24</v>
      </c>
      <c r="L11" s="5" t="s">
        <v>23</v>
      </c>
      <c r="M11" s="6" t="s">
        <v>32</v>
      </c>
      <c r="N11" s="5" t="s">
        <v>25</v>
      </c>
      <c r="O11" s="5">
        <v>1</v>
      </c>
      <c r="P11" s="5" t="s">
        <v>26</v>
      </c>
      <c r="Q11" s="7">
        <f t="shared" si="3"/>
        <v>4.7999999999999996E-3</v>
      </c>
      <c r="R11" s="8">
        <f t="shared" si="4"/>
        <v>15.9232</v>
      </c>
      <c r="S11" s="9" t="s">
        <v>27</v>
      </c>
      <c r="T11" s="9" t="s">
        <v>28</v>
      </c>
      <c r="U11" s="5">
        <v>30.24</v>
      </c>
      <c r="V11" s="5">
        <v>40.799999999999997</v>
      </c>
      <c r="W11" s="5">
        <v>56.25</v>
      </c>
      <c r="X11" s="5"/>
      <c r="Z11" s="13" t="s">
        <v>41</v>
      </c>
      <c r="AA11" s="13">
        <f>MIN(D2:D237)</f>
        <v>1.7999999999999999E-2</v>
      </c>
      <c r="AB11" s="13">
        <f>MAX(D2:D237)</f>
        <v>0.15</v>
      </c>
    </row>
    <row r="12" spans="1:30" x14ac:dyDescent="0.3">
      <c r="A12" s="2">
        <v>11</v>
      </c>
      <c r="B12" s="3">
        <v>100</v>
      </c>
      <c r="C12" s="2">
        <v>167</v>
      </c>
      <c r="D12" s="2">
        <v>0.12</v>
      </c>
      <c r="E12" s="2">
        <v>0.05</v>
      </c>
      <c r="F12" s="2">
        <v>0.2</v>
      </c>
      <c r="G12" s="4">
        <f t="shared" si="0"/>
        <v>99.800399201596804</v>
      </c>
      <c r="H12" s="4">
        <v>96.2</v>
      </c>
      <c r="I12" s="4">
        <f t="shared" si="1"/>
        <v>3.7999999999999972</v>
      </c>
      <c r="J12" s="5">
        <v>7980</v>
      </c>
      <c r="K12" s="5">
        <f t="shared" si="2"/>
        <v>7676.76</v>
      </c>
      <c r="L12" s="5" t="s">
        <v>23</v>
      </c>
      <c r="M12" s="6" t="s">
        <v>24</v>
      </c>
      <c r="N12" s="5" t="s">
        <v>25</v>
      </c>
      <c r="O12" s="5">
        <v>1</v>
      </c>
      <c r="P12" s="5" t="s">
        <v>26</v>
      </c>
      <c r="Q12" s="7">
        <f t="shared" si="3"/>
        <v>4.7999999999999996E-3</v>
      </c>
      <c r="R12" s="8">
        <f t="shared" si="4"/>
        <v>15.9232</v>
      </c>
      <c r="S12" s="9" t="s">
        <v>27</v>
      </c>
      <c r="T12" s="9" t="s">
        <v>28</v>
      </c>
      <c r="U12" s="5">
        <v>30.24</v>
      </c>
      <c r="V12" s="5">
        <v>40.799999999999997</v>
      </c>
      <c r="W12" s="5">
        <v>56.25</v>
      </c>
      <c r="X12" s="5"/>
      <c r="Z12" s="13" t="s">
        <v>42</v>
      </c>
      <c r="AA12" s="13">
        <f>MIN(E2:E237)</f>
        <v>0.02</v>
      </c>
      <c r="AB12" s="13">
        <f>MAX(E2:E237)</f>
        <v>0.46</v>
      </c>
    </row>
    <row r="13" spans="1:30" x14ac:dyDescent="0.3">
      <c r="A13" s="2">
        <v>12</v>
      </c>
      <c r="B13" s="3">
        <v>100</v>
      </c>
      <c r="C13" s="2">
        <v>167</v>
      </c>
      <c r="D13" s="2">
        <v>0.12</v>
      </c>
      <c r="E13" s="2">
        <v>0.05</v>
      </c>
      <c r="F13" s="2">
        <v>0.2</v>
      </c>
      <c r="G13" s="4">
        <f t="shared" si="0"/>
        <v>99.800399201596804</v>
      </c>
      <c r="H13" s="4">
        <v>96.1</v>
      </c>
      <c r="I13" s="4">
        <f t="shared" si="1"/>
        <v>3.9000000000000057</v>
      </c>
      <c r="J13" s="5">
        <v>7980</v>
      </c>
      <c r="K13" s="5">
        <f t="shared" si="2"/>
        <v>7668.78</v>
      </c>
      <c r="L13" s="5" t="s">
        <v>23</v>
      </c>
      <c r="M13" s="6" t="s">
        <v>30</v>
      </c>
      <c r="N13" s="5" t="s">
        <v>25</v>
      </c>
      <c r="O13" s="5">
        <v>1</v>
      </c>
      <c r="P13" s="5" t="s">
        <v>26</v>
      </c>
      <c r="Q13" s="7">
        <f t="shared" si="3"/>
        <v>4.7999999999999996E-3</v>
      </c>
      <c r="R13" s="8">
        <f t="shared" si="4"/>
        <v>15.9232</v>
      </c>
      <c r="S13" s="9" t="s">
        <v>27</v>
      </c>
      <c r="T13" s="9" t="s">
        <v>28</v>
      </c>
      <c r="U13" s="5">
        <v>30.24</v>
      </c>
      <c r="V13" s="5">
        <v>40.799999999999997</v>
      </c>
      <c r="W13" s="5">
        <v>56.25</v>
      </c>
      <c r="X13" s="5"/>
      <c r="Z13" s="13" t="s">
        <v>43</v>
      </c>
      <c r="AA13" s="13">
        <f>MIN(F2:F237)</f>
        <v>3.5000000000000003E-2</v>
      </c>
      <c r="AB13" s="13">
        <f>MAX(F2:F237)</f>
        <v>0.2</v>
      </c>
    </row>
    <row r="14" spans="1:30" x14ac:dyDescent="0.3">
      <c r="A14" s="2">
        <v>13</v>
      </c>
      <c r="B14" s="3">
        <v>100</v>
      </c>
      <c r="C14" s="2">
        <v>167</v>
      </c>
      <c r="D14" s="2">
        <v>0.12</v>
      </c>
      <c r="E14" s="2">
        <v>0.05</v>
      </c>
      <c r="F14" s="2">
        <v>0.2</v>
      </c>
      <c r="G14" s="4">
        <f t="shared" si="0"/>
        <v>99.800399201596804</v>
      </c>
      <c r="H14" s="4">
        <v>98</v>
      </c>
      <c r="I14" s="4">
        <f t="shared" si="1"/>
        <v>2</v>
      </c>
      <c r="J14" s="5">
        <v>7980</v>
      </c>
      <c r="K14" s="5">
        <f t="shared" si="2"/>
        <v>7820.4</v>
      </c>
      <c r="L14" s="5" t="s">
        <v>23</v>
      </c>
      <c r="M14" s="6" t="s">
        <v>32</v>
      </c>
      <c r="N14" s="5" t="s">
        <v>25</v>
      </c>
      <c r="O14" s="5">
        <v>1</v>
      </c>
      <c r="P14" s="5" t="s">
        <v>26</v>
      </c>
      <c r="Q14" s="7">
        <f t="shared" si="3"/>
        <v>4.7999999999999996E-3</v>
      </c>
      <c r="R14" s="8">
        <f t="shared" si="4"/>
        <v>15.9232</v>
      </c>
      <c r="S14" s="9" t="s">
        <v>27</v>
      </c>
      <c r="T14" s="9" t="s">
        <v>28</v>
      </c>
      <c r="U14" s="5">
        <v>30.24</v>
      </c>
      <c r="V14" s="5">
        <v>40.799999999999997</v>
      </c>
      <c r="W14" s="5">
        <v>56.25</v>
      </c>
      <c r="X14" s="5"/>
    </row>
    <row r="15" spans="1:30" x14ac:dyDescent="0.3">
      <c r="A15" s="2">
        <v>14</v>
      </c>
      <c r="B15" s="3">
        <v>100</v>
      </c>
      <c r="C15" s="2">
        <v>111</v>
      </c>
      <c r="D15" s="2">
        <v>0.12</v>
      </c>
      <c r="E15" s="2">
        <v>0.05</v>
      </c>
      <c r="F15" s="2">
        <v>0.2</v>
      </c>
      <c r="G15" s="4">
        <f t="shared" si="0"/>
        <v>150.15015015015015</v>
      </c>
      <c r="H15" s="4">
        <v>99.45</v>
      </c>
      <c r="I15" s="4">
        <f t="shared" si="1"/>
        <v>0.54999999999999716</v>
      </c>
      <c r="J15" s="5">
        <v>7980</v>
      </c>
      <c r="K15" s="5">
        <f t="shared" si="2"/>
        <v>7936.11</v>
      </c>
      <c r="L15" s="5" t="s">
        <v>23</v>
      </c>
      <c r="M15" s="6" t="s">
        <v>24</v>
      </c>
      <c r="N15" s="5" t="s">
        <v>25</v>
      </c>
      <c r="O15" s="5">
        <v>1</v>
      </c>
      <c r="P15" s="5" t="s">
        <v>26</v>
      </c>
      <c r="Q15" s="7">
        <f t="shared" si="3"/>
        <v>4.7999999999999996E-3</v>
      </c>
      <c r="R15" s="8">
        <f t="shared" si="4"/>
        <v>15.9232</v>
      </c>
      <c r="S15" s="9" t="s">
        <v>27</v>
      </c>
      <c r="T15" s="9" t="s">
        <v>28</v>
      </c>
      <c r="U15" s="5">
        <v>30.24</v>
      </c>
      <c r="V15" s="5">
        <v>40.799999999999997</v>
      </c>
      <c r="W15" s="5">
        <v>56.25</v>
      </c>
      <c r="X15" s="5"/>
    </row>
    <row r="16" spans="1:30" x14ac:dyDescent="0.3">
      <c r="A16" s="2">
        <v>15</v>
      </c>
      <c r="B16" s="3">
        <v>100</v>
      </c>
      <c r="C16" s="2">
        <v>111</v>
      </c>
      <c r="D16" s="2">
        <v>0.12</v>
      </c>
      <c r="E16" s="2">
        <v>0.05</v>
      </c>
      <c r="F16" s="2">
        <v>0.2</v>
      </c>
      <c r="G16" s="4">
        <f t="shared" si="0"/>
        <v>150.15015015015015</v>
      </c>
      <c r="H16" s="4">
        <v>96.7</v>
      </c>
      <c r="I16" s="4">
        <f t="shared" si="1"/>
        <v>3.2999999999999972</v>
      </c>
      <c r="J16" s="5">
        <v>7980</v>
      </c>
      <c r="K16" s="5">
        <f t="shared" si="2"/>
        <v>7716.66</v>
      </c>
      <c r="L16" s="5" t="s">
        <v>23</v>
      </c>
      <c r="M16" s="6" t="s">
        <v>30</v>
      </c>
      <c r="N16" s="5" t="s">
        <v>25</v>
      </c>
      <c r="O16" s="5">
        <v>1</v>
      </c>
      <c r="P16" s="5" t="s">
        <v>26</v>
      </c>
      <c r="Q16" s="7">
        <f t="shared" si="3"/>
        <v>4.7999999999999996E-3</v>
      </c>
      <c r="R16" s="8">
        <f t="shared" si="4"/>
        <v>15.9232</v>
      </c>
      <c r="S16" s="9" t="s">
        <v>27</v>
      </c>
      <c r="T16" s="9" t="s">
        <v>28</v>
      </c>
      <c r="U16" s="5">
        <v>30.24</v>
      </c>
      <c r="V16" s="5">
        <v>40.799999999999997</v>
      </c>
      <c r="W16" s="5">
        <v>56.25</v>
      </c>
      <c r="X16" s="5"/>
    </row>
    <row r="17" spans="1:26" x14ac:dyDescent="0.3">
      <c r="A17" s="2">
        <v>16</v>
      </c>
      <c r="B17" s="3">
        <v>100</v>
      </c>
      <c r="C17" s="2">
        <v>111</v>
      </c>
      <c r="D17" s="2">
        <v>0.12</v>
      </c>
      <c r="E17" s="2">
        <v>0.05</v>
      </c>
      <c r="F17" s="2">
        <v>0.2</v>
      </c>
      <c r="G17" s="4">
        <f t="shared" si="0"/>
        <v>150.15015015015015</v>
      </c>
      <c r="H17" s="4">
        <v>98.6</v>
      </c>
      <c r="I17" s="4">
        <f t="shared" si="1"/>
        <v>1.4000000000000057</v>
      </c>
      <c r="J17" s="5">
        <v>7980</v>
      </c>
      <c r="K17" s="5">
        <f t="shared" si="2"/>
        <v>7868.28</v>
      </c>
      <c r="L17" s="5" t="s">
        <v>23</v>
      </c>
      <c r="M17" s="6" t="s">
        <v>32</v>
      </c>
      <c r="N17" s="5" t="s">
        <v>25</v>
      </c>
      <c r="O17" s="5">
        <v>1</v>
      </c>
      <c r="P17" s="5" t="s">
        <v>26</v>
      </c>
      <c r="Q17" s="7">
        <f t="shared" si="3"/>
        <v>4.7999999999999996E-3</v>
      </c>
      <c r="R17" s="8">
        <f t="shared" si="4"/>
        <v>15.9232</v>
      </c>
      <c r="S17" s="9" t="s">
        <v>27</v>
      </c>
      <c r="T17" s="9" t="s">
        <v>28</v>
      </c>
      <c r="U17" s="5">
        <v>30.24</v>
      </c>
      <c r="V17" s="5">
        <v>40.799999999999997</v>
      </c>
      <c r="W17" s="5">
        <v>56.25</v>
      </c>
      <c r="X17" s="5"/>
    </row>
    <row r="18" spans="1:26" x14ac:dyDescent="0.3">
      <c r="A18" s="2">
        <v>17</v>
      </c>
      <c r="B18" s="14">
        <v>150</v>
      </c>
      <c r="C18" s="15">
        <v>125</v>
      </c>
      <c r="D18" s="15">
        <v>0.09</v>
      </c>
      <c r="E18" s="15">
        <v>0.05</v>
      </c>
      <c r="F18" s="15">
        <v>3.5000000000000003E-2</v>
      </c>
      <c r="G18" s="16">
        <f t="shared" si="0"/>
        <v>266.66666666666669</v>
      </c>
      <c r="H18" s="16">
        <v>97</v>
      </c>
      <c r="I18" s="16">
        <f t="shared" si="1"/>
        <v>3</v>
      </c>
      <c r="J18" s="5">
        <v>7980</v>
      </c>
      <c r="K18" s="5">
        <f t="shared" si="2"/>
        <v>7740.6</v>
      </c>
      <c r="L18" s="5" t="s">
        <v>23</v>
      </c>
      <c r="M18" s="5" t="s">
        <v>44</v>
      </c>
      <c r="N18" s="5" t="s">
        <v>45</v>
      </c>
      <c r="O18" s="5">
        <f>125*125*125</f>
        <v>1953125</v>
      </c>
      <c r="P18" s="5" t="s">
        <v>46</v>
      </c>
      <c r="Q18" s="5">
        <f>(PI()*25^2/4)*15</f>
        <v>7363.1077818510776</v>
      </c>
      <c r="R18" s="8">
        <f>(1-Q18/O18)*4</f>
        <v>3.9849203552627688</v>
      </c>
      <c r="S18" s="9" t="s">
        <v>27</v>
      </c>
      <c r="T18" s="9" t="s">
        <v>28</v>
      </c>
      <c r="U18" s="5">
        <v>15</v>
      </c>
      <c r="V18" s="5">
        <v>30</v>
      </c>
      <c r="W18" s="5">
        <v>45</v>
      </c>
      <c r="X18" s="5"/>
    </row>
    <row r="19" spans="1:26" x14ac:dyDescent="0.3">
      <c r="A19" s="2">
        <v>18</v>
      </c>
      <c r="B19" s="14">
        <v>150</v>
      </c>
      <c r="C19" s="15">
        <v>150</v>
      </c>
      <c r="D19" s="15">
        <v>0.09</v>
      </c>
      <c r="E19" s="15">
        <v>0.05</v>
      </c>
      <c r="F19" s="15">
        <v>3.5000000000000003E-2</v>
      </c>
      <c r="G19" s="16">
        <f t="shared" si="0"/>
        <v>222.2222222222222</v>
      </c>
      <c r="H19" s="16">
        <v>98.3</v>
      </c>
      <c r="I19" s="16">
        <f t="shared" si="1"/>
        <v>1.7000000000000028</v>
      </c>
      <c r="J19" s="5">
        <v>7980</v>
      </c>
      <c r="K19" s="5">
        <f t="shared" si="2"/>
        <v>7844.34</v>
      </c>
      <c r="L19" s="5" t="s">
        <v>23</v>
      </c>
      <c r="M19" s="5" t="s">
        <v>44</v>
      </c>
      <c r="N19" s="5" t="s">
        <v>45</v>
      </c>
      <c r="O19" s="5">
        <f>125*125*125</f>
        <v>1953125</v>
      </c>
      <c r="P19" s="5" t="s">
        <v>46</v>
      </c>
      <c r="Q19" s="5">
        <f>(PI()*25^2/4)*15</f>
        <v>7363.1077818510776</v>
      </c>
      <c r="R19" s="8">
        <f>(1-Q19/O19)*4</f>
        <v>3.9849203552627688</v>
      </c>
      <c r="S19" s="9" t="s">
        <v>27</v>
      </c>
      <c r="T19" s="9" t="s">
        <v>28</v>
      </c>
      <c r="U19" s="5">
        <v>15</v>
      </c>
      <c r="V19" s="5">
        <v>30</v>
      </c>
      <c r="W19" s="5">
        <v>45</v>
      </c>
      <c r="X19" s="5"/>
      <c r="Z19">
        <f>SUM(V2:V333)/COUNT(V2:V333)</f>
        <v>30.365085514471694</v>
      </c>
    </row>
    <row r="20" spans="1:26" x14ac:dyDescent="0.3">
      <c r="A20" s="2">
        <v>19</v>
      </c>
      <c r="B20" s="14">
        <v>150</v>
      </c>
      <c r="C20" s="15">
        <v>175</v>
      </c>
      <c r="D20" s="15">
        <v>0.09</v>
      </c>
      <c r="E20" s="15">
        <v>0.05</v>
      </c>
      <c r="F20" s="15">
        <v>3.5000000000000003E-2</v>
      </c>
      <c r="G20" s="16">
        <f t="shared" si="0"/>
        <v>190.47619047619045</v>
      </c>
      <c r="H20" s="16">
        <v>97</v>
      </c>
      <c r="I20" s="16">
        <f t="shared" si="1"/>
        <v>3</v>
      </c>
      <c r="J20" s="5">
        <v>7980</v>
      </c>
      <c r="K20" s="5">
        <f t="shared" si="2"/>
        <v>7740.6</v>
      </c>
      <c r="L20" s="5" t="s">
        <v>23</v>
      </c>
      <c r="M20" s="5" t="s">
        <v>44</v>
      </c>
      <c r="N20" s="5" t="s">
        <v>45</v>
      </c>
      <c r="O20" s="5">
        <f>125*125*125</f>
        <v>1953125</v>
      </c>
      <c r="P20" s="5" t="s">
        <v>46</v>
      </c>
      <c r="Q20" s="5">
        <f>(PI()*25^2/4)*15</f>
        <v>7363.1077818510776</v>
      </c>
      <c r="R20" s="8">
        <f>(1-Q20/O20)*4</f>
        <v>3.9849203552627688</v>
      </c>
      <c r="S20" s="9" t="s">
        <v>27</v>
      </c>
      <c r="T20" s="9" t="s">
        <v>28</v>
      </c>
      <c r="U20" s="5">
        <v>15</v>
      </c>
      <c r="V20" s="5">
        <v>30</v>
      </c>
      <c r="W20" s="5">
        <v>45</v>
      </c>
      <c r="X20" s="5"/>
    </row>
    <row r="21" spans="1:26" x14ac:dyDescent="0.3">
      <c r="A21" s="2">
        <v>20</v>
      </c>
      <c r="B21" s="14">
        <v>150</v>
      </c>
      <c r="C21" s="15">
        <v>200</v>
      </c>
      <c r="D21" s="15">
        <v>0.09</v>
      </c>
      <c r="E21" s="15">
        <v>0.05</v>
      </c>
      <c r="F21" s="15">
        <v>3.5000000000000003E-2</v>
      </c>
      <c r="G21" s="16">
        <f t="shared" si="0"/>
        <v>166.66666666666666</v>
      </c>
      <c r="H21" s="16">
        <v>93.3</v>
      </c>
      <c r="I21" s="16">
        <f t="shared" si="1"/>
        <v>6.7000000000000028</v>
      </c>
      <c r="J21" s="5">
        <v>7980</v>
      </c>
      <c r="K21" s="5">
        <f t="shared" si="2"/>
        <v>7445.34</v>
      </c>
      <c r="L21" s="5" t="s">
        <v>23</v>
      </c>
      <c r="M21" s="5" t="s">
        <v>44</v>
      </c>
      <c r="N21" s="5" t="s">
        <v>45</v>
      </c>
      <c r="O21" s="5">
        <f>125*125*125</f>
        <v>1953125</v>
      </c>
      <c r="P21" s="5" t="s">
        <v>46</v>
      </c>
      <c r="Q21" s="5">
        <f>(PI()*25^2/4)*15</f>
        <v>7363.1077818510776</v>
      </c>
      <c r="R21" s="8">
        <f>(1-Q21/O21)*4</f>
        <v>3.9849203552627688</v>
      </c>
      <c r="S21" s="9" t="s">
        <v>27</v>
      </c>
      <c r="T21" s="9" t="s">
        <v>28</v>
      </c>
      <c r="U21" s="5">
        <v>15</v>
      </c>
      <c r="V21" s="5">
        <v>30</v>
      </c>
      <c r="W21" s="5">
        <v>45</v>
      </c>
      <c r="X21" s="5"/>
    </row>
    <row r="22" spans="1:26" x14ac:dyDescent="0.3">
      <c r="A22" s="2">
        <v>21</v>
      </c>
      <c r="B22" s="17">
        <v>100</v>
      </c>
      <c r="C22" s="18">
        <v>1700</v>
      </c>
      <c r="D22" s="18">
        <v>0.06</v>
      </c>
      <c r="E22" s="18">
        <v>0.02</v>
      </c>
      <c r="F22" s="18">
        <v>0.05</v>
      </c>
      <c r="G22" s="19">
        <f t="shared" si="0"/>
        <v>49.019607843137251</v>
      </c>
      <c r="H22" s="19">
        <v>98.12</v>
      </c>
      <c r="I22" s="19">
        <f t="shared" si="1"/>
        <v>1.8799999999999955</v>
      </c>
      <c r="J22" s="5">
        <v>7980</v>
      </c>
      <c r="K22" s="5">
        <f t="shared" si="2"/>
        <v>7829.9760000000006</v>
      </c>
      <c r="L22" s="5" t="s">
        <v>23</v>
      </c>
      <c r="M22" s="5" t="s">
        <v>47</v>
      </c>
      <c r="N22" s="5" t="s">
        <v>48</v>
      </c>
      <c r="O22" s="5">
        <f t="shared" ref="O22:O43" si="5">120*120*80</f>
        <v>1152000</v>
      </c>
      <c r="P22" s="5" t="s">
        <v>49</v>
      </c>
      <c r="Q22" s="5">
        <v>1</v>
      </c>
      <c r="R22" s="5">
        <f t="shared" ref="R22:R43" si="6">(1-Q22/O22)*22</f>
        <v>21.999980902777779</v>
      </c>
      <c r="S22" s="9" t="s">
        <v>27</v>
      </c>
      <c r="T22" s="9" t="s">
        <v>44</v>
      </c>
      <c r="U22" s="5">
        <v>15</v>
      </c>
      <c r="V22" s="5">
        <v>35.5</v>
      </c>
      <c r="W22" s="5">
        <v>55</v>
      </c>
      <c r="X22" s="5"/>
    </row>
    <row r="23" spans="1:26" x14ac:dyDescent="0.3">
      <c r="A23" s="2">
        <v>22</v>
      </c>
      <c r="B23" s="17">
        <v>80</v>
      </c>
      <c r="C23" s="18">
        <v>1500</v>
      </c>
      <c r="D23" s="18">
        <v>0.04</v>
      </c>
      <c r="E23" s="18">
        <v>0.02</v>
      </c>
      <c r="F23" s="18">
        <v>0.05</v>
      </c>
      <c r="G23" s="19">
        <f t="shared" si="0"/>
        <v>66.666666666666671</v>
      </c>
      <c r="H23" s="19">
        <v>98.33</v>
      </c>
      <c r="I23" s="19">
        <f t="shared" si="1"/>
        <v>1.6700000000000017</v>
      </c>
      <c r="J23" s="5">
        <v>7980</v>
      </c>
      <c r="K23" s="5">
        <f t="shared" si="2"/>
        <v>7846.7340000000004</v>
      </c>
      <c r="L23" s="5" t="s">
        <v>23</v>
      </c>
      <c r="M23" s="5" t="s">
        <v>47</v>
      </c>
      <c r="N23" s="5" t="s">
        <v>48</v>
      </c>
      <c r="O23" s="5">
        <f t="shared" si="5"/>
        <v>1152000</v>
      </c>
      <c r="P23" s="5" t="s">
        <v>49</v>
      </c>
      <c r="Q23" s="5">
        <v>1</v>
      </c>
      <c r="R23" s="5">
        <f t="shared" si="6"/>
        <v>21.999980902777779</v>
      </c>
      <c r="S23" s="9" t="s">
        <v>27</v>
      </c>
      <c r="T23" s="9" t="s">
        <v>44</v>
      </c>
      <c r="U23" s="5">
        <v>15</v>
      </c>
      <c r="V23" s="5">
        <v>35.5</v>
      </c>
      <c r="W23" s="5">
        <v>55</v>
      </c>
      <c r="X23" s="5"/>
    </row>
    <row r="24" spans="1:26" x14ac:dyDescent="0.3">
      <c r="A24" s="2">
        <v>23</v>
      </c>
      <c r="B24" s="17">
        <v>80</v>
      </c>
      <c r="C24" s="18">
        <v>700</v>
      </c>
      <c r="D24" s="18">
        <v>0.08</v>
      </c>
      <c r="E24" s="18">
        <v>0.02</v>
      </c>
      <c r="F24" s="18">
        <v>0.05</v>
      </c>
      <c r="G24" s="19">
        <f t="shared" si="0"/>
        <v>71.428571428571416</v>
      </c>
      <c r="H24" s="19">
        <v>99.02</v>
      </c>
      <c r="I24" s="19">
        <f t="shared" si="1"/>
        <v>0.98000000000000398</v>
      </c>
      <c r="J24" s="5">
        <v>7980</v>
      </c>
      <c r="K24" s="5">
        <f t="shared" si="2"/>
        <v>7901.7959999999994</v>
      </c>
      <c r="L24" s="5" t="s">
        <v>23</v>
      </c>
      <c r="M24" s="5" t="s">
        <v>47</v>
      </c>
      <c r="N24" s="5" t="s">
        <v>48</v>
      </c>
      <c r="O24" s="5">
        <f t="shared" si="5"/>
        <v>1152000</v>
      </c>
      <c r="P24" s="5" t="s">
        <v>49</v>
      </c>
      <c r="Q24" s="5">
        <v>1</v>
      </c>
      <c r="R24" s="5">
        <f t="shared" si="6"/>
        <v>21.999980902777779</v>
      </c>
      <c r="S24" s="9" t="s">
        <v>27</v>
      </c>
      <c r="T24" s="9" t="s">
        <v>44</v>
      </c>
      <c r="U24" s="5">
        <v>15</v>
      </c>
      <c r="V24" s="5">
        <v>35.5</v>
      </c>
      <c r="W24" s="5">
        <v>55</v>
      </c>
      <c r="X24" s="5"/>
    </row>
    <row r="25" spans="1:26" x14ac:dyDescent="0.3">
      <c r="A25" s="2">
        <v>24</v>
      </c>
      <c r="B25" s="17">
        <v>100</v>
      </c>
      <c r="C25" s="18">
        <v>1500</v>
      </c>
      <c r="D25" s="18">
        <v>0.04</v>
      </c>
      <c r="E25" s="18">
        <v>0.02</v>
      </c>
      <c r="F25" s="18">
        <v>0.05</v>
      </c>
      <c r="G25" s="19">
        <f t="shared" si="0"/>
        <v>83.333333333333343</v>
      </c>
      <c r="H25" s="19">
        <v>99.13</v>
      </c>
      <c r="I25" s="19">
        <f t="shared" si="1"/>
        <v>0.87000000000000455</v>
      </c>
      <c r="J25" s="5">
        <v>7980</v>
      </c>
      <c r="K25" s="5">
        <f t="shared" si="2"/>
        <v>7910.5739999999987</v>
      </c>
      <c r="L25" s="5" t="s">
        <v>23</v>
      </c>
      <c r="M25" s="5" t="s">
        <v>47</v>
      </c>
      <c r="N25" s="5" t="s">
        <v>48</v>
      </c>
      <c r="O25" s="5">
        <f t="shared" si="5"/>
        <v>1152000</v>
      </c>
      <c r="P25" s="5" t="s">
        <v>49</v>
      </c>
      <c r="Q25" s="5">
        <v>1</v>
      </c>
      <c r="R25" s="5">
        <f t="shared" si="6"/>
        <v>21.999980902777779</v>
      </c>
      <c r="S25" s="9" t="s">
        <v>27</v>
      </c>
      <c r="T25" s="9" t="s">
        <v>44</v>
      </c>
      <c r="U25" s="5">
        <v>15</v>
      </c>
      <c r="V25" s="5">
        <v>35.5</v>
      </c>
      <c r="W25" s="5">
        <v>55</v>
      </c>
      <c r="X25" s="5"/>
    </row>
    <row r="26" spans="1:26" x14ac:dyDescent="0.3">
      <c r="A26" s="2">
        <v>25</v>
      </c>
      <c r="B26" s="17">
        <v>100</v>
      </c>
      <c r="C26" s="18">
        <v>700</v>
      </c>
      <c r="D26" s="18">
        <v>0.08</v>
      </c>
      <c r="E26" s="18">
        <v>0.02</v>
      </c>
      <c r="F26" s="18">
        <v>0.05</v>
      </c>
      <c r="G26" s="19">
        <f t="shared" si="0"/>
        <v>89.285714285714278</v>
      </c>
      <c r="H26" s="19">
        <v>99.4</v>
      </c>
      <c r="I26" s="19">
        <f t="shared" si="1"/>
        <v>0.59999999999999432</v>
      </c>
      <c r="J26" s="5">
        <v>7980</v>
      </c>
      <c r="K26" s="5">
        <f t="shared" si="2"/>
        <v>7932.12</v>
      </c>
      <c r="L26" s="5" t="s">
        <v>23</v>
      </c>
      <c r="M26" s="5" t="s">
        <v>47</v>
      </c>
      <c r="N26" s="5" t="s">
        <v>48</v>
      </c>
      <c r="O26" s="5">
        <f t="shared" si="5"/>
        <v>1152000</v>
      </c>
      <c r="P26" s="5" t="s">
        <v>49</v>
      </c>
      <c r="Q26" s="5">
        <v>1</v>
      </c>
      <c r="R26" s="5">
        <f t="shared" si="6"/>
        <v>21.999980902777779</v>
      </c>
      <c r="S26" s="9" t="s">
        <v>27</v>
      </c>
      <c r="T26" s="9" t="s">
        <v>44</v>
      </c>
      <c r="U26" s="5">
        <v>15</v>
      </c>
      <c r="V26" s="5">
        <v>35.5</v>
      </c>
      <c r="W26" s="5">
        <v>55</v>
      </c>
      <c r="X26" s="5"/>
    </row>
    <row r="27" spans="1:26" x14ac:dyDescent="0.3">
      <c r="A27" s="2">
        <v>26</v>
      </c>
      <c r="B27" s="17">
        <v>80</v>
      </c>
      <c r="C27" s="18">
        <v>700</v>
      </c>
      <c r="D27" s="18">
        <v>0.04</v>
      </c>
      <c r="E27" s="18">
        <v>0.02</v>
      </c>
      <c r="F27" s="18">
        <v>0.05</v>
      </c>
      <c r="G27" s="19">
        <f t="shared" si="0"/>
        <v>142.85714285714283</v>
      </c>
      <c r="H27" s="19">
        <v>99.21</v>
      </c>
      <c r="I27" s="19">
        <f t="shared" si="1"/>
        <v>0.79000000000000625</v>
      </c>
      <c r="J27" s="5">
        <v>7980</v>
      </c>
      <c r="K27" s="5">
        <f t="shared" si="2"/>
        <v>7916.9579999999996</v>
      </c>
      <c r="L27" s="5" t="s">
        <v>23</v>
      </c>
      <c r="M27" s="5" t="s">
        <v>47</v>
      </c>
      <c r="N27" s="5" t="s">
        <v>48</v>
      </c>
      <c r="O27" s="5">
        <f t="shared" si="5"/>
        <v>1152000</v>
      </c>
      <c r="P27" s="5" t="s">
        <v>49</v>
      </c>
      <c r="Q27" s="5">
        <v>1</v>
      </c>
      <c r="R27" s="5">
        <f t="shared" si="6"/>
        <v>21.999980902777779</v>
      </c>
      <c r="S27" s="9" t="s">
        <v>27</v>
      </c>
      <c r="T27" s="9" t="s">
        <v>44</v>
      </c>
      <c r="U27" s="5">
        <v>15</v>
      </c>
      <c r="V27" s="5">
        <v>35.5</v>
      </c>
      <c r="W27" s="5">
        <v>55</v>
      </c>
      <c r="X27" s="5"/>
    </row>
    <row r="28" spans="1:26" x14ac:dyDescent="0.3">
      <c r="A28" s="2">
        <v>27</v>
      </c>
      <c r="B28" s="17">
        <v>80</v>
      </c>
      <c r="C28" s="18">
        <v>300</v>
      </c>
      <c r="D28" s="18">
        <v>0.08</v>
      </c>
      <c r="E28" s="18">
        <v>0.02</v>
      </c>
      <c r="F28" s="18">
        <v>0.05</v>
      </c>
      <c r="G28" s="19">
        <f t="shared" si="0"/>
        <v>166.66666666666669</v>
      </c>
      <c r="H28" s="19">
        <v>98.38</v>
      </c>
      <c r="I28" s="19">
        <f t="shared" si="1"/>
        <v>1.6200000000000045</v>
      </c>
      <c r="J28" s="5">
        <v>7980</v>
      </c>
      <c r="K28" s="5">
        <f t="shared" si="2"/>
        <v>7850.7239999999993</v>
      </c>
      <c r="L28" s="5" t="s">
        <v>23</v>
      </c>
      <c r="M28" s="5" t="s">
        <v>47</v>
      </c>
      <c r="N28" s="5" t="s">
        <v>48</v>
      </c>
      <c r="O28" s="5">
        <f t="shared" si="5"/>
        <v>1152000</v>
      </c>
      <c r="P28" s="5" t="s">
        <v>49</v>
      </c>
      <c r="Q28" s="5">
        <v>1</v>
      </c>
      <c r="R28" s="5">
        <f t="shared" si="6"/>
        <v>21.999980902777779</v>
      </c>
      <c r="S28" s="9" t="s">
        <v>27</v>
      </c>
      <c r="T28" s="9" t="s">
        <v>44</v>
      </c>
      <c r="U28" s="5">
        <v>15</v>
      </c>
      <c r="V28" s="5">
        <v>35.5</v>
      </c>
      <c r="W28" s="5">
        <v>55</v>
      </c>
      <c r="X28" s="5"/>
    </row>
    <row r="29" spans="1:26" x14ac:dyDescent="0.3">
      <c r="A29" s="2">
        <v>28</v>
      </c>
      <c r="B29" s="17">
        <v>100</v>
      </c>
      <c r="C29" s="18">
        <v>700</v>
      </c>
      <c r="D29" s="18">
        <v>0.04</v>
      </c>
      <c r="E29" s="18">
        <v>0.02</v>
      </c>
      <c r="F29" s="18">
        <v>0.05</v>
      </c>
      <c r="G29" s="19">
        <f t="shared" si="0"/>
        <v>178.57142857142856</v>
      </c>
      <c r="H29" s="19">
        <v>98.92</v>
      </c>
      <c r="I29" s="19">
        <f t="shared" si="1"/>
        <v>1.0799999999999983</v>
      </c>
      <c r="J29" s="5">
        <v>7980</v>
      </c>
      <c r="K29" s="5">
        <f t="shared" si="2"/>
        <v>7893.8159999999998</v>
      </c>
      <c r="L29" s="5" t="s">
        <v>23</v>
      </c>
      <c r="M29" s="5" t="s">
        <v>47</v>
      </c>
      <c r="N29" s="5" t="s">
        <v>48</v>
      </c>
      <c r="O29" s="5">
        <f t="shared" si="5"/>
        <v>1152000</v>
      </c>
      <c r="P29" s="5" t="s">
        <v>49</v>
      </c>
      <c r="Q29" s="5">
        <v>1</v>
      </c>
      <c r="R29" s="5">
        <f t="shared" si="6"/>
        <v>21.999980902777779</v>
      </c>
      <c r="S29" s="9" t="s">
        <v>27</v>
      </c>
      <c r="T29" s="9" t="s">
        <v>44</v>
      </c>
      <c r="U29" s="5">
        <v>15</v>
      </c>
      <c r="V29" s="5">
        <v>35.5</v>
      </c>
      <c r="W29" s="5">
        <v>55</v>
      </c>
      <c r="X29" s="5"/>
    </row>
    <row r="30" spans="1:26" x14ac:dyDescent="0.3">
      <c r="A30" s="2">
        <v>29</v>
      </c>
      <c r="B30" s="17">
        <v>100</v>
      </c>
      <c r="C30" s="18">
        <v>300</v>
      </c>
      <c r="D30" s="18">
        <v>0.08</v>
      </c>
      <c r="E30" s="18">
        <v>0.02</v>
      </c>
      <c r="F30" s="18">
        <v>0.05</v>
      </c>
      <c r="G30" s="19">
        <f t="shared" si="0"/>
        <v>208.33333333333334</v>
      </c>
      <c r="H30" s="19">
        <v>97.63</v>
      </c>
      <c r="I30" s="19">
        <f t="shared" si="1"/>
        <v>2.3700000000000045</v>
      </c>
      <c r="J30" s="5">
        <v>7980</v>
      </c>
      <c r="K30" s="5">
        <f t="shared" si="2"/>
        <v>7790.8739999999989</v>
      </c>
      <c r="L30" s="5" t="s">
        <v>23</v>
      </c>
      <c r="M30" s="5" t="s">
        <v>47</v>
      </c>
      <c r="N30" s="5" t="s">
        <v>48</v>
      </c>
      <c r="O30" s="5">
        <f t="shared" si="5"/>
        <v>1152000</v>
      </c>
      <c r="P30" s="5" t="s">
        <v>49</v>
      </c>
      <c r="Q30" s="5">
        <v>1</v>
      </c>
      <c r="R30" s="5">
        <f t="shared" si="6"/>
        <v>21.999980902777779</v>
      </c>
      <c r="S30" s="9" t="s">
        <v>27</v>
      </c>
      <c r="T30" s="9" t="s">
        <v>44</v>
      </c>
      <c r="U30" s="5">
        <v>15</v>
      </c>
      <c r="V30" s="5">
        <v>35.5</v>
      </c>
      <c r="W30" s="5">
        <v>55</v>
      </c>
      <c r="X30" s="5"/>
    </row>
    <row r="31" spans="1:26" x14ac:dyDescent="0.3">
      <c r="A31" s="2">
        <v>30</v>
      </c>
      <c r="B31" s="17">
        <v>80</v>
      </c>
      <c r="C31" s="18">
        <v>300</v>
      </c>
      <c r="D31" s="18">
        <v>0.04</v>
      </c>
      <c r="E31" s="18">
        <v>0.02</v>
      </c>
      <c r="F31" s="18">
        <v>0.05</v>
      </c>
      <c r="G31" s="19">
        <f t="shared" si="0"/>
        <v>333.33333333333337</v>
      </c>
      <c r="H31" s="19">
        <v>97.36</v>
      </c>
      <c r="I31" s="19">
        <f t="shared" si="1"/>
        <v>2.6400000000000006</v>
      </c>
      <c r="J31" s="5">
        <v>7980</v>
      </c>
      <c r="K31" s="5">
        <f t="shared" si="2"/>
        <v>7769.3280000000004</v>
      </c>
      <c r="L31" s="5" t="s">
        <v>23</v>
      </c>
      <c r="M31" s="5" t="s">
        <v>47</v>
      </c>
      <c r="N31" s="5" t="s">
        <v>48</v>
      </c>
      <c r="O31" s="5">
        <f t="shared" si="5"/>
        <v>1152000</v>
      </c>
      <c r="P31" s="5" t="s">
        <v>49</v>
      </c>
      <c r="Q31" s="5">
        <v>1</v>
      </c>
      <c r="R31" s="5">
        <f t="shared" si="6"/>
        <v>21.999980902777779</v>
      </c>
      <c r="S31" s="9" t="s">
        <v>27</v>
      </c>
      <c r="T31" s="9" t="s">
        <v>44</v>
      </c>
      <c r="U31" s="5">
        <v>15</v>
      </c>
      <c r="V31" s="5">
        <v>35.5</v>
      </c>
      <c r="W31" s="5">
        <v>55</v>
      </c>
      <c r="X31" s="5"/>
    </row>
    <row r="32" spans="1:26" x14ac:dyDescent="0.3">
      <c r="A32" s="2">
        <v>31</v>
      </c>
      <c r="B32" s="17">
        <v>100</v>
      </c>
      <c r="C32" s="18">
        <v>1388</v>
      </c>
      <c r="D32" s="18">
        <v>0.04</v>
      </c>
      <c r="E32" s="18">
        <v>0.02</v>
      </c>
      <c r="F32" s="18">
        <v>0.05</v>
      </c>
      <c r="G32" s="19">
        <f t="shared" si="0"/>
        <v>90.057636887608069</v>
      </c>
      <c r="H32" s="19">
        <v>98.92</v>
      </c>
      <c r="I32" s="19">
        <f t="shared" si="1"/>
        <v>1.0799999999999983</v>
      </c>
      <c r="J32" s="5">
        <v>7980</v>
      </c>
      <c r="K32" s="5">
        <f t="shared" si="2"/>
        <v>7893.8159999999998</v>
      </c>
      <c r="L32" s="5" t="s">
        <v>23</v>
      </c>
      <c r="M32" s="5" t="s">
        <v>47</v>
      </c>
      <c r="N32" s="5" t="s">
        <v>48</v>
      </c>
      <c r="O32" s="5">
        <f t="shared" si="5"/>
        <v>1152000</v>
      </c>
      <c r="P32" s="5" t="s">
        <v>49</v>
      </c>
      <c r="Q32" s="5">
        <v>1</v>
      </c>
      <c r="R32" s="5">
        <f t="shared" si="6"/>
        <v>21.999980902777779</v>
      </c>
      <c r="S32" s="9" t="s">
        <v>27</v>
      </c>
      <c r="T32" s="9" t="s">
        <v>44</v>
      </c>
      <c r="U32" s="5">
        <v>15</v>
      </c>
      <c r="V32" s="5">
        <v>35.5</v>
      </c>
      <c r="W32" s="5">
        <v>55</v>
      </c>
      <c r="X32" s="5"/>
    </row>
    <row r="33" spans="1:24" x14ac:dyDescent="0.3">
      <c r="A33" s="2">
        <v>32</v>
      </c>
      <c r="B33" s="17">
        <v>100</v>
      </c>
      <c r="C33" s="18">
        <v>925</v>
      </c>
      <c r="D33" s="18">
        <v>0.06</v>
      </c>
      <c r="E33" s="18">
        <v>0.02</v>
      </c>
      <c r="F33" s="18">
        <v>0.05</v>
      </c>
      <c r="G33" s="19">
        <f t="shared" si="0"/>
        <v>90.090090090090087</v>
      </c>
      <c r="H33" s="19">
        <v>99.16</v>
      </c>
      <c r="I33" s="19">
        <f t="shared" si="1"/>
        <v>0.84000000000000341</v>
      </c>
      <c r="J33" s="5">
        <v>7980</v>
      </c>
      <c r="K33" s="5">
        <f t="shared" si="2"/>
        <v>7912.9679999999989</v>
      </c>
      <c r="L33" s="5" t="s">
        <v>23</v>
      </c>
      <c r="M33" s="5" t="s">
        <v>47</v>
      </c>
      <c r="N33" s="5" t="s">
        <v>48</v>
      </c>
      <c r="O33" s="5">
        <f t="shared" si="5"/>
        <v>1152000</v>
      </c>
      <c r="P33" s="5" t="s">
        <v>49</v>
      </c>
      <c r="Q33" s="5">
        <v>1</v>
      </c>
      <c r="R33" s="5">
        <f t="shared" si="6"/>
        <v>21.999980902777779</v>
      </c>
      <c r="S33" s="9" t="s">
        <v>27</v>
      </c>
      <c r="T33" s="9" t="s">
        <v>44</v>
      </c>
      <c r="U33" s="5">
        <v>15</v>
      </c>
      <c r="V33" s="5">
        <v>35.5</v>
      </c>
      <c r="W33" s="5">
        <v>55</v>
      </c>
      <c r="X33" s="5"/>
    </row>
    <row r="34" spans="1:24" x14ac:dyDescent="0.3">
      <c r="A34" s="2">
        <v>33</v>
      </c>
      <c r="B34" s="17">
        <v>100</v>
      </c>
      <c r="C34" s="18">
        <v>694</v>
      </c>
      <c r="D34" s="18">
        <v>0.08</v>
      </c>
      <c r="E34" s="18">
        <v>0.02</v>
      </c>
      <c r="F34" s="18">
        <v>0.05</v>
      </c>
      <c r="G34" s="19">
        <f t="shared" si="0"/>
        <v>90.057636887608069</v>
      </c>
      <c r="H34" s="19">
        <v>98.84</v>
      </c>
      <c r="I34" s="19">
        <f t="shared" ref="I34:I65" si="7">100-H34</f>
        <v>1.1599999999999966</v>
      </c>
      <c r="J34" s="5">
        <v>7980</v>
      </c>
      <c r="K34" s="5">
        <f t="shared" si="2"/>
        <v>7887.4320000000007</v>
      </c>
      <c r="L34" s="5" t="s">
        <v>23</v>
      </c>
      <c r="M34" s="5" t="s">
        <v>47</v>
      </c>
      <c r="N34" s="5" t="s">
        <v>48</v>
      </c>
      <c r="O34" s="5">
        <f t="shared" si="5"/>
        <v>1152000</v>
      </c>
      <c r="P34" s="5" t="s">
        <v>49</v>
      </c>
      <c r="Q34" s="5">
        <v>1</v>
      </c>
      <c r="R34" s="5">
        <f t="shared" si="6"/>
        <v>21.999980902777779</v>
      </c>
      <c r="S34" s="9" t="s">
        <v>27</v>
      </c>
      <c r="T34" s="9" t="s">
        <v>44</v>
      </c>
      <c r="U34" s="5">
        <v>15</v>
      </c>
      <c r="V34" s="5">
        <v>35.5</v>
      </c>
      <c r="W34" s="5">
        <v>55</v>
      </c>
      <c r="X34" s="5"/>
    </row>
    <row r="35" spans="1:24" x14ac:dyDescent="0.3">
      <c r="A35" s="2">
        <v>34</v>
      </c>
      <c r="B35" s="17">
        <v>100</v>
      </c>
      <c r="C35" s="18">
        <v>462</v>
      </c>
      <c r="D35" s="18">
        <v>0.12</v>
      </c>
      <c r="E35" s="18">
        <v>0.02</v>
      </c>
      <c r="F35" s="18">
        <v>0.05</v>
      </c>
      <c r="G35" s="19">
        <f t="shared" si="0"/>
        <v>90.187590187590189</v>
      </c>
      <c r="H35" s="19">
        <v>98.46</v>
      </c>
      <c r="I35" s="19">
        <f t="shared" si="7"/>
        <v>1.5400000000000063</v>
      </c>
      <c r="J35" s="5">
        <v>7980</v>
      </c>
      <c r="K35" s="5">
        <f t="shared" si="2"/>
        <v>7857.1079999999993</v>
      </c>
      <c r="L35" s="5" t="s">
        <v>23</v>
      </c>
      <c r="M35" s="5" t="s">
        <v>47</v>
      </c>
      <c r="N35" s="5" t="s">
        <v>48</v>
      </c>
      <c r="O35" s="5">
        <f t="shared" si="5"/>
        <v>1152000</v>
      </c>
      <c r="P35" s="5" t="s">
        <v>49</v>
      </c>
      <c r="Q35" s="5">
        <v>1</v>
      </c>
      <c r="R35" s="5">
        <f t="shared" si="6"/>
        <v>21.999980902777779</v>
      </c>
      <c r="S35" s="9" t="s">
        <v>27</v>
      </c>
      <c r="T35" s="9" t="s">
        <v>44</v>
      </c>
      <c r="U35" s="5">
        <v>15</v>
      </c>
      <c r="V35" s="5">
        <v>35.5</v>
      </c>
      <c r="W35" s="5">
        <v>55</v>
      </c>
      <c r="X35" s="5"/>
    </row>
    <row r="36" spans="1:24" x14ac:dyDescent="0.3">
      <c r="A36" s="2">
        <v>35</v>
      </c>
      <c r="B36" s="17">
        <v>100</v>
      </c>
      <c r="C36" s="18">
        <v>1388</v>
      </c>
      <c r="D36" s="18">
        <v>0.04</v>
      </c>
      <c r="E36" s="18">
        <v>0.02</v>
      </c>
      <c r="F36" s="18">
        <v>0.05</v>
      </c>
      <c r="G36" s="19">
        <f t="shared" si="0"/>
        <v>90.057636887608069</v>
      </c>
      <c r="H36" s="19">
        <v>99.24</v>
      </c>
      <c r="I36" s="19">
        <f t="shared" si="7"/>
        <v>0.76000000000000512</v>
      </c>
      <c r="J36" s="5">
        <v>7980</v>
      </c>
      <c r="K36" s="5">
        <f t="shared" si="2"/>
        <v>7919.3519999999999</v>
      </c>
      <c r="L36" s="5" t="s">
        <v>23</v>
      </c>
      <c r="M36" s="5" t="s">
        <v>47</v>
      </c>
      <c r="N36" s="5" t="s">
        <v>48</v>
      </c>
      <c r="O36" s="5">
        <f t="shared" si="5"/>
        <v>1152000</v>
      </c>
      <c r="P36" s="5" t="s">
        <v>49</v>
      </c>
      <c r="Q36" s="5">
        <v>1</v>
      </c>
      <c r="R36" s="5">
        <f t="shared" si="6"/>
        <v>21.999980902777779</v>
      </c>
      <c r="S36" s="9" t="s">
        <v>27</v>
      </c>
      <c r="T36" s="9" t="s">
        <v>44</v>
      </c>
      <c r="U36" s="5">
        <v>15</v>
      </c>
      <c r="V36" s="5">
        <v>35.5</v>
      </c>
      <c r="W36" s="5">
        <v>55</v>
      </c>
      <c r="X36" s="5"/>
    </row>
    <row r="37" spans="1:24" x14ac:dyDescent="0.3">
      <c r="A37" s="2">
        <v>36</v>
      </c>
      <c r="B37" s="17">
        <v>100</v>
      </c>
      <c r="C37" s="18">
        <v>925</v>
      </c>
      <c r="D37" s="18">
        <v>0.06</v>
      </c>
      <c r="E37" s="18">
        <v>0.02</v>
      </c>
      <c r="F37" s="18">
        <v>0.05</v>
      </c>
      <c r="G37" s="19">
        <f t="shared" si="0"/>
        <v>90.090090090090087</v>
      </c>
      <c r="H37" s="19">
        <v>99.52</v>
      </c>
      <c r="I37" s="19">
        <f t="shared" si="7"/>
        <v>0.48000000000000398</v>
      </c>
      <c r="J37" s="5">
        <v>7980</v>
      </c>
      <c r="K37" s="5">
        <f t="shared" si="2"/>
        <v>7941.6959999999999</v>
      </c>
      <c r="L37" s="5" t="s">
        <v>23</v>
      </c>
      <c r="M37" s="5" t="s">
        <v>47</v>
      </c>
      <c r="N37" s="5" t="s">
        <v>48</v>
      </c>
      <c r="O37" s="5">
        <f t="shared" si="5"/>
        <v>1152000</v>
      </c>
      <c r="P37" s="5" t="s">
        <v>49</v>
      </c>
      <c r="Q37" s="5">
        <v>1</v>
      </c>
      <c r="R37" s="5">
        <f t="shared" si="6"/>
        <v>21.999980902777779</v>
      </c>
      <c r="S37" s="9" t="s">
        <v>27</v>
      </c>
      <c r="T37" s="9" t="s">
        <v>44</v>
      </c>
      <c r="U37" s="5">
        <v>15</v>
      </c>
      <c r="V37" s="5">
        <v>35.5</v>
      </c>
      <c r="W37" s="5">
        <v>55</v>
      </c>
      <c r="X37" s="5"/>
    </row>
    <row r="38" spans="1:24" x14ac:dyDescent="0.3">
      <c r="A38" s="2">
        <v>37</v>
      </c>
      <c r="B38" s="17">
        <v>100</v>
      </c>
      <c r="C38" s="18">
        <v>694</v>
      </c>
      <c r="D38" s="18">
        <v>0.08</v>
      </c>
      <c r="E38" s="18">
        <v>0.02</v>
      </c>
      <c r="F38" s="18">
        <v>0.05</v>
      </c>
      <c r="G38" s="19">
        <f t="shared" si="0"/>
        <v>90.057636887608069</v>
      </c>
      <c r="H38" s="19">
        <v>99.44</v>
      </c>
      <c r="I38" s="19">
        <f t="shared" si="7"/>
        <v>0.56000000000000227</v>
      </c>
      <c r="J38" s="5">
        <v>7980</v>
      </c>
      <c r="K38" s="5">
        <f t="shared" si="2"/>
        <v>7935.3119999999999</v>
      </c>
      <c r="L38" s="5" t="s">
        <v>23</v>
      </c>
      <c r="M38" s="5" t="s">
        <v>47</v>
      </c>
      <c r="N38" s="5" t="s">
        <v>48</v>
      </c>
      <c r="O38" s="5">
        <f t="shared" si="5"/>
        <v>1152000</v>
      </c>
      <c r="P38" s="5" t="s">
        <v>49</v>
      </c>
      <c r="Q38" s="5">
        <v>1</v>
      </c>
      <c r="R38" s="5">
        <f t="shared" si="6"/>
        <v>21.999980902777779</v>
      </c>
      <c r="S38" s="9" t="s">
        <v>27</v>
      </c>
      <c r="T38" s="9" t="s">
        <v>44</v>
      </c>
      <c r="U38" s="5">
        <v>15</v>
      </c>
      <c r="V38" s="5">
        <v>35.5</v>
      </c>
      <c r="W38" s="5">
        <v>55</v>
      </c>
      <c r="X38" s="5"/>
    </row>
    <row r="39" spans="1:24" x14ac:dyDescent="0.3">
      <c r="A39" s="2">
        <v>38</v>
      </c>
      <c r="B39" s="17">
        <v>100</v>
      </c>
      <c r="C39" s="18">
        <v>462</v>
      </c>
      <c r="D39" s="18">
        <v>0.12</v>
      </c>
      <c r="E39" s="18">
        <v>0.02</v>
      </c>
      <c r="F39" s="18">
        <v>0.05</v>
      </c>
      <c r="G39" s="19">
        <f t="shared" si="0"/>
        <v>90.187590187590189</v>
      </c>
      <c r="H39" s="19">
        <v>98.9</v>
      </c>
      <c r="I39" s="19">
        <f t="shared" si="7"/>
        <v>1.0999999999999943</v>
      </c>
      <c r="J39" s="5">
        <v>7980</v>
      </c>
      <c r="K39" s="5">
        <f t="shared" si="2"/>
        <v>7892.22</v>
      </c>
      <c r="L39" s="5" t="s">
        <v>23</v>
      </c>
      <c r="M39" s="5" t="s">
        <v>47</v>
      </c>
      <c r="N39" s="5" t="s">
        <v>48</v>
      </c>
      <c r="O39" s="5">
        <f t="shared" si="5"/>
        <v>1152000</v>
      </c>
      <c r="P39" s="5" t="s">
        <v>49</v>
      </c>
      <c r="Q39" s="5">
        <v>1</v>
      </c>
      <c r="R39" s="5">
        <f t="shared" si="6"/>
        <v>21.999980902777779</v>
      </c>
      <c r="S39" s="9" t="s">
        <v>27</v>
      </c>
      <c r="T39" s="9" t="s">
        <v>44</v>
      </c>
      <c r="U39" s="5">
        <v>15</v>
      </c>
      <c r="V39" s="5">
        <v>35.5</v>
      </c>
      <c r="W39" s="5">
        <v>55</v>
      </c>
      <c r="X39" s="5"/>
    </row>
    <row r="40" spans="1:24" x14ac:dyDescent="0.3">
      <c r="A40" s="2">
        <v>39</v>
      </c>
      <c r="B40" s="17">
        <v>100</v>
      </c>
      <c r="C40" s="18">
        <v>1388</v>
      </c>
      <c r="D40" s="18">
        <v>0.04</v>
      </c>
      <c r="E40" s="18">
        <v>0.02</v>
      </c>
      <c r="F40" s="18">
        <v>0.05</v>
      </c>
      <c r="G40" s="19">
        <f t="shared" si="0"/>
        <v>90.057636887608069</v>
      </c>
      <c r="H40" s="19">
        <v>99.08</v>
      </c>
      <c r="I40" s="19">
        <f t="shared" si="7"/>
        <v>0.92000000000000171</v>
      </c>
      <c r="J40" s="5">
        <v>7980</v>
      </c>
      <c r="K40" s="5">
        <f t="shared" si="2"/>
        <v>7906.5839999999998</v>
      </c>
      <c r="L40" s="5" t="s">
        <v>23</v>
      </c>
      <c r="M40" s="5" t="s">
        <v>47</v>
      </c>
      <c r="N40" s="5" t="s">
        <v>48</v>
      </c>
      <c r="O40" s="5">
        <f t="shared" si="5"/>
        <v>1152000</v>
      </c>
      <c r="P40" s="5" t="s">
        <v>49</v>
      </c>
      <c r="Q40" s="5">
        <v>1</v>
      </c>
      <c r="R40" s="5">
        <f t="shared" si="6"/>
        <v>21.999980902777779</v>
      </c>
      <c r="S40" s="9" t="s">
        <v>27</v>
      </c>
      <c r="T40" s="9" t="s">
        <v>44</v>
      </c>
      <c r="U40" s="5">
        <v>15</v>
      </c>
      <c r="V40" s="5">
        <v>35.5</v>
      </c>
      <c r="W40" s="5">
        <v>55</v>
      </c>
      <c r="X40" s="5"/>
    </row>
    <row r="41" spans="1:24" x14ac:dyDescent="0.3">
      <c r="A41" s="2">
        <v>40</v>
      </c>
      <c r="B41" s="17">
        <v>100</v>
      </c>
      <c r="C41" s="18">
        <v>925</v>
      </c>
      <c r="D41" s="18">
        <v>0.06</v>
      </c>
      <c r="E41" s="18">
        <v>0.02</v>
      </c>
      <c r="F41" s="18">
        <v>0.05</v>
      </c>
      <c r="G41" s="19">
        <f t="shared" si="0"/>
        <v>90.090090090090087</v>
      </c>
      <c r="H41" s="19">
        <v>99.01</v>
      </c>
      <c r="I41" s="19">
        <f t="shared" si="7"/>
        <v>0.98999999999999488</v>
      </c>
      <c r="J41" s="5">
        <v>7980</v>
      </c>
      <c r="K41" s="5">
        <f t="shared" si="2"/>
        <v>7900.9980000000005</v>
      </c>
      <c r="L41" s="5" t="s">
        <v>23</v>
      </c>
      <c r="M41" s="5" t="s">
        <v>47</v>
      </c>
      <c r="N41" s="5" t="s">
        <v>48</v>
      </c>
      <c r="O41" s="5">
        <f t="shared" si="5"/>
        <v>1152000</v>
      </c>
      <c r="P41" s="5" t="s">
        <v>49</v>
      </c>
      <c r="Q41" s="5">
        <v>1</v>
      </c>
      <c r="R41" s="5">
        <f t="shared" si="6"/>
        <v>21.999980902777779</v>
      </c>
      <c r="S41" s="9" t="s">
        <v>27</v>
      </c>
      <c r="T41" s="9" t="s">
        <v>44</v>
      </c>
      <c r="U41" s="5">
        <v>15</v>
      </c>
      <c r="V41" s="5">
        <v>35.5</v>
      </c>
      <c r="W41" s="5">
        <v>55</v>
      </c>
      <c r="X41" s="5"/>
    </row>
    <row r="42" spans="1:24" x14ac:dyDescent="0.3">
      <c r="A42" s="2">
        <v>41</v>
      </c>
      <c r="B42" s="17">
        <v>100</v>
      </c>
      <c r="C42" s="18">
        <v>694</v>
      </c>
      <c r="D42" s="18">
        <v>0.08</v>
      </c>
      <c r="E42" s="18">
        <v>0.02</v>
      </c>
      <c r="F42" s="18">
        <v>0.05</v>
      </c>
      <c r="G42" s="19">
        <f t="shared" si="0"/>
        <v>90.057636887608069</v>
      </c>
      <c r="H42" s="19">
        <v>98.98</v>
      </c>
      <c r="I42" s="19">
        <f t="shared" si="7"/>
        <v>1.019999999999996</v>
      </c>
      <c r="J42" s="5">
        <v>7980</v>
      </c>
      <c r="K42" s="5">
        <f t="shared" si="2"/>
        <v>7898.6040000000003</v>
      </c>
      <c r="L42" s="5" t="s">
        <v>23</v>
      </c>
      <c r="M42" s="5" t="s">
        <v>47</v>
      </c>
      <c r="N42" s="5" t="s">
        <v>48</v>
      </c>
      <c r="O42" s="5">
        <f t="shared" si="5"/>
        <v>1152000</v>
      </c>
      <c r="P42" s="5" t="s">
        <v>49</v>
      </c>
      <c r="Q42" s="5">
        <v>1</v>
      </c>
      <c r="R42" s="5">
        <f t="shared" si="6"/>
        <v>21.999980902777779</v>
      </c>
      <c r="S42" s="9" t="s">
        <v>27</v>
      </c>
      <c r="T42" s="9" t="s">
        <v>44</v>
      </c>
      <c r="U42" s="5">
        <v>15</v>
      </c>
      <c r="V42" s="5">
        <v>35.5</v>
      </c>
      <c r="W42" s="5">
        <v>55</v>
      </c>
      <c r="X42" s="5"/>
    </row>
    <row r="43" spans="1:24" x14ac:dyDescent="0.3">
      <c r="A43" s="2">
        <v>42</v>
      </c>
      <c r="B43" s="17">
        <v>100</v>
      </c>
      <c r="C43" s="18">
        <v>462</v>
      </c>
      <c r="D43" s="18">
        <v>0.12</v>
      </c>
      <c r="E43" s="18">
        <v>0.02</v>
      </c>
      <c r="F43" s="18">
        <v>0.05</v>
      </c>
      <c r="G43" s="19">
        <f t="shared" si="0"/>
        <v>90.187590187590189</v>
      </c>
      <c r="H43" s="19">
        <v>97.85</v>
      </c>
      <c r="I43" s="19">
        <f t="shared" si="7"/>
        <v>2.1500000000000057</v>
      </c>
      <c r="J43" s="5">
        <v>7980</v>
      </c>
      <c r="K43" s="5">
        <f t="shared" si="2"/>
        <v>7808.43</v>
      </c>
      <c r="L43" s="5" t="s">
        <v>23</v>
      </c>
      <c r="M43" s="5" t="s">
        <v>47</v>
      </c>
      <c r="N43" s="5" t="s">
        <v>48</v>
      </c>
      <c r="O43" s="5">
        <f t="shared" si="5"/>
        <v>1152000</v>
      </c>
      <c r="P43" s="5" t="s">
        <v>49</v>
      </c>
      <c r="Q43" s="5">
        <v>1</v>
      </c>
      <c r="R43" s="5">
        <f t="shared" si="6"/>
        <v>21.999980902777779</v>
      </c>
      <c r="S43" s="9" t="s">
        <v>27</v>
      </c>
      <c r="T43" s="9" t="s">
        <v>44</v>
      </c>
      <c r="U43" s="5">
        <v>15</v>
      </c>
      <c r="V43" s="5">
        <v>35.5</v>
      </c>
      <c r="W43" s="5">
        <v>55</v>
      </c>
      <c r="X43" s="5"/>
    </row>
    <row r="44" spans="1:24" x14ac:dyDescent="0.3">
      <c r="A44" s="2">
        <v>43</v>
      </c>
      <c r="B44" s="20">
        <v>100</v>
      </c>
      <c r="C44" s="21">
        <v>400</v>
      </c>
      <c r="D44" s="21">
        <v>0.03</v>
      </c>
      <c r="E44" s="21">
        <v>0.03</v>
      </c>
      <c r="F44" s="21">
        <v>0.09</v>
      </c>
      <c r="G44" s="22">
        <f t="shared" si="0"/>
        <v>277.77777777777777</v>
      </c>
      <c r="H44" s="22">
        <v>97.2</v>
      </c>
      <c r="I44" s="22">
        <f t="shared" si="7"/>
        <v>2.7999999999999972</v>
      </c>
      <c r="J44" s="5">
        <v>7980</v>
      </c>
      <c r="K44" s="5">
        <f t="shared" si="2"/>
        <v>7756.56</v>
      </c>
      <c r="L44" s="5" t="s">
        <v>23</v>
      </c>
      <c r="M44" s="5" t="s">
        <v>50</v>
      </c>
      <c r="N44" s="5" t="s">
        <v>51</v>
      </c>
      <c r="O44" s="5">
        <f>125*125*200</f>
        <v>3125000</v>
      </c>
      <c r="P44" s="5" t="s">
        <v>26</v>
      </c>
      <c r="Q44" s="5">
        <f>5*5*2.5</f>
        <v>62.5</v>
      </c>
      <c r="R44" s="5">
        <f>(1-Q44/O44)*5</f>
        <v>4.9999000000000002</v>
      </c>
      <c r="S44" s="9" t="s">
        <v>27</v>
      </c>
      <c r="T44" s="9" t="s">
        <v>28</v>
      </c>
      <c r="U44" s="5">
        <v>25</v>
      </c>
      <c r="V44" s="5">
        <v>38</v>
      </c>
      <c r="W44" s="5">
        <v>56</v>
      </c>
      <c r="X44" s="5"/>
    </row>
    <row r="45" spans="1:24" x14ac:dyDescent="0.3">
      <c r="A45" s="2">
        <v>44</v>
      </c>
      <c r="B45" s="20">
        <v>100</v>
      </c>
      <c r="C45" s="21">
        <v>591</v>
      </c>
      <c r="D45" s="21">
        <v>7.0000000000000007E-2</v>
      </c>
      <c r="E45" s="21">
        <v>0.03</v>
      </c>
      <c r="F45" s="21">
        <v>0.09</v>
      </c>
      <c r="G45" s="22">
        <f t="shared" si="0"/>
        <v>80.573684634598337</v>
      </c>
      <c r="H45" s="22">
        <v>98.5</v>
      </c>
      <c r="I45" s="22">
        <f t="shared" si="7"/>
        <v>1.5</v>
      </c>
      <c r="J45" s="5">
        <v>7980</v>
      </c>
      <c r="K45" s="5">
        <f t="shared" si="2"/>
        <v>7860.3</v>
      </c>
      <c r="L45" s="5" t="s">
        <v>23</v>
      </c>
      <c r="M45" s="5" t="s">
        <v>50</v>
      </c>
      <c r="N45" s="5" t="s">
        <v>51</v>
      </c>
      <c r="O45" s="5">
        <f>125*125*200</f>
        <v>3125000</v>
      </c>
      <c r="P45" s="5" t="s">
        <v>26</v>
      </c>
      <c r="Q45" s="5">
        <f>5*5*2.5</f>
        <v>62.5</v>
      </c>
      <c r="R45" s="5">
        <f>(1-Q45/O45)*5</f>
        <v>4.9999000000000002</v>
      </c>
      <c r="S45" s="9" t="s">
        <v>27</v>
      </c>
      <c r="T45" s="9" t="s">
        <v>28</v>
      </c>
      <c r="U45" s="5">
        <v>25</v>
      </c>
      <c r="V45" s="5">
        <v>38</v>
      </c>
      <c r="W45" s="5">
        <v>56</v>
      </c>
      <c r="X45" s="5"/>
    </row>
    <row r="46" spans="1:24" x14ac:dyDescent="0.3">
      <c r="A46" s="2">
        <v>45</v>
      </c>
      <c r="B46" s="20">
        <v>100</v>
      </c>
      <c r="C46" s="21">
        <v>600</v>
      </c>
      <c r="D46" s="21">
        <v>0.08</v>
      </c>
      <c r="E46" s="21">
        <v>0.03</v>
      </c>
      <c r="F46" s="21">
        <v>0.09</v>
      </c>
      <c r="G46" s="22">
        <f t="shared" si="0"/>
        <v>69.444444444444443</v>
      </c>
      <c r="H46" s="22">
        <v>97.6</v>
      </c>
      <c r="I46" s="22">
        <f t="shared" si="7"/>
        <v>2.4000000000000057</v>
      </c>
      <c r="J46" s="5">
        <v>7980</v>
      </c>
      <c r="K46" s="5">
        <f t="shared" si="2"/>
        <v>7788.48</v>
      </c>
      <c r="L46" s="5" t="s">
        <v>23</v>
      </c>
      <c r="M46" s="5" t="s">
        <v>50</v>
      </c>
      <c r="N46" s="5" t="s">
        <v>51</v>
      </c>
      <c r="O46" s="5">
        <f>125*125*200</f>
        <v>3125000</v>
      </c>
      <c r="P46" s="5" t="s">
        <v>26</v>
      </c>
      <c r="Q46" s="5">
        <f>5*5*2.5</f>
        <v>62.5</v>
      </c>
      <c r="R46" s="5">
        <f>(1-Q46/O46)*5</f>
        <v>4.9999000000000002</v>
      </c>
      <c r="S46" s="9" t="s">
        <v>27</v>
      </c>
      <c r="T46" s="9" t="s">
        <v>28</v>
      </c>
      <c r="U46" s="5">
        <v>25</v>
      </c>
      <c r="V46" s="5">
        <v>38</v>
      </c>
      <c r="W46" s="5">
        <v>56</v>
      </c>
      <c r="X46" s="5"/>
    </row>
    <row r="47" spans="1:24" x14ac:dyDescent="0.3">
      <c r="A47" s="2">
        <v>46</v>
      </c>
      <c r="B47" s="20">
        <v>100</v>
      </c>
      <c r="C47" s="21">
        <v>400</v>
      </c>
      <c r="D47" s="21">
        <v>0.1</v>
      </c>
      <c r="E47" s="21">
        <v>0.03</v>
      </c>
      <c r="F47" s="21">
        <v>0.09</v>
      </c>
      <c r="G47" s="22">
        <f t="shared" si="0"/>
        <v>83.333333333333343</v>
      </c>
      <c r="H47" s="22">
        <v>98</v>
      </c>
      <c r="I47" s="22">
        <f t="shared" si="7"/>
        <v>2</v>
      </c>
      <c r="J47" s="5">
        <v>7980</v>
      </c>
      <c r="K47" s="5">
        <f t="shared" si="2"/>
        <v>7820.4</v>
      </c>
      <c r="L47" s="5" t="s">
        <v>23</v>
      </c>
      <c r="M47" s="5" t="s">
        <v>50</v>
      </c>
      <c r="N47" s="5" t="s">
        <v>51</v>
      </c>
      <c r="O47" s="5">
        <f>125*125*200</f>
        <v>3125000</v>
      </c>
      <c r="P47" s="5" t="s">
        <v>26</v>
      </c>
      <c r="Q47" s="5">
        <f>5*5*2.5</f>
        <v>62.5</v>
      </c>
      <c r="R47" s="5">
        <f>(1-Q47/O47)*5</f>
        <v>4.9999000000000002</v>
      </c>
      <c r="S47" s="9" t="s">
        <v>27</v>
      </c>
      <c r="T47" s="9" t="s">
        <v>28</v>
      </c>
      <c r="U47" s="5">
        <v>25</v>
      </c>
      <c r="V47" s="5">
        <v>38</v>
      </c>
      <c r="W47" s="5">
        <v>56</v>
      </c>
      <c r="X47" s="5"/>
    </row>
    <row r="48" spans="1:24" x14ac:dyDescent="0.3">
      <c r="A48" s="2">
        <v>47</v>
      </c>
      <c r="B48" s="20">
        <v>100</v>
      </c>
      <c r="C48" s="21">
        <v>400</v>
      </c>
      <c r="D48" s="21">
        <v>0.15</v>
      </c>
      <c r="E48" s="21">
        <v>0.03</v>
      </c>
      <c r="F48" s="21">
        <v>0.09</v>
      </c>
      <c r="G48" s="22">
        <f t="shared" si="0"/>
        <v>55.555555555555564</v>
      </c>
      <c r="H48" s="22">
        <v>91.2</v>
      </c>
      <c r="I48" s="22">
        <f t="shared" si="7"/>
        <v>8.7999999999999972</v>
      </c>
      <c r="J48" s="5">
        <v>7980</v>
      </c>
      <c r="K48" s="5">
        <f t="shared" si="2"/>
        <v>7277.76</v>
      </c>
      <c r="L48" s="5" t="s">
        <v>23</v>
      </c>
      <c r="M48" s="5" t="s">
        <v>50</v>
      </c>
      <c r="N48" s="5" t="s">
        <v>51</v>
      </c>
      <c r="O48" s="5">
        <f>125*125*200</f>
        <v>3125000</v>
      </c>
      <c r="P48" s="5" t="s">
        <v>26</v>
      </c>
      <c r="Q48" s="5">
        <f>5*5*2.5</f>
        <v>62.5</v>
      </c>
      <c r="R48" s="5">
        <f>(1-Q48/O48)*5</f>
        <v>4.9999000000000002</v>
      </c>
      <c r="S48" s="9" t="s">
        <v>27</v>
      </c>
      <c r="T48" s="9" t="s">
        <v>28</v>
      </c>
      <c r="U48" s="5">
        <v>25</v>
      </c>
      <c r="V48" s="5">
        <v>38</v>
      </c>
      <c r="W48" s="5">
        <v>56</v>
      </c>
      <c r="X48" s="5"/>
    </row>
    <row r="49" spans="1:24" x14ac:dyDescent="0.3">
      <c r="A49" s="2">
        <v>48</v>
      </c>
      <c r="B49" s="23">
        <v>220</v>
      </c>
      <c r="C49" s="24">
        <v>960</v>
      </c>
      <c r="D49" s="24">
        <v>0.08</v>
      </c>
      <c r="E49" s="24">
        <v>0.04</v>
      </c>
      <c r="F49" s="24">
        <v>0.1</v>
      </c>
      <c r="G49" s="25">
        <f t="shared" si="0"/>
        <v>71.614583333333329</v>
      </c>
      <c r="H49" s="25">
        <v>95.8</v>
      </c>
      <c r="I49" s="25">
        <f t="shared" si="7"/>
        <v>4.2000000000000028</v>
      </c>
      <c r="J49" s="5">
        <v>7980</v>
      </c>
      <c r="K49" s="5">
        <f t="shared" si="2"/>
        <v>7644.84</v>
      </c>
      <c r="L49" s="5" t="s">
        <v>23</v>
      </c>
      <c r="M49" s="5" t="s">
        <v>44</v>
      </c>
      <c r="N49" s="5" t="s">
        <v>52</v>
      </c>
      <c r="O49" s="5">
        <f t="shared" ref="O49:O55" si="8">105*105*200</f>
        <v>2205000</v>
      </c>
      <c r="P49" s="5" t="s">
        <v>26</v>
      </c>
      <c r="Q49" s="5">
        <f t="shared" ref="Q49:Q55" si="9">10*10*5</f>
        <v>500</v>
      </c>
      <c r="R49" s="5">
        <f t="shared" ref="R49:R55" si="10">(1-Q49/O49)*7</f>
        <v>6.9984126984126984</v>
      </c>
      <c r="S49" s="5" t="s">
        <v>49</v>
      </c>
      <c r="T49" s="9" t="s">
        <v>28</v>
      </c>
      <c r="U49" s="5">
        <v>27</v>
      </c>
      <c r="V49" s="5">
        <v>46</v>
      </c>
      <c r="W49" s="5">
        <v>75</v>
      </c>
      <c r="X49" s="5"/>
    </row>
    <row r="50" spans="1:24" x14ac:dyDescent="0.3">
      <c r="A50" s="2">
        <v>49</v>
      </c>
      <c r="B50" s="23">
        <v>220</v>
      </c>
      <c r="C50" s="24">
        <v>960</v>
      </c>
      <c r="D50" s="24">
        <v>0.08</v>
      </c>
      <c r="E50" s="24">
        <v>0.04</v>
      </c>
      <c r="F50" s="24">
        <v>0.1</v>
      </c>
      <c r="G50" s="25">
        <f t="shared" si="0"/>
        <v>71.614583333333329</v>
      </c>
      <c r="H50" s="25">
        <v>95.5</v>
      </c>
      <c r="I50" s="25">
        <f t="shared" si="7"/>
        <v>4.5</v>
      </c>
      <c r="J50" s="5">
        <v>7980</v>
      </c>
      <c r="K50" s="5">
        <f t="shared" si="2"/>
        <v>7620.9</v>
      </c>
      <c r="L50" s="5" t="s">
        <v>23</v>
      </c>
      <c r="M50" s="5" t="s">
        <v>44</v>
      </c>
      <c r="N50" s="5" t="s">
        <v>52</v>
      </c>
      <c r="O50" s="5">
        <f t="shared" si="8"/>
        <v>2205000</v>
      </c>
      <c r="P50" s="5" t="s">
        <v>26</v>
      </c>
      <c r="Q50" s="5">
        <f t="shared" si="9"/>
        <v>500</v>
      </c>
      <c r="R50" s="5">
        <f t="shared" si="10"/>
        <v>6.9984126984126984</v>
      </c>
      <c r="S50" s="5" t="s">
        <v>49</v>
      </c>
      <c r="T50" s="9" t="s">
        <v>28</v>
      </c>
      <c r="U50" s="5">
        <v>27</v>
      </c>
      <c r="V50" s="5">
        <v>46</v>
      </c>
      <c r="W50" s="5">
        <v>75</v>
      </c>
      <c r="X50" s="5"/>
    </row>
    <row r="51" spans="1:24" x14ac:dyDescent="0.3">
      <c r="A51" s="2">
        <v>50</v>
      </c>
      <c r="B51" s="23">
        <v>220</v>
      </c>
      <c r="C51" s="24">
        <v>960</v>
      </c>
      <c r="D51" s="24">
        <v>0.08</v>
      </c>
      <c r="E51" s="24">
        <v>0.04</v>
      </c>
      <c r="F51" s="24">
        <v>0.1</v>
      </c>
      <c r="G51" s="25">
        <f t="shared" si="0"/>
        <v>71.614583333333329</v>
      </c>
      <c r="H51" s="25">
        <v>95.9</v>
      </c>
      <c r="I51" s="25">
        <f t="shared" si="7"/>
        <v>4.0999999999999943</v>
      </c>
      <c r="J51" s="5">
        <v>7980</v>
      </c>
      <c r="K51" s="5">
        <f t="shared" si="2"/>
        <v>7652.82</v>
      </c>
      <c r="L51" s="5" t="s">
        <v>23</v>
      </c>
      <c r="M51" s="5" t="s">
        <v>44</v>
      </c>
      <c r="N51" s="5" t="s">
        <v>52</v>
      </c>
      <c r="O51" s="5">
        <f t="shared" si="8"/>
        <v>2205000</v>
      </c>
      <c r="P51" s="5" t="s">
        <v>26</v>
      </c>
      <c r="Q51" s="5">
        <f t="shared" si="9"/>
        <v>500</v>
      </c>
      <c r="R51" s="5">
        <f t="shared" si="10"/>
        <v>6.9984126984126984</v>
      </c>
      <c r="S51" s="5" t="s">
        <v>49</v>
      </c>
      <c r="T51" s="9" t="s">
        <v>28</v>
      </c>
      <c r="U51" s="5">
        <v>27</v>
      </c>
      <c r="V51" s="5">
        <v>46</v>
      </c>
      <c r="W51" s="5">
        <v>75</v>
      </c>
      <c r="X51" s="5"/>
    </row>
    <row r="52" spans="1:24" x14ac:dyDescent="0.3">
      <c r="A52" s="2">
        <v>51</v>
      </c>
      <c r="B52" s="23">
        <v>220</v>
      </c>
      <c r="C52" s="24">
        <v>960</v>
      </c>
      <c r="D52" s="24">
        <v>0.08</v>
      </c>
      <c r="E52" s="24">
        <v>0.04</v>
      </c>
      <c r="F52" s="24">
        <v>0.1</v>
      </c>
      <c r="G52" s="25">
        <f t="shared" si="0"/>
        <v>71.614583333333329</v>
      </c>
      <c r="H52" s="25">
        <v>95.2</v>
      </c>
      <c r="I52" s="25">
        <f t="shared" si="7"/>
        <v>4.7999999999999972</v>
      </c>
      <c r="J52" s="5">
        <v>7980</v>
      </c>
      <c r="K52" s="5">
        <f t="shared" si="2"/>
        <v>7596.96</v>
      </c>
      <c r="L52" s="5" t="s">
        <v>23</v>
      </c>
      <c r="M52" s="5" t="s">
        <v>44</v>
      </c>
      <c r="N52" s="5" t="s">
        <v>52</v>
      </c>
      <c r="O52" s="5">
        <f t="shared" si="8"/>
        <v>2205000</v>
      </c>
      <c r="P52" s="5" t="s">
        <v>26</v>
      </c>
      <c r="Q52" s="5">
        <f t="shared" si="9"/>
        <v>500</v>
      </c>
      <c r="R52" s="5">
        <f t="shared" si="10"/>
        <v>6.9984126984126984</v>
      </c>
      <c r="S52" s="5" t="s">
        <v>49</v>
      </c>
      <c r="T52" s="9" t="s">
        <v>28</v>
      </c>
      <c r="U52" s="5">
        <v>27</v>
      </c>
      <c r="V52" s="5">
        <v>46</v>
      </c>
      <c r="W52" s="5">
        <v>75</v>
      </c>
      <c r="X52" s="5"/>
    </row>
    <row r="53" spans="1:24" x14ac:dyDescent="0.3">
      <c r="A53" s="2">
        <v>52</v>
      </c>
      <c r="B53" s="23">
        <v>220</v>
      </c>
      <c r="C53" s="24">
        <v>960</v>
      </c>
      <c r="D53" s="24">
        <v>0.08</v>
      </c>
      <c r="E53" s="24">
        <v>0.04</v>
      </c>
      <c r="F53" s="24">
        <v>0.1</v>
      </c>
      <c r="G53" s="25">
        <f t="shared" si="0"/>
        <v>71.614583333333329</v>
      </c>
      <c r="H53" s="25">
        <v>95.3</v>
      </c>
      <c r="I53" s="25">
        <f t="shared" si="7"/>
        <v>4.7000000000000028</v>
      </c>
      <c r="J53" s="5">
        <v>7980</v>
      </c>
      <c r="K53" s="5">
        <f t="shared" si="2"/>
        <v>7604.94</v>
      </c>
      <c r="L53" s="5" t="s">
        <v>23</v>
      </c>
      <c r="M53" s="5" t="s">
        <v>44</v>
      </c>
      <c r="N53" s="5" t="s">
        <v>52</v>
      </c>
      <c r="O53" s="5">
        <f t="shared" si="8"/>
        <v>2205000</v>
      </c>
      <c r="P53" s="5" t="s">
        <v>26</v>
      </c>
      <c r="Q53" s="5">
        <f t="shared" si="9"/>
        <v>500</v>
      </c>
      <c r="R53" s="5">
        <f t="shared" si="10"/>
        <v>6.9984126984126984</v>
      </c>
      <c r="S53" s="5" t="s">
        <v>49</v>
      </c>
      <c r="T53" s="9" t="s">
        <v>28</v>
      </c>
      <c r="U53" s="5">
        <v>27</v>
      </c>
      <c r="V53" s="5">
        <v>46</v>
      </c>
      <c r="W53" s="5">
        <v>75</v>
      </c>
      <c r="X53" s="5"/>
    </row>
    <row r="54" spans="1:24" x14ac:dyDescent="0.3">
      <c r="A54" s="2">
        <v>53</v>
      </c>
      <c r="B54" s="23">
        <v>220</v>
      </c>
      <c r="C54" s="24">
        <v>960</v>
      </c>
      <c r="D54" s="24">
        <v>0.08</v>
      </c>
      <c r="E54" s="24">
        <v>0.04</v>
      </c>
      <c r="F54" s="24">
        <v>0.1</v>
      </c>
      <c r="G54" s="25">
        <f t="shared" si="0"/>
        <v>71.614583333333329</v>
      </c>
      <c r="H54" s="25">
        <v>95.8</v>
      </c>
      <c r="I54" s="25">
        <f t="shared" si="7"/>
        <v>4.2000000000000028</v>
      </c>
      <c r="J54" s="5">
        <v>7980</v>
      </c>
      <c r="K54" s="5">
        <f t="shared" si="2"/>
        <v>7644.84</v>
      </c>
      <c r="L54" s="5" t="s">
        <v>23</v>
      </c>
      <c r="M54" s="5" t="s">
        <v>44</v>
      </c>
      <c r="N54" s="5" t="s">
        <v>52</v>
      </c>
      <c r="O54" s="5">
        <f t="shared" si="8"/>
        <v>2205000</v>
      </c>
      <c r="P54" s="5" t="s">
        <v>26</v>
      </c>
      <c r="Q54" s="5">
        <f t="shared" si="9"/>
        <v>500</v>
      </c>
      <c r="R54" s="5">
        <f t="shared" si="10"/>
        <v>6.9984126984126984</v>
      </c>
      <c r="S54" s="5" t="s">
        <v>49</v>
      </c>
      <c r="T54" s="9" t="s">
        <v>28</v>
      </c>
      <c r="U54" s="5">
        <v>27</v>
      </c>
      <c r="V54" s="5">
        <v>46</v>
      </c>
      <c r="W54" s="5">
        <v>75</v>
      </c>
      <c r="X54" s="5"/>
    </row>
    <row r="55" spans="1:24" x14ac:dyDescent="0.3">
      <c r="A55" s="2">
        <v>54</v>
      </c>
      <c r="B55" s="23">
        <v>220</v>
      </c>
      <c r="C55" s="24">
        <v>960</v>
      </c>
      <c r="D55" s="24">
        <v>0.08</v>
      </c>
      <c r="E55" s="24">
        <v>0.04</v>
      </c>
      <c r="F55" s="24">
        <v>0.1</v>
      </c>
      <c r="G55" s="25">
        <f t="shared" si="0"/>
        <v>71.614583333333329</v>
      </c>
      <c r="H55" s="25">
        <v>95.8</v>
      </c>
      <c r="I55" s="25">
        <f t="shared" si="7"/>
        <v>4.2000000000000028</v>
      </c>
      <c r="J55" s="5">
        <v>7980</v>
      </c>
      <c r="K55" s="5">
        <f t="shared" si="2"/>
        <v>7644.84</v>
      </c>
      <c r="L55" s="5" t="s">
        <v>23</v>
      </c>
      <c r="M55" s="5" t="s">
        <v>44</v>
      </c>
      <c r="N55" s="5" t="s">
        <v>52</v>
      </c>
      <c r="O55" s="5">
        <f t="shared" si="8"/>
        <v>2205000</v>
      </c>
      <c r="P55" s="5" t="s">
        <v>26</v>
      </c>
      <c r="Q55" s="5">
        <f t="shared" si="9"/>
        <v>500</v>
      </c>
      <c r="R55" s="5">
        <f t="shared" si="10"/>
        <v>6.9984126984126984</v>
      </c>
      <c r="S55" s="5" t="s">
        <v>49</v>
      </c>
      <c r="T55" s="9" t="s">
        <v>28</v>
      </c>
      <c r="U55" s="5">
        <v>27</v>
      </c>
      <c r="V55" s="5">
        <v>46</v>
      </c>
      <c r="W55" s="5">
        <v>75</v>
      </c>
      <c r="X55" s="5"/>
    </row>
    <row r="56" spans="1:24" x14ac:dyDescent="0.3">
      <c r="A56" s="2">
        <v>55</v>
      </c>
      <c r="B56" s="26">
        <v>150</v>
      </c>
      <c r="C56" s="27">
        <v>400</v>
      </c>
      <c r="D56" s="27">
        <v>0.08</v>
      </c>
      <c r="E56" s="27">
        <v>0.04</v>
      </c>
      <c r="F56" s="27">
        <v>7.0000000000000007E-2</v>
      </c>
      <c r="G56" s="28">
        <f t="shared" si="0"/>
        <v>117.1875</v>
      </c>
      <c r="H56" s="28">
        <v>99</v>
      </c>
      <c r="I56" s="28">
        <f t="shared" si="7"/>
        <v>1</v>
      </c>
      <c r="J56" s="5">
        <v>7980</v>
      </c>
      <c r="K56" s="5">
        <f t="shared" si="2"/>
        <v>7900.2</v>
      </c>
      <c r="L56" s="5" t="s">
        <v>23</v>
      </c>
      <c r="M56" s="5" t="s">
        <v>53</v>
      </c>
      <c r="N56" s="5" t="s">
        <v>25</v>
      </c>
      <c r="O56" s="5">
        <v>1</v>
      </c>
      <c r="P56" s="5" t="s">
        <v>26</v>
      </c>
      <c r="Q56" s="5">
        <f>10*10*4*10^-6</f>
        <v>3.9999999999999996E-4</v>
      </c>
      <c r="R56" s="5">
        <f>(1-Q56/O56)*5</f>
        <v>4.9980000000000002</v>
      </c>
      <c r="S56" s="9" t="s">
        <v>54</v>
      </c>
      <c r="T56" s="9" t="s">
        <v>44</v>
      </c>
      <c r="U56" s="5"/>
      <c r="V56" s="5">
        <v>30</v>
      </c>
      <c r="W56" s="5"/>
      <c r="X56" s="5"/>
    </row>
    <row r="57" spans="1:24" x14ac:dyDescent="0.3">
      <c r="A57" s="2">
        <v>56</v>
      </c>
      <c r="B57" s="26">
        <v>150</v>
      </c>
      <c r="C57" s="27">
        <v>500</v>
      </c>
      <c r="D57" s="27">
        <v>0.08</v>
      </c>
      <c r="E57" s="27">
        <v>0.04</v>
      </c>
      <c r="F57" s="27">
        <v>7.0000000000000007E-2</v>
      </c>
      <c r="G57" s="28">
        <f t="shared" si="0"/>
        <v>93.75</v>
      </c>
      <c r="H57" s="28">
        <v>99.3</v>
      </c>
      <c r="I57" s="28">
        <f t="shared" si="7"/>
        <v>0.70000000000000284</v>
      </c>
      <c r="J57" s="5">
        <v>7980</v>
      </c>
      <c r="K57" s="5">
        <f t="shared" si="2"/>
        <v>7924.14</v>
      </c>
      <c r="L57" s="5" t="s">
        <v>23</v>
      </c>
      <c r="M57" s="5" t="s">
        <v>53</v>
      </c>
      <c r="N57" s="5" t="s">
        <v>25</v>
      </c>
      <c r="O57" s="5">
        <v>1</v>
      </c>
      <c r="P57" s="5" t="s">
        <v>26</v>
      </c>
      <c r="Q57" s="5">
        <f>10*10*4*10^-6</f>
        <v>3.9999999999999996E-4</v>
      </c>
      <c r="R57" s="5">
        <f>(1-Q57/O57)*5</f>
        <v>4.9980000000000002</v>
      </c>
      <c r="S57" s="9" t="s">
        <v>54</v>
      </c>
      <c r="T57" s="9" t="s">
        <v>44</v>
      </c>
      <c r="U57" s="5"/>
      <c r="V57" s="5">
        <v>30</v>
      </c>
      <c r="W57" s="5"/>
      <c r="X57" s="5"/>
    </row>
    <row r="58" spans="1:24" x14ac:dyDescent="0.3">
      <c r="A58" s="2">
        <v>57</v>
      </c>
      <c r="B58" s="26">
        <v>150</v>
      </c>
      <c r="C58" s="27">
        <v>600</v>
      </c>
      <c r="D58" s="27">
        <v>0.08</v>
      </c>
      <c r="E58" s="27">
        <v>0.04</v>
      </c>
      <c r="F58" s="27">
        <v>7.0000000000000007E-2</v>
      </c>
      <c r="G58" s="28">
        <f t="shared" si="0"/>
        <v>78.125</v>
      </c>
      <c r="H58" s="28">
        <v>98.2</v>
      </c>
      <c r="I58" s="28">
        <f t="shared" si="7"/>
        <v>1.7999999999999972</v>
      </c>
      <c r="J58" s="5">
        <v>7980</v>
      </c>
      <c r="K58" s="5">
        <f t="shared" si="2"/>
        <v>7836.36</v>
      </c>
      <c r="L58" s="5" t="s">
        <v>23</v>
      </c>
      <c r="M58" s="5" t="s">
        <v>53</v>
      </c>
      <c r="N58" s="5" t="s">
        <v>25</v>
      </c>
      <c r="O58" s="5">
        <v>1</v>
      </c>
      <c r="P58" s="5" t="s">
        <v>26</v>
      </c>
      <c r="Q58" s="5">
        <f>10*10*4*10^-6</f>
        <v>3.9999999999999996E-4</v>
      </c>
      <c r="R58" s="5">
        <f>(1-Q58/O58)*5</f>
        <v>4.9980000000000002</v>
      </c>
      <c r="S58" s="9" t="s">
        <v>54</v>
      </c>
      <c r="T58" s="9" t="s">
        <v>44</v>
      </c>
      <c r="U58" s="5"/>
      <c r="V58" s="5">
        <v>30</v>
      </c>
      <c r="W58" s="5"/>
      <c r="X58" s="5"/>
    </row>
    <row r="59" spans="1:24" x14ac:dyDescent="0.3">
      <c r="A59" s="2">
        <v>58</v>
      </c>
      <c r="B59" s="26">
        <v>150</v>
      </c>
      <c r="C59" s="27">
        <v>700</v>
      </c>
      <c r="D59" s="27">
        <v>0.08</v>
      </c>
      <c r="E59" s="27">
        <v>0.04</v>
      </c>
      <c r="F59" s="27">
        <v>7.0000000000000007E-2</v>
      </c>
      <c r="G59" s="28">
        <f t="shared" si="0"/>
        <v>66.964285714285708</v>
      </c>
      <c r="H59" s="28">
        <v>95.9</v>
      </c>
      <c r="I59" s="28">
        <f t="shared" si="7"/>
        <v>4.0999999999999943</v>
      </c>
      <c r="J59" s="5">
        <v>7980</v>
      </c>
      <c r="K59" s="5">
        <f t="shared" si="2"/>
        <v>7652.82</v>
      </c>
      <c r="L59" s="5" t="s">
        <v>23</v>
      </c>
      <c r="M59" s="5" t="s">
        <v>53</v>
      </c>
      <c r="N59" s="5" t="s">
        <v>25</v>
      </c>
      <c r="O59" s="5">
        <v>1</v>
      </c>
      <c r="P59" s="5" t="s">
        <v>26</v>
      </c>
      <c r="Q59" s="5">
        <f>10*10*4*10^-6</f>
        <v>3.9999999999999996E-4</v>
      </c>
      <c r="R59" s="5">
        <f>(1-Q59/O59)*5</f>
        <v>4.9980000000000002</v>
      </c>
      <c r="S59" s="9" t="s">
        <v>54</v>
      </c>
      <c r="T59" s="9" t="s">
        <v>44</v>
      </c>
      <c r="U59" s="5"/>
      <c r="V59" s="5">
        <v>30</v>
      </c>
      <c r="W59" s="5"/>
      <c r="X59" s="5"/>
    </row>
    <row r="60" spans="1:24" x14ac:dyDescent="0.3">
      <c r="A60" s="2">
        <v>59</v>
      </c>
      <c r="B60" s="26">
        <v>150</v>
      </c>
      <c r="C60" s="27">
        <v>800</v>
      </c>
      <c r="D60" s="27">
        <v>0.08</v>
      </c>
      <c r="E60" s="27">
        <v>0.04</v>
      </c>
      <c r="F60" s="27">
        <v>7.0000000000000007E-2</v>
      </c>
      <c r="G60" s="28">
        <f t="shared" si="0"/>
        <v>58.59375</v>
      </c>
      <c r="H60" s="28">
        <v>91.7</v>
      </c>
      <c r="I60" s="28">
        <f t="shared" si="7"/>
        <v>8.2999999999999972</v>
      </c>
      <c r="J60" s="5">
        <v>7980</v>
      </c>
      <c r="K60" s="5">
        <f t="shared" si="2"/>
        <v>7317.66</v>
      </c>
      <c r="L60" s="5" t="s">
        <v>23</v>
      </c>
      <c r="M60" s="5" t="s">
        <v>53</v>
      </c>
      <c r="N60" s="5" t="s">
        <v>25</v>
      </c>
      <c r="O60" s="5">
        <v>1</v>
      </c>
      <c r="P60" s="5" t="s">
        <v>26</v>
      </c>
      <c r="Q60" s="5">
        <f>10*10*4*10^-6</f>
        <v>3.9999999999999996E-4</v>
      </c>
      <c r="R60" s="5">
        <f>(1-Q60/O60)*5</f>
        <v>4.9980000000000002</v>
      </c>
      <c r="S60" s="9" t="s">
        <v>54</v>
      </c>
      <c r="T60" s="9" t="s">
        <v>44</v>
      </c>
      <c r="U60" s="5"/>
      <c r="V60" s="5">
        <v>30</v>
      </c>
      <c r="W60" s="5"/>
      <c r="X60" s="5"/>
    </row>
    <row r="61" spans="1:24" x14ac:dyDescent="0.3">
      <c r="A61" s="2">
        <v>60</v>
      </c>
      <c r="B61" s="29">
        <v>175</v>
      </c>
      <c r="C61" s="30">
        <v>668</v>
      </c>
      <c r="D61" s="30">
        <v>0.12</v>
      </c>
      <c r="E61" s="30">
        <v>0.03</v>
      </c>
      <c r="F61" s="30">
        <v>0.1</v>
      </c>
      <c r="G61" s="31">
        <f t="shared" si="0"/>
        <v>72.771124417831004</v>
      </c>
      <c r="H61" s="31">
        <v>99.9</v>
      </c>
      <c r="I61" s="31">
        <f t="shared" si="7"/>
        <v>9.9999999999994316E-2</v>
      </c>
      <c r="J61" s="5">
        <v>7980</v>
      </c>
      <c r="K61" s="5">
        <f t="shared" si="2"/>
        <v>7972.02</v>
      </c>
      <c r="L61" s="5" t="s">
        <v>23</v>
      </c>
      <c r="M61" s="5" t="s">
        <v>55</v>
      </c>
      <c r="N61" s="5" t="s">
        <v>56</v>
      </c>
      <c r="O61" s="5">
        <f>248*248*250</f>
        <v>15376000</v>
      </c>
      <c r="P61" s="5" t="s">
        <v>26</v>
      </c>
      <c r="Q61" s="5">
        <f>40*10*40</f>
        <v>16000</v>
      </c>
      <c r="R61" s="5">
        <f>(1-Q61/O61)*4</f>
        <v>3.9958376690946928</v>
      </c>
      <c r="S61" s="9" t="s">
        <v>54</v>
      </c>
      <c r="T61" s="9" t="s">
        <v>28</v>
      </c>
      <c r="U61" s="5"/>
      <c r="V61" s="5">
        <v>36</v>
      </c>
      <c r="W61" s="5"/>
      <c r="X61" s="5"/>
    </row>
    <row r="62" spans="1:24" x14ac:dyDescent="0.3">
      <c r="A62" s="2">
        <v>61</v>
      </c>
      <c r="B62" s="29">
        <v>175</v>
      </c>
      <c r="C62" s="30">
        <v>668</v>
      </c>
      <c r="D62" s="30">
        <v>0.12</v>
      </c>
      <c r="E62" s="30">
        <v>0.03</v>
      </c>
      <c r="F62" s="30">
        <v>0.1</v>
      </c>
      <c r="G62" s="31">
        <f t="shared" si="0"/>
        <v>72.771124417831004</v>
      </c>
      <c r="H62" s="31">
        <v>99.3</v>
      </c>
      <c r="I62" s="31">
        <f t="shared" si="7"/>
        <v>0.70000000000000284</v>
      </c>
      <c r="J62" s="5">
        <v>7980</v>
      </c>
      <c r="K62" s="5">
        <f t="shared" si="2"/>
        <v>7924.14</v>
      </c>
      <c r="L62" s="5" t="s">
        <v>23</v>
      </c>
      <c r="M62" s="5" t="s">
        <v>50</v>
      </c>
      <c r="N62" s="5" t="s">
        <v>56</v>
      </c>
      <c r="O62" s="5">
        <f>248*248*250</f>
        <v>15376000</v>
      </c>
      <c r="P62" s="5" t="s">
        <v>26</v>
      </c>
      <c r="Q62" s="5">
        <f>40*10*40</f>
        <v>16000</v>
      </c>
      <c r="R62" s="5">
        <f>(1-Q62/O62)*4</f>
        <v>3.9958376690946928</v>
      </c>
      <c r="S62" s="9" t="s">
        <v>54</v>
      </c>
      <c r="T62" s="9" t="s">
        <v>28</v>
      </c>
      <c r="U62" s="5"/>
      <c r="V62" s="5">
        <v>36</v>
      </c>
      <c r="W62" s="5"/>
      <c r="X62" s="5"/>
    </row>
    <row r="63" spans="1:24" x14ac:dyDescent="0.3">
      <c r="A63" s="2">
        <v>62</v>
      </c>
      <c r="B63" s="29">
        <v>175</v>
      </c>
      <c r="C63" s="30">
        <v>668</v>
      </c>
      <c r="D63" s="30">
        <v>0.12</v>
      </c>
      <c r="E63" s="30">
        <v>0.03</v>
      </c>
      <c r="F63" s="30">
        <v>0.1</v>
      </c>
      <c r="G63" s="31">
        <f t="shared" si="0"/>
        <v>72.771124417831004</v>
      </c>
      <c r="H63" s="31">
        <v>99</v>
      </c>
      <c r="I63" s="31">
        <f t="shared" si="7"/>
        <v>1</v>
      </c>
      <c r="J63" s="5">
        <v>7980</v>
      </c>
      <c r="K63" s="5">
        <f t="shared" si="2"/>
        <v>7900.2</v>
      </c>
      <c r="L63" s="5" t="s">
        <v>23</v>
      </c>
      <c r="M63" s="5" t="s">
        <v>57</v>
      </c>
      <c r="N63" s="5" t="s">
        <v>56</v>
      </c>
      <c r="O63" s="5">
        <f>248*248*250</f>
        <v>15376000</v>
      </c>
      <c r="P63" s="5" t="s">
        <v>26</v>
      </c>
      <c r="Q63" s="5">
        <f>40*10*40</f>
        <v>16000</v>
      </c>
      <c r="R63" s="5">
        <f>(1-Q63/O63)*4</f>
        <v>3.9958376690946928</v>
      </c>
      <c r="S63" s="9" t="s">
        <v>54</v>
      </c>
      <c r="T63" s="9" t="s">
        <v>28</v>
      </c>
      <c r="U63" s="5"/>
      <c r="V63" s="5">
        <v>36</v>
      </c>
      <c r="W63" s="5"/>
      <c r="X63" s="5"/>
    </row>
    <row r="64" spans="1:24" x14ac:dyDescent="0.3">
      <c r="A64" s="2">
        <v>63</v>
      </c>
      <c r="B64" s="29">
        <v>175</v>
      </c>
      <c r="C64" s="30">
        <v>668</v>
      </c>
      <c r="D64" s="30">
        <v>0.12</v>
      </c>
      <c r="E64" s="30">
        <v>0.03</v>
      </c>
      <c r="F64" s="30">
        <v>0.1</v>
      </c>
      <c r="G64" s="31">
        <f t="shared" si="0"/>
        <v>72.771124417831004</v>
      </c>
      <c r="H64" s="31">
        <v>98</v>
      </c>
      <c r="I64" s="31">
        <f t="shared" si="7"/>
        <v>2</v>
      </c>
      <c r="J64" s="5">
        <v>7980</v>
      </c>
      <c r="K64" s="5">
        <f t="shared" si="2"/>
        <v>7820.4</v>
      </c>
      <c r="L64" s="5" t="s">
        <v>23</v>
      </c>
      <c r="M64" s="5" t="s">
        <v>47</v>
      </c>
      <c r="N64" s="5" t="s">
        <v>56</v>
      </c>
      <c r="O64" s="5">
        <f>248*248*250</f>
        <v>15376000</v>
      </c>
      <c r="P64" s="5" t="s">
        <v>26</v>
      </c>
      <c r="Q64" s="5">
        <f>40*10*40</f>
        <v>16000</v>
      </c>
      <c r="R64" s="5">
        <f>(1-Q64/O64)*4</f>
        <v>3.9958376690946928</v>
      </c>
      <c r="S64" s="9" t="s">
        <v>54</v>
      </c>
      <c r="T64" s="9" t="s">
        <v>28</v>
      </c>
      <c r="U64" s="5"/>
      <c r="V64" s="5">
        <v>36</v>
      </c>
      <c r="W64" s="5"/>
      <c r="X64" s="5"/>
    </row>
    <row r="65" spans="1:24" x14ac:dyDescent="0.3">
      <c r="A65" s="2">
        <v>64</v>
      </c>
      <c r="B65" s="32">
        <v>200</v>
      </c>
      <c r="C65" s="33">
        <v>2000</v>
      </c>
      <c r="D65" s="33">
        <v>0.06</v>
      </c>
      <c r="E65" s="33">
        <v>0.03</v>
      </c>
      <c r="F65" s="33">
        <v>7.0000000000000007E-2</v>
      </c>
      <c r="G65" s="34">
        <f t="shared" si="0"/>
        <v>55.555555555555564</v>
      </c>
      <c r="H65" s="34">
        <v>97.92</v>
      </c>
      <c r="I65" s="34">
        <f t="shared" si="7"/>
        <v>2.0799999999999983</v>
      </c>
      <c r="J65" s="5">
        <v>7980</v>
      </c>
      <c r="K65" s="5">
        <f t="shared" si="2"/>
        <v>7814.0159999999996</v>
      </c>
      <c r="L65" s="5" t="s">
        <v>23</v>
      </c>
      <c r="M65" s="5" t="s">
        <v>53</v>
      </c>
      <c r="N65" s="5" t="s">
        <v>58</v>
      </c>
      <c r="O65" s="5">
        <f>120*120*150</f>
        <v>2160000</v>
      </c>
      <c r="P65" s="5" t="s">
        <v>59</v>
      </c>
      <c r="Q65" s="5">
        <v>2232.9899999999998</v>
      </c>
      <c r="R65" s="5">
        <f>(1-Q65/O65)*3</f>
        <v>2.996898625</v>
      </c>
      <c r="S65" s="9" t="s">
        <v>54</v>
      </c>
      <c r="T65" s="9" t="s">
        <v>28</v>
      </c>
      <c r="U65" s="5">
        <v>5.73</v>
      </c>
      <c r="V65" s="5">
        <v>14.63</v>
      </c>
      <c r="W65" s="5">
        <v>26.6</v>
      </c>
      <c r="X65" s="5"/>
    </row>
    <row r="66" spans="1:24" x14ac:dyDescent="0.3">
      <c r="A66" s="2">
        <v>65</v>
      </c>
      <c r="B66" s="32">
        <v>200</v>
      </c>
      <c r="C66" s="33">
        <v>2000</v>
      </c>
      <c r="D66" s="33">
        <v>0.06</v>
      </c>
      <c r="E66" s="33">
        <v>0.03</v>
      </c>
      <c r="F66" s="33">
        <v>7.0000000000000007E-2</v>
      </c>
      <c r="G66" s="34">
        <f t="shared" ref="G66:G129" si="11">B66/(C66*D66*E66)</f>
        <v>55.555555555555564</v>
      </c>
      <c r="H66" s="34">
        <v>97</v>
      </c>
      <c r="I66" s="34">
        <f t="shared" ref="I66:I67" si="12">100-H66</f>
        <v>3</v>
      </c>
      <c r="J66" s="5">
        <v>7980</v>
      </c>
      <c r="K66" s="5">
        <f t="shared" ref="K66:K129" si="13">H66*J66/100</f>
        <v>7740.6</v>
      </c>
      <c r="L66" s="5" t="s">
        <v>23</v>
      </c>
      <c r="M66" s="5" t="s">
        <v>53</v>
      </c>
      <c r="N66" s="5" t="s">
        <v>58</v>
      </c>
      <c r="O66" s="5">
        <f>120*120*150</f>
        <v>2160000</v>
      </c>
      <c r="P66" s="5" t="s">
        <v>59</v>
      </c>
      <c r="Q66" s="5">
        <v>2232.9899999999998</v>
      </c>
      <c r="R66" s="5">
        <f>(1-Q66/O66)*3</f>
        <v>2.996898625</v>
      </c>
      <c r="S66" s="9" t="s">
        <v>54</v>
      </c>
      <c r="T66" s="9" t="s">
        <v>28</v>
      </c>
      <c r="U66" s="5">
        <v>5.73</v>
      </c>
      <c r="V66" s="5">
        <v>14.63</v>
      </c>
      <c r="W66" s="5">
        <v>26.6</v>
      </c>
      <c r="X66" s="5"/>
    </row>
    <row r="67" spans="1:24" x14ac:dyDescent="0.3">
      <c r="A67" s="2">
        <v>66</v>
      </c>
      <c r="B67" s="32">
        <v>200</v>
      </c>
      <c r="C67" s="33">
        <v>2000</v>
      </c>
      <c r="D67" s="33">
        <v>0.06</v>
      </c>
      <c r="E67" s="33">
        <v>0.03</v>
      </c>
      <c r="F67" s="33">
        <v>7.0000000000000007E-2</v>
      </c>
      <c r="G67" s="34">
        <f t="shared" si="11"/>
        <v>55.555555555555564</v>
      </c>
      <c r="H67" s="34">
        <v>97.22</v>
      </c>
      <c r="I67" s="34">
        <f t="shared" si="12"/>
        <v>2.7800000000000011</v>
      </c>
      <c r="J67" s="5">
        <v>7980</v>
      </c>
      <c r="K67" s="5">
        <f t="shared" si="13"/>
        <v>7758.1559999999999</v>
      </c>
      <c r="L67" s="5" t="s">
        <v>23</v>
      </c>
      <c r="M67" s="5" t="s">
        <v>53</v>
      </c>
      <c r="N67" s="5" t="s">
        <v>58</v>
      </c>
      <c r="O67" s="5">
        <f>120*120*150</f>
        <v>2160000</v>
      </c>
      <c r="P67" s="5" t="s">
        <v>59</v>
      </c>
      <c r="Q67" s="5">
        <v>2232.9899999999998</v>
      </c>
      <c r="R67" s="5">
        <f>(1-Q67/O67)*3</f>
        <v>2.996898625</v>
      </c>
      <c r="S67" s="9" t="s">
        <v>54</v>
      </c>
      <c r="T67" s="9" t="s">
        <v>28</v>
      </c>
      <c r="U67" s="5">
        <v>5.73</v>
      </c>
      <c r="V67" s="5">
        <v>14.63</v>
      </c>
      <c r="W67" s="5">
        <v>26.6</v>
      </c>
      <c r="X67" s="5"/>
    </row>
    <row r="68" spans="1:24" x14ac:dyDescent="0.3">
      <c r="A68" s="2">
        <v>67</v>
      </c>
      <c r="B68" s="35">
        <v>150</v>
      </c>
      <c r="C68" s="36">
        <v>1250</v>
      </c>
      <c r="D68" s="36">
        <v>0.08</v>
      </c>
      <c r="E68" s="36">
        <v>0.03</v>
      </c>
      <c r="F68" s="36">
        <v>8.5000000000000006E-2</v>
      </c>
      <c r="G68" s="37">
        <f t="shared" si="11"/>
        <v>50</v>
      </c>
      <c r="H68" s="37">
        <f t="shared" ref="H68:H77" si="14">100-I68</f>
        <v>96.57</v>
      </c>
      <c r="I68" s="37">
        <v>3.43</v>
      </c>
      <c r="J68" s="5">
        <v>7980</v>
      </c>
      <c r="K68" s="5">
        <f t="shared" si="13"/>
        <v>7706.2860000000001</v>
      </c>
      <c r="L68" s="5" t="s">
        <v>23</v>
      </c>
      <c r="M68" s="5" t="s">
        <v>44</v>
      </c>
      <c r="N68" s="5" t="s">
        <v>60</v>
      </c>
      <c r="O68" s="5">
        <f t="shared" ref="O68:O77" si="15">280*280*365</f>
        <v>28616000</v>
      </c>
      <c r="P68" s="5" t="s">
        <v>26</v>
      </c>
      <c r="Q68" s="5">
        <f t="shared" ref="Q68:Q77" si="16">10*10*10</f>
        <v>1000</v>
      </c>
      <c r="R68" s="5">
        <f t="shared" ref="R68:R77" si="17">(1-Q68/O68)*10</f>
        <v>9.9996505451495672</v>
      </c>
      <c r="S68" s="9" t="s">
        <v>27</v>
      </c>
      <c r="T68" s="9" t="s">
        <v>28</v>
      </c>
      <c r="U68" s="5"/>
      <c r="V68" s="5">
        <v>30.366839080459794</v>
      </c>
      <c r="W68" s="5"/>
      <c r="X68" s="5"/>
    </row>
    <row r="69" spans="1:24" x14ac:dyDescent="0.3">
      <c r="A69" s="2">
        <v>68</v>
      </c>
      <c r="B69" s="35">
        <v>200</v>
      </c>
      <c r="C69" s="36">
        <v>1667</v>
      </c>
      <c r="D69" s="36">
        <v>0.08</v>
      </c>
      <c r="E69" s="36">
        <v>0.03</v>
      </c>
      <c r="F69" s="36">
        <v>8.5000000000000006E-2</v>
      </c>
      <c r="G69" s="37">
        <f t="shared" si="11"/>
        <v>49.990001999600082</v>
      </c>
      <c r="H69" s="37">
        <f t="shared" si="14"/>
        <v>97.38</v>
      </c>
      <c r="I69" s="37">
        <v>2.62</v>
      </c>
      <c r="J69" s="5">
        <v>7980</v>
      </c>
      <c r="K69" s="5">
        <f t="shared" si="13"/>
        <v>7770.9239999999991</v>
      </c>
      <c r="L69" s="5" t="s">
        <v>23</v>
      </c>
      <c r="M69" s="5" t="s">
        <v>44</v>
      </c>
      <c r="N69" s="5" t="s">
        <v>60</v>
      </c>
      <c r="O69" s="5">
        <f t="shared" si="15"/>
        <v>28616000</v>
      </c>
      <c r="P69" s="5" t="s">
        <v>26</v>
      </c>
      <c r="Q69" s="5">
        <f t="shared" si="16"/>
        <v>1000</v>
      </c>
      <c r="R69" s="5">
        <f t="shared" si="17"/>
        <v>9.9996505451495672</v>
      </c>
      <c r="S69" s="9" t="s">
        <v>27</v>
      </c>
      <c r="T69" s="9" t="s">
        <v>28</v>
      </c>
      <c r="U69" s="5"/>
      <c r="V69" s="5">
        <v>30.366839080459794</v>
      </c>
      <c r="W69" s="5"/>
      <c r="X69" s="5"/>
    </row>
    <row r="70" spans="1:24" x14ac:dyDescent="0.3">
      <c r="A70" s="2">
        <v>69</v>
      </c>
      <c r="B70" s="35">
        <v>150</v>
      </c>
      <c r="C70" s="36">
        <v>714</v>
      </c>
      <c r="D70" s="36">
        <v>0.14000000000000001</v>
      </c>
      <c r="E70" s="36">
        <v>0.03</v>
      </c>
      <c r="F70" s="36">
        <v>8.5000000000000006E-2</v>
      </c>
      <c r="G70" s="37">
        <f t="shared" si="11"/>
        <v>50.020008003201276</v>
      </c>
      <c r="H70" s="37">
        <f t="shared" si="14"/>
        <v>97.46</v>
      </c>
      <c r="I70" s="37">
        <v>2.54</v>
      </c>
      <c r="J70" s="5">
        <v>7980</v>
      </c>
      <c r="K70" s="5">
        <f t="shared" si="13"/>
        <v>7777.3079999999991</v>
      </c>
      <c r="L70" s="5" t="s">
        <v>23</v>
      </c>
      <c r="M70" s="5" t="s">
        <v>44</v>
      </c>
      <c r="N70" s="5" t="s">
        <v>60</v>
      </c>
      <c r="O70" s="5">
        <f t="shared" si="15"/>
        <v>28616000</v>
      </c>
      <c r="P70" s="5" t="s">
        <v>26</v>
      </c>
      <c r="Q70" s="5">
        <f t="shared" si="16"/>
        <v>1000</v>
      </c>
      <c r="R70" s="5">
        <f t="shared" si="17"/>
        <v>9.9996505451495672</v>
      </c>
      <c r="S70" s="9" t="s">
        <v>27</v>
      </c>
      <c r="T70" s="9" t="s">
        <v>28</v>
      </c>
      <c r="U70" s="5"/>
      <c r="V70" s="5">
        <v>30.366839080459794</v>
      </c>
      <c r="W70" s="5"/>
      <c r="X70" s="5"/>
    </row>
    <row r="71" spans="1:24" x14ac:dyDescent="0.3">
      <c r="A71" s="2">
        <v>70</v>
      </c>
      <c r="B71" s="35">
        <v>200</v>
      </c>
      <c r="C71" s="36">
        <v>952</v>
      </c>
      <c r="D71" s="36">
        <v>0.14000000000000001</v>
      </c>
      <c r="E71" s="36">
        <v>0.03</v>
      </c>
      <c r="F71" s="36">
        <v>8.5000000000000006E-2</v>
      </c>
      <c r="G71" s="37">
        <f t="shared" si="11"/>
        <v>50.020008003201283</v>
      </c>
      <c r="H71" s="37">
        <f t="shared" si="14"/>
        <v>97.35</v>
      </c>
      <c r="I71" s="37">
        <v>2.65</v>
      </c>
      <c r="J71" s="5">
        <v>7980</v>
      </c>
      <c r="K71" s="5">
        <f t="shared" si="13"/>
        <v>7768.53</v>
      </c>
      <c r="L71" s="5" t="s">
        <v>23</v>
      </c>
      <c r="M71" s="5" t="s">
        <v>44</v>
      </c>
      <c r="N71" s="5" t="s">
        <v>60</v>
      </c>
      <c r="O71" s="5">
        <f t="shared" si="15"/>
        <v>28616000</v>
      </c>
      <c r="P71" s="5" t="s">
        <v>26</v>
      </c>
      <c r="Q71" s="5">
        <f t="shared" si="16"/>
        <v>1000</v>
      </c>
      <c r="R71" s="5">
        <f t="shared" si="17"/>
        <v>9.9996505451495672</v>
      </c>
      <c r="S71" s="9" t="s">
        <v>27</v>
      </c>
      <c r="T71" s="9" t="s">
        <v>28</v>
      </c>
      <c r="U71" s="5"/>
      <c r="V71" s="5">
        <v>30.366839080459794</v>
      </c>
      <c r="W71" s="5"/>
      <c r="X71" s="5"/>
    </row>
    <row r="72" spans="1:24" x14ac:dyDescent="0.3">
      <c r="A72" s="2">
        <v>71</v>
      </c>
      <c r="B72" s="35">
        <v>150</v>
      </c>
      <c r="C72" s="36">
        <v>750</v>
      </c>
      <c r="D72" s="36">
        <v>0.12</v>
      </c>
      <c r="E72" s="36">
        <v>0.03</v>
      </c>
      <c r="F72" s="36">
        <v>8.5000000000000006E-2</v>
      </c>
      <c r="G72" s="37">
        <f t="shared" si="11"/>
        <v>55.555555555555564</v>
      </c>
      <c r="H72" s="37">
        <f t="shared" si="14"/>
        <v>98.72</v>
      </c>
      <c r="I72" s="37">
        <v>1.28</v>
      </c>
      <c r="J72" s="5">
        <v>7980</v>
      </c>
      <c r="K72" s="5">
        <f t="shared" si="13"/>
        <v>7877.8559999999998</v>
      </c>
      <c r="L72" s="5" t="s">
        <v>23</v>
      </c>
      <c r="M72" s="5" t="s">
        <v>44</v>
      </c>
      <c r="N72" s="5" t="s">
        <v>60</v>
      </c>
      <c r="O72" s="5">
        <f t="shared" si="15"/>
        <v>28616000</v>
      </c>
      <c r="P72" s="5" t="s">
        <v>26</v>
      </c>
      <c r="Q72" s="5">
        <f t="shared" si="16"/>
        <v>1000</v>
      </c>
      <c r="R72" s="5">
        <f t="shared" si="17"/>
        <v>9.9996505451495672</v>
      </c>
      <c r="S72" s="9" t="s">
        <v>27</v>
      </c>
      <c r="T72" s="9" t="s">
        <v>28</v>
      </c>
      <c r="U72" s="5"/>
      <c r="V72" s="5">
        <v>30.366839080459794</v>
      </c>
      <c r="W72" s="5"/>
      <c r="X72" s="5"/>
    </row>
    <row r="73" spans="1:24" x14ac:dyDescent="0.3">
      <c r="A73" s="2">
        <v>72</v>
      </c>
      <c r="B73" s="35">
        <v>175</v>
      </c>
      <c r="C73" s="36">
        <v>750</v>
      </c>
      <c r="D73" s="36">
        <v>0.12</v>
      </c>
      <c r="E73" s="36">
        <v>0.03</v>
      </c>
      <c r="F73" s="36">
        <v>8.5000000000000006E-2</v>
      </c>
      <c r="G73" s="37">
        <f t="shared" si="11"/>
        <v>64.814814814814824</v>
      </c>
      <c r="H73" s="37">
        <f t="shared" si="14"/>
        <v>99.73</v>
      </c>
      <c r="I73" s="37">
        <v>0.27</v>
      </c>
      <c r="J73" s="5">
        <v>7980</v>
      </c>
      <c r="K73" s="5">
        <f t="shared" si="13"/>
        <v>7958.4540000000006</v>
      </c>
      <c r="L73" s="5" t="s">
        <v>23</v>
      </c>
      <c r="M73" s="5" t="s">
        <v>44</v>
      </c>
      <c r="N73" s="5" t="s">
        <v>60</v>
      </c>
      <c r="O73" s="5">
        <f t="shared" si="15"/>
        <v>28616000</v>
      </c>
      <c r="P73" s="5" t="s">
        <v>26</v>
      </c>
      <c r="Q73" s="5">
        <f t="shared" si="16"/>
        <v>1000</v>
      </c>
      <c r="R73" s="5">
        <f t="shared" si="17"/>
        <v>9.9996505451495672</v>
      </c>
      <c r="S73" s="9" t="s">
        <v>27</v>
      </c>
      <c r="T73" s="9" t="s">
        <v>28</v>
      </c>
      <c r="U73" s="5"/>
      <c r="V73" s="5">
        <v>30.366839080459794</v>
      </c>
      <c r="W73" s="5"/>
      <c r="X73" s="5"/>
    </row>
    <row r="74" spans="1:24" x14ac:dyDescent="0.3">
      <c r="A74" s="2">
        <v>73</v>
      </c>
      <c r="B74" s="35">
        <v>150</v>
      </c>
      <c r="C74" s="36">
        <v>781</v>
      </c>
      <c r="D74" s="36">
        <v>0.08</v>
      </c>
      <c r="E74" s="36">
        <v>0.03</v>
      </c>
      <c r="F74" s="36">
        <v>8.5000000000000006E-2</v>
      </c>
      <c r="G74" s="37">
        <f t="shared" si="11"/>
        <v>80.025608194622279</v>
      </c>
      <c r="H74" s="37">
        <f t="shared" si="14"/>
        <v>99.84</v>
      </c>
      <c r="I74" s="37">
        <v>0.16</v>
      </c>
      <c r="J74" s="5">
        <v>7980</v>
      </c>
      <c r="K74" s="5">
        <f t="shared" si="13"/>
        <v>7967.2320000000009</v>
      </c>
      <c r="L74" s="5" t="s">
        <v>23</v>
      </c>
      <c r="M74" s="5" t="s">
        <v>44</v>
      </c>
      <c r="N74" s="5" t="s">
        <v>60</v>
      </c>
      <c r="O74" s="5">
        <f t="shared" si="15"/>
        <v>28616000</v>
      </c>
      <c r="P74" s="5" t="s">
        <v>26</v>
      </c>
      <c r="Q74" s="5">
        <f t="shared" si="16"/>
        <v>1000</v>
      </c>
      <c r="R74" s="5">
        <f t="shared" si="17"/>
        <v>9.9996505451495672</v>
      </c>
      <c r="S74" s="9" t="s">
        <v>27</v>
      </c>
      <c r="T74" s="9" t="s">
        <v>28</v>
      </c>
      <c r="U74" s="5"/>
      <c r="V74" s="5">
        <v>30.366839080459794</v>
      </c>
      <c r="W74" s="5"/>
      <c r="X74" s="5"/>
    </row>
    <row r="75" spans="1:24" x14ac:dyDescent="0.3">
      <c r="A75" s="2">
        <v>74</v>
      </c>
      <c r="B75" s="35">
        <v>200</v>
      </c>
      <c r="C75" s="36">
        <v>1042</v>
      </c>
      <c r="D75" s="36">
        <v>0.08</v>
      </c>
      <c r="E75" s="36">
        <v>0.03</v>
      </c>
      <c r="F75" s="36">
        <v>8.5000000000000006E-2</v>
      </c>
      <c r="G75" s="37">
        <f t="shared" si="11"/>
        <v>79.974408189379403</v>
      </c>
      <c r="H75" s="37">
        <f t="shared" si="14"/>
        <v>99.7</v>
      </c>
      <c r="I75" s="37">
        <v>0.3</v>
      </c>
      <c r="J75" s="5">
        <v>7980</v>
      </c>
      <c r="K75" s="5">
        <f t="shared" si="13"/>
        <v>7956.06</v>
      </c>
      <c r="L75" s="5" t="s">
        <v>23</v>
      </c>
      <c r="M75" s="5" t="s">
        <v>44</v>
      </c>
      <c r="N75" s="5" t="s">
        <v>60</v>
      </c>
      <c r="O75" s="5">
        <f t="shared" si="15"/>
        <v>28616000</v>
      </c>
      <c r="P75" s="5" t="s">
        <v>26</v>
      </c>
      <c r="Q75" s="5">
        <f t="shared" si="16"/>
        <v>1000</v>
      </c>
      <c r="R75" s="5">
        <f t="shared" si="17"/>
        <v>9.9996505451495672</v>
      </c>
      <c r="S75" s="9" t="s">
        <v>27</v>
      </c>
      <c r="T75" s="9" t="s">
        <v>28</v>
      </c>
      <c r="U75" s="5"/>
      <c r="V75" s="5">
        <v>30.366839080459794</v>
      </c>
      <c r="W75" s="5"/>
      <c r="X75" s="5"/>
    </row>
    <row r="76" spans="1:24" x14ac:dyDescent="0.3">
      <c r="A76" s="2">
        <v>75</v>
      </c>
      <c r="B76" s="35">
        <v>150</v>
      </c>
      <c r="C76" s="36">
        <v>446</v>
      </c>
      <c r="D76" s="36">
        <v>0.14000000000000001</v>
      </c>
      <c r="E76" s="36">
        <v>0.03</v>
      </c>
      <c r="F76" s="36">
        <v>8.5000000000000006E-2</v>
      </c>
      <c r="G76" s="37">
        <f t="shared" si="11"/>
        <v>80.07687379884689</v>
      </c>
      <c r="H76" s="37">
        <f t="shared" si="14"/>
        <v>99.84</v>
      </c>
      <c r="I76" s="37">
        <v>0.16</v>
      </c>
      <c r="J76" s="5">
        <v>7980</v>
      </c>
      <c r="K76" s="5">
        <f t="shared" si="13"/>
        <v>7967.2320000000009</v>
      </c>
      <c r="L76" s="5" t="s">
        <v>23</v>
      </c>
      <c r="M76" s="5" t="s">
        <v>44</v>
      </c>
      <c r="N76" s="5" t="s">
        <v>60</v>
      </c>
      <c r="O76" s="5">
        <f t="shared" si="15"/>
        <v>28616000</v>
      </c>
      <c r="P76" s="5" t="s">
        <v>26</v>
      </c>
      <c r="Q76" s="5">
        <f t="shared" si="16"/>
        <v>1000</v>
      </c>
      <c r="R76" s="5">
        <f t="shared" si="17"/>
        <v>9.9996505451495672</v>
      </c>
      <c r="S76" s="9" t="s">
        <v>27</v>
      </c>
      <c r="T76" s="9" t="s">
        <v>28</v>
      </c>
      <c r="U76" s="5"/>
      <c r="V76" s="5">
        <v>30.366839080459794</v>
      </c>
      <c r="W76" s="5"/>
      <c r="X76" s="5"/>
    </row>
    <row r="77" spans="1:24" x14ac:dyDescent="0.3">
      <c r="A77" s="2">
        <v>76</v>
      </c>
      <c r="B77" s="35">
        <v>200</v>
      </c>
      <c r="C77" s="36">
        <v>595</v>
      </c>
      <c r="D77" s="36">
        <v>0.14000000000000001</v>
      </c>
      <c r="E77" s="36">
        <v>0.03</v>
      </c>
      <c r="F77" s="36">
        <v>8.5000000000000006E-2</v>
      </c>
      <c r="G77" s="37">
        <f t="shared" si="11"/>
        <v>80.032012805122051</v>
      </c>
      <c r="H77" s="37">
        <f t="shared" si="14"/>
        <v>99.27</v>
      </c>
      <c r="I77" s="37">
        <v>0.73</v>
      </c>
      <c r="J77" s="5">
        <v>7980</v>
      </c>
      <c r="K77" s="5">
        <f t="shared" si="13"/>
        <v>7921.7460000000001</v>
      </c>
      <c r="L77" s="5" t="s">
        <v>23</v>
      </c>
      <c r="M77" s="5" t="s">
        <v>44</v>
      </c>
      <c r="N77" s="5" t="s">
        <v>60</v>
      </c>
      <c r="O77" s="5">
        <f t="shared" si="15"/>
        <v>28616000</v>
      </c>
      <c r="P77" s="5" t="s">
        <v>26</v>
      </c>
      <c r="Q77" s="5">
        <f t="shared" si="16"/>
        <v>1000</v>
      </c>
      <c r="R77" s="5">
        <f t="shared" si="17"/>
        <v>9.9996505451495672</v>
      </c>
      <c r="S77" s="9" t="s">
        <v>27</v>
      </c>
      <c r="T77" s="9" t="s">
        <v>28</v>
      </c>
      <c r="U77" s="5"/>
      <c r="V77" s="5">
        <v>30.366839080459794</v>
      </c>
      <c r="W77" s="5"/>
      <c r="X77" s="5"/>
    </row>
    <row r="78" spans="1:24" x14ac:dyDescent="0.3">
      <c r="A78" s="2">
        <v>77</v>
      </c>
      <c r="B78" s="38">
        <v>70</v>
      </c>
      <c r="C78" s="39">
        <v>1200</v>
      </c>
      <c r="D78" s="39">
        <v>0.06</v>
      </c>
      <c r="E78" s="39">
        <v>0.02</v>
      </c>
      <c r="F78" s="39">
        <v>5.5E-2</v>
      </c>
      <c r="G78" s="40">
        <f t="shared" si="11"/>
        <v>48.611111111111114</v>
      </c>
      <c r="H78" s="40">
        <v>93.73</v>
      </c>
      <c r="I78" s="40">
        <f t="shared" ref="I78:I141" si="18">100-H78</f>
        <v>6.269999999999996</v>
      </c>
      <c r="J78" s="5">
        <v>7930</v>
      </c>
      <c r="K78" s="5">
        <f t="shared" si="13"/>
        <v>7432.7890000000007</v>
      </c>
      <c r="L78" s="5" t="s">
        <v>23</v>
      </c>
      <c r="M78" s="5" t="s">
        <v>47</v>
      </c>
      <c r="N78" s="5" t="s">
        <v>61</v>
      </c>
      <c r="O78" s="5">
        <f>100*100*100</f>
        <v>1000000</v>
      </c>
      <c r="P78" s="5" t="s">
        <v>46</v>
      </c>
      <c r="Q78" s="5">
        <f>(PI()*12^2/4)*15</f>
        <v>1696.4600329384882</v>
      </c>
      <c r="R78" s="5">
        <f>(1-Q78/O78)*4</f>
        <v>3.9932141598682462</v>
      </c>
      <c r="S78" s="9" t="s">
        <v>54</v>
      </c>
      <c r="T78" s="9" t="s">
        <v>62</v>
      </c>
      <c r="U78" s="5">
        <v>15</v>
      </c>
      <c r="V78" s="5">
        <v>30</v>
      </c>
      <c r="W78" s="5">
        <v>45</v>
      </c>
      <c r="X78" s="5"/>
    </row>
    <row r="79" spans="1:24" x14ac:dyDescent="0.3">
      <c r="A79" s="2">
        <v>78</v>
      </c>
      <c r="B79" s="38">
        <v>130</v>
      </c>
      <c r="C79" s="39">
        <v>700</v>
      </c>
      <c r="D79" s="39">
        <v>0.06</v>
      </c>
      <c r="E79" s="39">
        <v>0.02</v>
      </c>
      <c r="F79" s="39">
        <v>5.5E-2</v>
      </c>
      <c r="G79" s="40">
        <f t="shared" si="11"/>
        <v>154.76190476190476</v>
      </c>
      <c r="H79" s="40">
        <v>99.81</v>
      </c>
      <c r="I79" s="40">
        <f t="shared" si="18"/>
        <v>0.18999999999999773</v>
      </c>
      <c r="J79" s="5">
        <v>7930</v>
      </c>
      <c r="K79" s="5">
        <f t="shared" si="13"/>
        <v>7914.9330000000009</v>
      </c>
      <c r="L79" s="5" t="s">
        <v>23</v>
      </c>
      <c r="M79" s="5" t="s">
        <v>47</v>
      </c>
      <c r="N79" s="5" t="s">
        <v>61</v>
      </c>
      <c r="O79" s="5">
        <f>100*100*100</f>
        <v>1000000</v>
      </c>
      <c r="P79" s="5" t="s">
        <v>46</v>
      </c>
      <c r="Q79" s="5">
        <f>(PI()*12^2/4)*15</f>
        <v>1696.4600329384882</v>
      </c>
      <c r="R79" s="5">
        <f>(1-Q79/O79)*4</f>
        <v>3.9932141598682462</v>
      </c>
      <c r="S79" s="9" t="s">
        <v>54</v>
      </c>
      <c r="T79" s="9" t="s">
        <v>62</v>
      </c>
      <c r="U79" s="5">
        <v>15</v>
      </c>
      <c r="V79" s="5">
        <v>30</v>
      </c>
      <c r="W79" s="5">
        <v>45</v>
      </c>
      <c r="X79" s="5"/>
    </row>
    <row r="80" spans="1:24" x14ac:dyDescent="0.3">
      <c r="A80" s="2">
        <v>79</v>
      </c>
      <c r="B80" s="38">
        <v>70</v>
      </c>
      <c r="C80" s="39">
        <v>1200</v>
      </c>
      <c r="D80" s="39">
        <v>0.06</v>
      </c>
      <c r="E80" s="39">
        <v>0.02</v>
      </c>
      <c r="F80" s="39">
        <v>5.5E-2</v>
      </c>
      <c r="G80" s="40">
        <f t="shared" si="11"/>
        <v>48.611111111111114</v>
      </c>
      <c r="H80" s="40">
        <v>94.07</v>
      </c>
      <c r="I80" s="40">
        <f t="shared" si="18"/>
        <v>5.9300000000000068</v>
      </c>
      <c r="J80" s="5">
        <v>7930</v>
      </c>
      <c r="K80" s="5">
        <f t="shared" si="13"/>
        <v>7459.7510000000002</v>
      </c>
      <c r="L80" s="5" t="s">
        <v>23</v>
      </c>
      <c r="M80" s="5" t="s">
        <v>47</v>
      </c>
      <c r="N80" s="5" t="s">
        <v>61</v>
      </c>
      <c r="O80" s="5">
        <f>100*100*100</f>
        <v>1000000</v>
      </c>
      <c r="P80" s="5" t="s">
        <v>46</v>
      </c>
      <c r="Q80" s="5">
        <f>(PI()*12^2/4)*15</f>
        <v>1696.4600329384882</v>
      </c>
      <c r="R80" s="5">
        <f>(1-Q80/O80)*4</f>
        <v>3.9932141598682462</v>
      </c>
      <c r="S80" s="9" t="s">
        <v>54</v>
      </c>
      <c r="T80" s="9" t="s">
        <v>62</v>
      </c>
      <c r="U80" s="5">
        <v>15</v>
      </c>
      <c r="V80" s="5">
        <v>30</v>
      </c>
      <c r="W80" s="5">
        <v>45</v>
      </c>
      <c r="X80" s="5"/>
    </row>
    <row r="81" spans="1:24" x14ac:dyDescent="0.3">
      <c r="A81" s="2">
        <v>80</v>
      </c>
      <c r="B81" s="38">
        <v>130</v>
      </c>
      <c r="C81" s="39">
        <v>700</v>
      </c>
      <c r="D81" s="39">
        <v>0.06</v>
      </c>
      <c r="E81" s="39">
        <v>0.02</v>
      </c>
      <c r="F81" s="39">
        <v>5.5E-2</v>
      </c>
      <c r="G81" s="40">
        <f t="shared" si="11"/>
        <v>154.76190476190476</v>
      </c>
      <c r="H81" s="40">
        <v>99.75</v>
      </c>
      <c r="I81" s="40">
        <f t="shared" si="18"/>
        <v>0.25</v>
      </c>
      <c r="J81" s="5">
        <v>7930</v>
      </c>
      <c r="K81" s="5">
        <f t="shared" si="13"/>
        <v>7910.1750000000002</v>
      </c>
      <c r="L81" s="5" t="s">
        <v>23</v>
      </c>
      <c r="M81" s="5" t="s">
        <v>47</v>
      </c>
      <c r="N81" s="5" t="s">
        <v>61</v>
      </c>
      <c r="O81" s="5">
        <f>100*100*100</f>
        <v>1000000</v>
      </c>
      <c r="P81" s="5" t="s">
        <v>46</v>
      </c>
      <c r="Q81" s="5">
        <f>(PI()*12^2/4)*15</f>
        <v>1696.4600329384882</v>
      </c>
      <c r="R81" s="5">
        <f>(1-Q81/O81)*4</f>
        <v>3.9932141598682462</v>
      </c>
      <c r="S81" s="9" t="s">
        <v>54</v>
      </c>
      <c r="T81" s="9" t="s">
        <v>62</v>
      </c>
      <c r="U81" s="5">
        <v>15</v>
      </c>
      <c r="V81" s="5">
        <v>30</v>
      </c>
      <c r="W81" s="5">
        <v>45</v>
      </c>
      <c r="X81" s="5"/>
    </row>
    <row r="82" spans="1:24" x14ac:dyDescent="0.3">
      <c r="A82" s="2">
        <v>81</v>
      </c>
      <c r="B82" s="41">
        <v>180.4</v>
      </c>
      <c r="C82" s="42">
        <v>821.6</v>
      </c>
      <c r="D82" s="42">
        <v>7.0000000000000007E-2</v>
      </c>
      <c r="E82" s="42">
        <v>0.02</v>
      </c>
      <c r="F82" s="42">
        <v>0.08</v>
      </c>
      <c r="G82" s="43">
        <f t="shared" si="11"/>
        <v>156.8368340520239</v>
      </c>
      <c r="H82" s="43">
        <v>98.31</v>
      </c>
      <c r="I82" s="43">
        <f t="shared" si="18"/>
        <v>1.6899999999999977</v>
      </c>
      <c r="J82" s="5">
        <v>7980</v>
      </c>
      <c r="K82" s="5">
        <f t="shared" si="13"/>
        <v>7845.1380000000008</v>
      </c>
      <c r="L82" s="5" t="s">
        <v>23</v>
      </c>
      <c r="M82" s="5" t="s">
        <v>44</v>
      </c>
      <c r="N82" s="5" t="s">
        <v>63</v>
      </c>
      <c r="O82" s="5">
        <f t="shared" ref="O82:O101" si="19">275*275*320</f>
        <v>24200000</v>
      </c>
      <c r="P82" s="5" t="s">
        <v>26</v>
      </c>
      <c r="Q82" s="5">
        <f t="shared" ref="Q82:Q101" si="20">8*8*8</f>
        <v>512</v>
      </c>
      <c r="R82" s="5">
        <f t="shared" ref="R82:R101" si="21">(1-Q82/O82)*20</f>
        <v>19.999576859504131</v>
      </c>
      <c r="S82" s="9" t="s">
        <v>54</v>
      </c>
      <c r="T82" s="9" t="s">
        <v>44</v>
      </c>
      <c r="U82" s="5">
        <v>25</v>
      </c>
      <c r="V82" s="5">
        <v>38</v>
      </c>
      <c r="W82" s="5">
        <v>56</v>
      </c>
      <c r="X82" s="5"/>
    </row>
    <row r="83" spans="1:24" x14ac:dyDescent="0.3">
      <c r="A83" s="2">
        <v>82</v>
      </c>
      <c r="B83" s="41">
        <v>269.60000000000002</v>
      </c>
      <c r="C83" s="42">
        <v>821.6</v>
      </c>
      <c r="D83" s="42">
        <v>7.0000000000000007E-2</v>
      </c>
      <c r="E83" s="42">
        <v>0.02</v>
      </c>
      <c r="F83" s="42">
        <v>0.08</v>
      </c>
      <c r="G83" s="43">
        <f t="shared" si="11"/>
        <v>234.38586729725969</v>
      </c>
      <c r="H83" s="43">
        <v>98.62</v>
      </c>
      <c r="I83" s="43">
        <f t="shared" si="18"/>
        <v>1.3799999999999955</v>
      </c>
      <c r="J83" s="5">
        <v>7980</v>
      </c>
      <c r="K83" s="5">
        <f t="shared" si="13"/>
        <v>7869.8760000000011</v>
      </c>
      <c r="L83" s="5" t="s">
        <v>23</v>
      </c>
      <c r="M83" s="5" t="s">
        <v>44</v>
      </c>
      <c r="N83" s="5" t="s">
        <v>63</v>
      </c>
      <c r="O83" s="5">
        <f t="shared" si="19"/>
        <v>24200000</v>
      </c>
      <c r="P83" s="5" t="s">
        <v>26</v>
      </c>
      <c r="Q83" s="5">
        <f t="shared" si="20"/>
        <v>512</v>
      </c>
      <c r="R83" s="5">
        <f t="shared" si="21"/>
        <v>19.999576859504131</v>
      </c>
      <c r="S83" s="9" t="s">
        <v>54</v>
      </c>
      <c r="T83" s="9" t="s">
        <v>44</v>
      </c>
      <c r="U83" s="5">
        <v>25</v>
      </c>
      <c r="V83" s="5">
        <v>38</v>
      </c>
      <c r="W83" s="5">
        <v>56</v>
      </c>
      <c r="X83" s="5"/>
    </row>
    <row r="84" spans="1:24" x14ac:dyDescent="0.3">
      <c r="A84" s="2">
        <v>83</v>
      </c>
      <c r="B84" s="41">
        <v>180.4</v>
      </c>
      <c r="C84" s="42">
        <v>1178.4000000000001</v>
      </c>
      <c r="D84" s="42">
        <v>7.0000000000000007E-2</v>
      </c>
      <c r="E84" s="42">
        <v>0.02</v>
      </c>
      <c r="F84" s="42">
        <v>0.08</v>
      </c>
      <c r="G84" s="43">
        <f t="shared" si="11"/>
        <v>109.3492386771409</v>
      </c>
      <c r="H84" s="43">
        <v>98.25</v>
      </c>
      <c r="I84" s="43">
        <f t="shared" si="18"/>
        <v>1.75</v>
      </c>
      <c r="J84" s="5">
        <v>7980</v>
      </c>
      <c r="K84" s="5">
        <f t="shared" si="13"/>
        <v>7840.35</v>
      </c>
      <c r="L84" s="5" t="s">
        <v>23</v>
      </c>
      <c r="M84" s="5" t="s">
        <v>44</v>
      </c>
      <c r="N84" s="5" t="s">
        <v>63</v>
      </c>
      <c r="O84" s="5">
        <f t="shared" si="19"/>
        <v>24200000</v>
      </c>
      <c r="P84" s="5" t="s">
        <v>26</v>
      </c>
      <c r="Q84" s="5">
        <f t="shared" si="20"/>
        <v>512</v>
      </c>
      <c r="R84" s="5">
        <f t="shared" si="21"/>
        <v>19.999576859504131</v>
      </c>
      <c r="S84" s="9" t="s">
        <v>54</v>
      </c>
      <c r="T84" s="9" t="s">
        <v>44</v>
      </c>
      <c r="U84" s="5">
        <v>25</v>
      </c>
      <c r="V84" s="5">
        <v>38</v>
      </c>
      <c r="W84" s="5">
        <v>56</v>
      </c>
      <c r="X84" s="5"/>
    </row>
    <row r="85" spans="1:24" x14ac:dyDescent="0.3">
      <c r="A85" s="2">
        <v>84</v>
      </c>
      <c r="B85" s="41">
        <v>269.60000000000002</v>
      </c>
      <c r="C85" s="42">
        <v>1178.4000000000001</v>
      </c>
      <c r="D85" s="42">
        <v>7.0000000000000007E-2</v>
      </c>
      <c r="E85" s="42">
        <v>0.02</v>
      </c>
      <c r="F85" s="42">
        <v>0.08</v>
      </c>
      <c r="G85" s="43">
        <f t="shared" si="11"/>
        <v>163.41770924255647</v>
      </c>
      <c r="H85" s="43">
        <v>98.63</v>
      </c>
      <c r="I85" s="43">
        <f t="shared" si="18"/>
        <v>1.3700000000000045</v>
      </c>
      <c r="J85" s="5">
        <v>7980</v>
      </c>
      <c r="K85" s="5">
        <f t="shared" si="13"/>
        <v>7870.6739999999991</v>
      </c>
      <c r="L85" s="5" t="s">
        <v>23</v>
      </c>
      <c r="M85" s="5" t="s">
        <v>44</v>
      </c>
      <c r="N85" s="5" t="s">
        <v>63</v>
      </c>
      <c r="O85" s="5">
        <f t="shared" si="19"/>
        <v>24200000</v>
      </c>
      <c r="P85" s="5" t="s">
        <v>26</v>
      </c>
      <c r="Q85" s="5">
        <f t="shared" si="20"/>
        <v>512</v>
      </c>
      <c r="R85" s="5">
        <f t="shared" si="21"/>
        <v>19.999576859504131</v>
      </c>
      <c r="S85" s="9" t="s">
        <v>54</v>
      </c>
      <c r="T85" s="9" t="s">
        <v>44</v>
      </c>
      <c r="U85" s="5">
        <v>25</v>
      </c>
      <c r="V85" s="5">
        <v>38</v>
      </c>
      <c r="W85" s="5">
        <v>56</v>
      </c>
      <c r="X85" s="5"/>
    </row>
    <row r="86" spans="1:24" x14ac:dyDescent="0.3">
      <c r="A86" s="2">
        <v>85</v>
      </c>
      <c r="B86" s="41">
        <v>180.4</v>
      </c>
      <c r="C86" s="42">
        <v>821.6</v>
      </c>
      <c r="D86" s="42">
        <v>0.11</v>
      </c>
      <c r="E86" s="42">
        <v>0.02</v>
      </c>
      <c r="F86" s="42">
        <v>0.08</v>
      </c>
      <c r="G86" s="43">
        <f t="shared" si="11"/>
        <v>99.805258033106128</v>
      </c>
      <c r="H86" s="43">
        <v>98.61</v>
      </c>
      <c r="I86" s="43">
        <f t="shared" si="18"/>
        <v>1.3900000000000006</v>
      </c>
      <c r="J86" s="5">
        <v>7980</v>
      </c>
      <c r="K86" s="5">
        <f t="shared" si="13"/>
        <v>7869.0780000000004</v>
      </c>
      <c r="L86" s="5" t="s">
        <v>23</v>
      </c>
      <c r="M86" s="5" t="s">
        <v>44</v>
      </c>
      <c r="N86" s="5" t="s">
        <v>63</v>
      </c>
      <c r="O86" s="5">
        <f t="shared" si="19"/>
        <v>24200000</v>
      </c>
      <c r="P86" s="5" t="s">
        <v>26</v>
      </c>
      <c r="Q86" s="5">
        <f t="shared" si="20"/>
        <v>512</v>
      </c>
      <c r="R86" s="5">
        <f t="shared" si="21"/>
        <v>19.999576859504131</v>
      </c>
      <c r="S86" s="9" t="s">
        <v>54</v>
      </c>
      <c r="T86" s="9" t="s">
        <v>44</v>
      </c>
      <c r="U86" s="5">
        <v>25</v>
      </c>
      <c r="V86" s="5">
        <v>38</v>
      </c>
      <c r="W86" s="5">
        <v>56</v>
      </c>
      <c r="X86" s="5"/>
    </row>
    <row r="87" spans="1:24" x14ac:dyDescent="0.3">
      <c r="A87" s="2">
        <v>86</v>
      </c>
      <c r="B87" s="41">
        <v>269.60000000000002</v>
      </c>
      <c r="C87" s="42">
        <v>821.6</v>
      </c>
      <c r="D87" s="42">
        <v>0.11</v>
      </c>
      <c r="E87" s="42">
        <v>0.02</v>
      </c>
      <c r="F87" s="42">
        <v>0.08</v>
      </c>
      <c r="G87" s="43">
        <f t="shared" si="11"/>
        <v>149.1546428255289</v>
      </c>
      <c r="H87" s="43">
        <v>98.53</v>
      </c>
      <c r="I87" s="43">
        <f t="shared" si="18"/>
        <v>1.4699999999999989</v>
      </c>
      <c r="J87" s="5">
        <v>7980</v>
      </c>
      <c r="K87" s="5">
        <f t="shared" si="13"/>
        <v>7862.6940000000004</v>
      </c>
      <c r="L87" s="5" t="s">
        <v>23</v>
      </c>
      <c r="M87" s="5" t="s">
        <v>44</v>
      </c>
      <c r="N87" s="5" t="s">
        <v>63</v>
      </c>
      <c r="O87" s="5">
        <f t="shared" si="19"/>
        <v>24200000</v>
      </c>
      <c r="P87" s="5" t="s">
        <v>26</v>
      </c>
      <c r="Q87" s="5">
        <f t="shared" si="20"/>
        <v>512</v>
      </c>
      <c r="R87" s="5">
        <f t="shared" si="21"/>
        <v>19.999576859504131</v>
      </c>
      <c r="S87" s="9" t="s">
        <v>54</v>
      </c>
      <c r="T87" s="9" t="s">
        <v>44</v>
      </c>
      <c r="U87" s="5">
        <v>25</v>
      </c>
      <c r="V87" s="5">
        <v>38</v>
      </c>
      <c r="W87" s="5">
        <v>56</v>
      </c>
      <c r="X87" s="5"/>
    </row>
    <row r="88" spans="1:24" x14ac:dyDescent="0.3">
      <c r="A88" s="2">
        <v>87</v>
      </c>
      <c r="B88" s="41">
        <v>180.4</v>
      </c>
      <c r="C88" s="42">
        <v>1178.4000000000001</v>
      </c>
      <c r="D88" s="42">
        <v>0.11</v>
      </c>
      <c r="E88" s="42">
        <v>0.02</v>
      </c>
      <c r="F88" s="42">
        <v>0.08</v>
      </c>
      <c r="G88" s="43">
        <f t="shared" si="11"/>
        <v>69.585879158180575</v>
      </c>
      <c r="H88" s="43">
        <v>98.25</v>
      </c>
      <c r="I88" s="43">
        <f t="shared" si="18"/>
        <v>1.75</v>
      </c>
      <c r="J88" s="5">
        <v>7980</v>
      </c>
      <c r="K88" s="5">
        <f t="shared" si="13"/>
        <v>7840.35</v>
      </c>
      <c r="L88" s="5" t="s">
        <v>23</v>
      </c>
      <c r="M88" s="5" t="s">
        <v>44</v>
      </c>
      <c r="N88" s="5" t="s">
        <v>63</v>
      </c>
      <c r="O88" s="5">
        <f t="shared" si="19"/>
        <v>24200000</v>
      </c>
      <c r="P88" s="5" t="s">
        <v>26</v>
      </c>
      <c r="Q88" s="5">
        <f t="shared" si="20"/>
        <v>512</v>
      </c>
      <c r="R88" s="5">
        <f t="shared" si="21"/>
        <v>19.999576859504131</v>
      </c>
      <c r="S88" s="9" t="s">
        <v>54</v>
      </c>
      <c r="T88" s="9" t="s">
        <v>44</v>
      </c>
      <c r="U88" s="5">
        <v>25</v>
      </c>
      <c r="V88" s="5">
        <v>38</v>
      </c>
      <c r="W88" s="5">
        <v>56</v>
      </c>
      <c r="X88" s="5"/>
    </row>
    <row r="89" spans="1:24" x14ac:dyDescent="0.3">
      <c r="A89" s="2">
        <v>88</v>
      </c>
      <c r="B89" s="41">
        <v>269.60000000000002</v>
      </c>
      <c r="C89" s="42">
        <v>1178.4000000000001</v>
      </c>
      <c r="D89" s="42">
        <v>0.11</v>
      </c>
      <c r="E89" s="42">
        <v>0.02</v>
      </c>
      <c r="F89" s="42">
        <v>0.08</v>
      </c>
      <c r="G89" s="43">
        <f t="shared" si="11"/>
        <v>103.99308769980867</v>
      </c>
      <c r="H89" s="43">
        <v>98.38</v>
      </c>
      <c r="I89" s="43">
        <f t="shared" si="18"/>
        <v>1.6200000000000045</v>
      </c>
      <c r="J89" s="5">
        <v>7980</v>
      </c>
      <c r="K89" s="5">
        <f t="shared" si="13"/>
        <v>7850.7239999999993</v>
      </c>
      <c r="L89" s="5" t="s">
        <v>23</v>
      </c>
      <c r="M89" s="5" t="s">
        <v>44</v>
      </c>
      <c r="N89" s="5" t="s">
        <v>63</v>
      </c>
      <c r="O89" s="5">
        <f t="shared" si="19"/>
        <v>24200000</v>
      </c>
      <c r="P89" s="5" t="s">
        <v>26</v>
      </c>
      <c r="Q89" s="5">
        <f t="shared" si="20"/>
        <v>512</v>
      </c>
      <c r="R89" s="5">
        <f t="shared" si="21"/>
        <v>19.999576859504131</v>
      </c>
      <c r="S89" s="9" t="s">
        <v>54</v>
      </c>
      <c r="T89" s="9" t="s">
        <v>44</v>
      </c>
      <c r="U89" s="5">
        <v>25</v>
      </c>
      <c r="V89" s="5">
        <v>38</v>
      </c>
      <c r="W89" s="5">
        <v>56</v>
      </c>
      <c r="X89" s="5"/>
    </row>
    <row r="90" spans="1:24" x14ac:dyDescent="0.3">
      <c r="A90" s="2">
        <v>89</v>
      </c>
      <c r="B90" s="41">
        <v>150</v>
      </c>
      <c r="C90" s="42">
        <v>1000</v>
      </c>
      <c r="D90" s="42">
        <v>0.09</v>
      </c>
      <c r="E90" s="42">
        <v>0.02</v>
      </c>
      <c r="F90" s="42">
        <v>0.08</v>
      </c>
      <c r="G90" s="43">
        <f t="shared" si="11"/>
        <v>83.333333333333329</v>
      </c>
      <c r="H90" s="43">
        <v>98.37</v>
      </c>
      <c r="I90" s="43">
        <f t="shared" si="18"/>
        <v>1.6299999999999955</v>
      </c>
      <c r="J90" s="5">
        <v>7980</v>
      </c>
      <c r="K90" s="5">
        <f t="shared" si="13"/>
        <v>7849.9260000000013</v>
      </c>
      <c r="L90" s="5" t="s">
        <v>23</v>
      </c>
      <c r="M90" s="5" t="s">
        <v>44</v>
      </c>
      <c r="N90" s="5" t="s">
        <v>63</v>
      </c>
      <c r="O90" s="5">
        <f t="shared" si="19"/>
        <v>24200000</v>
      </c>
      <c r="P90" s="5" t="s">
        <v>26</v>
      </c>
      <c r="Q90" s="5">
        <f t="shared" si="20"/>
        <v>512</v>
      </c>
      <c r="R90" s="5">
        <f t="shared" si="21"/>
        <v>19.999576859504131</v>
      </c>
      <c r="S90" s="9" t="s">
        <v>54</v>
      </c>
      <c r="T90" s="9" t="s">
        <v>44</v>
      </c>
      <c r="U90" s="5">
        <v>25</v>
      </c>
      <c r="V90" s="5">
        <v>38</v>
      </c>
      <c r="W90" s="5">
        <v>56</v>
      </c>
      <c r="X90" s="5"/>
    </row>
    <row r="91" spans="1:24" x14ac:dyDescent="0.3">
      <c r="A91" s="2">
        <v>90</v>
      </c>
      <c r="B91" s="41">
        <v>300</v>
      </c>
      <c r="C91" s="42">
        <v>1000</v>
      </c>
      <c r="D91" s="42">
        <v>0.09</v>
      </c>
      <c r="E91" s="42">
        <v>0.02</v>
      </c>
      <c r="F91" s="42">
        <v>0.08</v>
      </c>
      <c r="G91" s="43">
        <f t="shared" si="11"/>
        <v>166.66666666666666</v>
      </c>
      <c r="H91" s="43">
        <v>98.71</v>
      </c>
      <c r="I91" s="43">
        <f t="shared" si="18"/>
        <v>1.2900000000000063</v>
      </c>
      <c r="J91" s="5">
        <v>7980</v>
      </c>
      <c r="K91" s="5">
        <f t="shared" si="13"/>
        <v>7877.0579999999991</v>
      </c>
      <c r="L91" s="5" t="s">
        <v>23</v>
      </c>
      <c r="M91" s="5" t="s">
        <v>44</v>
      </c>
      <c r="N91" s="5" t="s">
        <v>63</v>
      </c>
      <c r="O91" s="5">
        <f t="shared" si="19"/>
        <v>24200000</v>
      </c>
      <c r="P91" s="5" t="s">
        <v>26</v>
      </c>
      <c r="Q91" s="5">
        <f t="shared" si="20"/>
        <v>512</v>
      </c>
      <c r="R91" s="5">
        <f t="shared" si="21"/>
        <v>19.999576859504131</v>
      </c>
      <c r="S91" s="9" t="s">
        <v>54</v>
      </c>
      <c r="T91" s="9" t="s">
        <v>44</v>
      </c>
      <c r="U91" s="5">
        <v>25</v>
      </c>
      <c r="V91" s="5">
        <v>38</v>
      </c>
      <c r="W91" s="5">
        <v>56</v>
      </c>
      <c r="X91" s="5"/>
    </row>
    <row r="92" spans="1:24" x14ac:dyDescent="0.3">
      <c r="A92" s="2">
        <v>91</v>
      </c>
      <c r="B92" s="41">
        <v>225</v>
      </c>
      <c r="C92" s="42">
        <v>700</v>
      </c>
      <c r="D92" s="42">
        <v>0.09</v>
      </c>
      <c r="E92" s="42">
        <v>0.02</v>
      </c>
      <c r="F92" s="42">
        <v>0.08</v>
      </c>
      <c r="G92" s="43">
        <f t="shared" si="11"/>
        <v>178.57142857142858</v>
      </c>
      <c r="H92" s="43">
        <v>98.73</v>
      </c>
      <c r="I92" s="43">
        <f t="shared" si="18"/>
        <v>1.269999999999996</v>
      </c>
      <c r="J92" s="5">
        <v>7980</v>
      </c>
      <c r="K92" s="5">
        <f t="shared" si="13"/>
        <v>7878.6540000000005</v>
      </c>
      <c r="L92" s="5" t="s">
        <v>23</v>
      </c>
      <c r="M92" s="5" t="s">
        <v>44</v>
      </c>
      <c r="N92" s="5" t="s">
        <v>63</v>
      </c>
      <c r="O92" s="5">
        <f t="shared" si="19"/>
        <v>24200000</v>
      </c>
      <c r="P92" s="5" t="s">
        <v>26</v>
      </c>
      <c r="Q92" s="5">
        <f t="shared" si="20"/>
        <v>512</v>
      </c>
      <c r="R92" s="5">
        <f t="shared" si="21"/>
        <v>19.999576859504131</v>
      </c>
      <c r="S92" s="9" t="s">
        <v>54</v>
      </c>
      <c r="T92" s="9" t="s">
        <v>44</v>
      </c>
      <c r="U92" s="5">
        <v>25</v>
      </c>
      <c r="V92" s="5">
        <v>38</v>
      </c>
      <c r="W92" s="5">
        <v>56</v>
      </c>
      <c r="X92" s="5"/>
    </row>
    <row r="93" spans="1:24" x14ac:dyDescent="0.3">
      <c r="A93" s="2">
        <v>92</v>
      </c>
      <c r="B93" s="41">
        <v>225</v>
      </c>
      <c r="C93" s="42">
        <v>1300</v>
      </c>
      <c r="D93" s="42">
        <v>0.09</v>
      </c>
      <c r="E93" s="42">
        <v>0.02</v>
      </c>
      <c r="F93" s="42">
        <v>0.08</v>
      </c>
      <c r="G93" s="43">
        <f t="shared" si="11"/>
        <v>96.15384615384616</v>
      </c>
      <c r="H93" s="43">
        <v>98.37</v>
      </c>
      <c r="I93" s="43">
        <f t="shared" si="18"/>
        <v>1.6299999999999955</v>
      </c>
      <c r="J93" s="5">
        <v>7980</v>
      </c>
      <c r="K93" s="5">
        <f t="shared" si="13"/>
        <v>7849.9260000000013</v>
      </c>
      <c r="L93" s="5" t="s">
        <v>23</v>
      </c>
      <c r="M93" s="5" t="s">
        <v>44</v>
      </c>
      <c r="N93" s="5" t="s">
        <v>63</v>
      </c>
      <c r="O93" s="5">
        <f t="shared" si="19"/>
        <v>24200000</v>
      </c>
      <c r="P93" s="5" t="s">
        <v>26</v>
      </c>
      <c r="Q93" s="5">
        <f t="shared" si="20"/>
        <v>512</v>
      </c>
      <c r="R93" s="5">
        <f t="shared" si="21"/>
        <v>19.999576859504131</v>
      </c>
      <c r="S93" s="9" t="s">
        <v>54</v>
      </c>
      <c r="T93" s="9" t="s">
        <v>44</v>
      </c>
      <c r="U93" s="5">
        <v>25</v>
      </c>
      <c r="V93" s="5">
        <v>38</v>
      </c>
      <c r="W93" s="5">
        <v>56</v>
      </c>
      <c r="X93" s="5"/>
    </row>
    <row r="94" spans="1:24" x14ac:dyDescent="0.3">
      <c r="A94" s="2">
        <v>93</v>
      </c>
      <c r="B94" s="41">
        <v>225</v>
      </c>
      <c r="C94" s="42">
        <v>1000</v>
      </c>
      <c r="D94" s="42">
        <v>0.06</v>
      </c>
      <c r="E94" s="42">
        <v>0.02</v>
      </c>
      <c r="F94" s="42">
        <v>0.08</v>
      </c>
      <c r="G94" s="43">
        <f t="shared" si="11"/>
        <v>187.5</v>
      </c>
      <c r="H94" s="43">
        <v>98.43</v>
      </c>
      <c r="I94" s="43">
        <f t="shared" si="18"/>
        <v>1.5699999999999932</v>
      </c>
      <c r="J94" s="5">
        <v>7980</v>
      </c>
      <c r="K94" s="5">
        <f t="shared" si="13"/>
        <v>7854.7139999999999</v>
      </c>
      <c r="L94" s="5" t="s">
        <v>23</v>
      </c>
      <c r="M94" s="5" t="s">
        <v>44</v>
      </c>
      <c r="N94" s="5" t="s">
        <v>63</v>
      </c>
      <c r="O94" s="5">
        <f t="shared" si="19"/>
        <v>24200000</v>
      </c>
      <c r="P94" s="5" t="s">
        <v>26</v>
      </c>
      <c r="Q94" s="5">
        <f t="shared" si="20"/>
        <v>512</v>
      </c>
      <c r="R94" s="5">
        <f t="shared" si="21"/>
        <v>19.999576859504131</v>
      </c>
      <c r="S94" s="9" t="s">
        <v>54</v>
      </c>
      <c r="T94" s="9" t="s">
        <v>44</v>
      </c>
      <c r="U94" s="5">
        <v>25</v>
      </c>
      <c r="V94" s="5">
        <v>38</v>
      </c>
      <c r="W94" s="5">
        <v>56</v>
      </c>
      <c r="X94" s="5"/>
    </row>
    <row r="95" spans="1:24" x14ac:dyDescent="0.3">
      <c r="A95" s="2">
        <v>94</v>
      </c>
      <c r="B95" s="41">
        <v>225</v>
      </c>
      <c r="C95" s="42">
        <v>1000</v>
      </c>
      <c r="D95" s="42">
        <v>0.12</v>
      </c>
      <c r="E95" s="42">
        <v>0.02</v>
      </c>
      <c r="F95" s="42">
        <v>0.08</v>
      </c>
      <c r="G95" s="43">
        <f t="shared" si="11"/>
        <v>93.75</v>
      </c>
      <c r="H95" s="43">
        <v>98.33</v>
      </c>
      <c r="I95" s="43">
        <f t="shared" si="18"/>
        <v>1.6700000000000017</v>
      </c>
      <c r="J95" s="5">
        <v>7980</v>
      </c>
      <c r="K95" s="5">
        <f t="shared" si="13"/>
        <v>7846.7340000000004</v>
      </c>
      <c r="L95" s="5" t="s">
        <v>23</v>
      </c>
      <c r="M95" s="5" t="s">
        <v>44</v>
      </c>
      <c r="N95" s="5" t="s">
        <v>63</v>
      </c>
      <c r="O95" s="5">
        <f t="shared" si="19"/>
        <v>24200000</v>
      </c>
      <c r="P95" s="5" t="s">
        <v>26</v>
      </c>
      <c r="Q95" s="5">
        <f t="shared" si="20"/>
        <v>512</v>
      </c>
      <c r="R95" s="5">
        <f t="shared" si="21"/>
        <v>19.999576859504131</v>
      </c>
      <c r="S95" s="9" t="s">
        <v>54</v>
      </c>
      <c r="T95" s="9" t="s">
        <v>44</v>
      </c>
      <c r="U95" s="5">
        <v>25</v>
      </c>
      <c r="V95" s="5">
        <v>38</v>
      </c>
      <c r="W95" s="5">
        <v>56</v>
      </c>
      <c r="X95" s="5"/>
    </row>
    <row r="96" spans="1:24" x14ac:dyDescent="0.3">
      <c r="A96" s="2">
        <v>95</v>
      </c>
      <c r="B96" s="41">
        <v>225</v>
      </c>
      <c r="C96" s="42">
        <v>1000</v>
      </c>
      <c r="D96" s="42">
        <v>0.09</v>
      </c>
      <c r="E96" s="42">
        <v>0.02</v>
      </c>
      <c r="F96" s="42">
        <v>0.08</v>
      </c>
      <c r="G96" s="43">
        <f t="shared" si="11"/>
        <v>125</v>
      </c>
      <c r="H96" s="43">
        <v>98.65</v>
      </c>
      <c r="I96" s="43">
        <f t="shared" si="18"/>
        <v>1.3499999999999943</v>
      </c>
      <c r="J96" s="5">
        <v>7980</v>
      </c>
      <c r="K96" s="5">
        <f t="shared" si="13"/>
        <v>7872.27</v>
      </c>
      <c r="L96" s="5" t="s">
        <v>23</v>
      </c>
      <c r="M96" s="5" t="s">
        <v>44</v>
      </c>
      <c r="N96" s="5" t="s">
        <v>63</v>
      </c>
      <c r="O96" s="5">
        <f t="shared" si="19"/>
        <v>24200000</v>
      </c>
      <c r="P96" s="5" t="s">
        <v>26</v>
      </c>
      <c r="Q96" s="5">
        <f t="shared" si="20"/>
        <v>512</v>
      </c>
      <c r="R96" s="5">
        <f t="shared" si="21"/>
        <v>19.999576859504131</v>
      </c>
      <c r="S96" s="9" t="s">
        <v>54</v>
      </c>
      <c r="T96" s="9" t="s">
        <v>44</v>
      </c>
      <c r="U96" s="5">
        <v>25</v>
      </c>
      <c r="V96" s="5">
        <v>38</v>
      </c>
      <c r="W96" s="5">
        <v>56</v>
      </c>
      <c r="X96" s="5"/>
    </row>
    <row r="97" spans="1:24" x14ac:dyDescent="0.3">
      <c r="A97" s="2">
        <v>96</v>
      </c>
      <c r="B97" s="41">
        <v>225</v>
      </c>
      <c r="C97" s="42">
        <v>1000</v>
      </c>
      <c r="D97" s="42">
        <v>0.09</v>
      </c>
      <c r="E97" s="42">
        <v>0.02</v>
      </c>
      <c r="F97" s="42">
        <v>0.08</v>
      </c>
      <c r="G97" s="43">
        <f t="shared" si="11"/>
        <v>125</v>
      </c>
      <c r="H97" s="43">
        <v>98.63</v>
      </c>
      <c r="I97" s="43">
        <f t="shared" si="18"/>
        <v>1.3700000000000045</v>
      </c>
      <c r="J97" s="5">
        <v>7980</v>
      </c>
      <c r="K97" s="5">
        <f t="shared" si="13"/>
        <v>7870.6739999999991</v>
      </c>
      <c r="L97" s="5" t="s">
        <v>23</v>
      </c>
      <c r="M97" s="5" t="s">
        <v>44</v>
      </c>
      <c r="N97" s="5" t="s">
        <v>63</v>
      </c>
      <c r="O97" s="5">
        <f t="shared" si="19"/>
        <v>24200000</v>
      </c>
      <c r="P97" s="5" t="s">
        <v>26</v>
      </c>
      <c r="Q97" s="5">
        <f t="shared" si="20"/>
        <v>512</v>
      </c>
      <c r="R97" s="5">
        <f t="shared" si="21"/>
        <v>19.999576859504131</v>
      </c>
      <c r="S97" s="9" t="s">
        <v>54</v>
      </c>
      <c r="T97" s="9" t="s">
        <v>44</v>
      </c>
      <c r="U97" s="5">
        <v>25</v>
      </c>
      <c r="V97" s="5">
        <v>38</v>
      </c>
      <c r="W97" s="5">
        <v>56</v>
      </c>
      <c r="X97" s="5"/>
    </row>
    <row r="98" spans="1:24" x14ac:dyDescent="0.3">
      <c r="A98" s="2">
        <v>97</v>
      </c>
      <c r="B98" s="41">
        <v>225</v>
      </c>
      <c r="C98" s="42">
        <v>1000</v>
      </c>
      <c r="D98" s="42">
        <v>0.09</v>
      </c>
      <c r="E98" s="42">
        <v>0.02</v>
      </c>
      <c r="F98" s="42">
        <v>0.08</v>
      </c>
      <c r="G98" s="43">
        <f t="shared" si="11"/>
        <v>125</v>
      </c>
      <c r="H98" s="43">
        <v>98.62</v>
      </c>
      <c r="I98" s="43">
        <f t="shared" si="18"/>
        <v>1.3799999999999955</v>
      </c>
      <c r="J98" s="5">
        <v>7980</v>
      </c>
      <c r="K98" s="5">
        <f t="shared" si="13"/>
        <v>7869.8760000000011</v>
      </c>
      <c r="L98" s="5" t="s">
        <v>23</v>
      </c>
      <c r="M98" s="5" t="s">
        <v>44</v>
      </c>
      <c r="N98" s="5" t="s">
        <v>63</v>
      </c>
      <c r="O98" s="5">
        <f t="shared" si="19"/>
        <v>24200000</v>
      </c>
      <c r="P98" s="5" t="s">
        <v>26</v>
      </c>
      <c r="Q98" s="5">
        <f t="shared" si="20"/>
        <v>512</v>
      </c>
      <c r="R98" s="5">
        <f t="shared" si="21"/>
        <v>19.999576859504131</v>
      </c>
      <c r="S98" s="9" t="s">
        <v>54</v>
      </c>
      <c r="T98" s="9" t="s">
        <v>44</v>
      </c>
      <c r="U98" s="5">
        <v>25</v>
      </c>
      <c r="V98" s="5">
        <v>38</v>
      </c>
      <c r="W98" s="5">
        <v>56</v>
      </c>
      <c r="X98" s="5"/>
    </row>
    <row r="99" spans="1:24" x14ac:dyDescent="0.3">
      <c r="A99" s="2">
        <v>98</v>
      </c>
      <c r="B99" s="41">
        <v>225</v>
      </c>
      <c r="C99" s="42">
        <v>1000</v>
      </c>
      <c r="D99" s="42">
        <v>0.09</v>
      </c>
      <c r="E99" s="42">
        <v>0.02</v>
      </c>
      <c r="F99" s="42">
        <v>0.08</v>
      </c>
      <c r="G99" s="43">
        <f t="shared" si="11"/>
        <v>125</v>
      </c>
      <c r="H99" s="43">
        <v>98.68</v>
      </c>
      <c r="I99" s="43">
        <f t="shared" si="18"/>
        <v>1.3199999999999932</v>
      </c>
      <c r="J99" s="5">
        <v>7980</v>
      </c>
      <c r="K99" s="5">
        <f t="shared" si="13"/>
        <v>7874.6640000000007</v>
      </c>
      <c r="L99" s="5" t="s">
        <v>23</v>
      </c>
      <c r="M99" s="5" t="s">
        <v>44</v>
      </c>
      <c r="N99" s="5" t="s">
        <v>63</v>
      </c>
      <c r="O99" s="5">
        <f t="shared" si="19"/>
        <v>24200000</v>
      </c>
      <c r="P99" s="5" t="s">
        <v>26</v>
      </c>
      <c r="Q99" s="5">
        <f t="shared" si="20"/>
        <v>512</v>
      </c>
      <c r="R99" s="5">
        <f t="shared" si="21"/>
        <v>19.999576859504131</v>
      </c>
      <c r="S99" s="9" t="s">
        <v>54</v>
      </c>
      <c r="T99" s="9" t="s">
        <v>44</v>
      </c>
      <c r="U99" s="5">
        <v>25</v>
      </c>
      <c r="V99" s="5">
        <v>38</v>
      </c>
      <c r="W99" s="5">
        <v>56</v>
      </c>
      <c r="X99" s="5"/>
    </row>
    <row r="100" spans="1:24" x14ac:dyDescent="0.3">
      <c r="A100" s="2">
        <v>99</v>
      </c>
      <c r="B100" s="41">
        <v>225</v>
      </c>
      <c r="C100" s="42">
        <v>1000</v>
      </c>
      <c r="D100" s="42">
        <v>0.09</v>
      </c>
      <c r="E100" s="42">
        <v>0.02</v>
      </c>
      <c r="F100" s="42">
        <v>0.08</v>
      </c>
      <c r="G100" s="43">
        <f t="shared" si="11"/>
        <v>125</v>
      </c>
      <c r="H100" s="43">
        <v>98.71</v>
      </c>
      <c r="I100" s="43">
        <f t="shared" si="18"/>
        <v>1.2900000000000063</v>
      </c>
      <c r="J100" s="5">
        <v>7980</v>
      </c>
      <c r="K100" s="5">
        <f t="shared" si="13"/>
        <v>7877.0579999999991</v>
      </c>
      <c r="L100" s="5" t="s">
        <v>23</v>
      </c>
      <c r="M100" s="5" t="s">
        <v>44</v>
      </c>
      <c r="N100" s="5" t="s">
        <v>63</v>
      </c>
      <c r="O100" s="5">
        <f t="shared" si="19"/>
        <v>24200000</v>
      </c>
      <c r="P100" s="5" t="s">
        <v>26</v>
      </c>
      <c r="Q100" s="5">
        <f t="shared" si="20"/>
        <v>512</v>
      </c>
      <c r="R100" s="5">
        <f t="shared" si="21"/>
        <v>19.999576859504131</v>
      </c>
      <c r="S100" s="9" t="s">
        <v>54</v>
      </c>
      <c r="T100" s="9" t="s">
        <v>44</v>
      </c>
      <c r="U100" s="5">
        <v>25</v>
      </c>
      <c r="V100" s="5">
        <v>38</v>
      </c>
      <c r="W100" s="5">
        <v>56</v>
      </c>
      <c r="X100" s="5"/>
    </row>
    <row r="101" spans="1:24" x14ac:dyDescent="0.3">
      <c r="A101" s="2">
        <v>100</v>
      </c>
      <c r="B101" s="41">
        <v>225</v>
      </c>
      <c r="C101" s="42">
        <v>1000</v>
      </c>
      <c r="D101" s="42">
        <v>0.09</v>
      </c>
      <c r="E101" s="42">
        <v>0.02</v>
      </c>
      <c r="F101" s="42">
        <v>0.08</v>
      </c>
      <c r="G101" s="43">
        <f t="shared" si="11"/>
        <v>125</v>
      </c>
      <c r="H101" s="43">
        <v>98.67</v>
      </c>
      <c r="I101" s="43">
        <f t="shared" si="18"/>
        <v>1.3299999999999983</v>
      </c>
      <c r="J101" s="5">
        <v>7980</v>
      </c>
      <c r="K101" s="5">
        <f t="shared" si="13"/>
        <v>7873.866</v>
      </c>
      <c r="L101" s="5" t="s">
        <v>23</v>
      </c>
      <c r="M101" s="5" t="s">
        <v>44</v>
      </c>
      <c r="N101" s="5" t="s">
        <v>63</v>
      </c>
      <c r="O101" s="5">
        <f t="shared" si="19"/>
        <v>24200000</v>
      </c>
      <c r="P101" s="5" t="s">
        <v>26</v>
      </c>
      <c r="Q101" s="5">
        <f t="shared" si="20"/>
        <v>512</v>
      </c>
      <c r="R101" s="5">
        <f t="shared" si="21"/>
        <v>19.999576859504131</v>
      </c>
      <c r="S101" s="9" t="s">
        <v>54</v>
      </c>
      <c r="T101" s="9" t="s">
        <v>44</v>
      </c>
      <c r="U101" s="5">
        <v>25</v>
      </c>
      <c r="V101" s="5">
        <v>38</v>
      </c>
      <c r="W101" s="5">
        <v>56</v>
      </c>
      <c r="X101" s="5"/>
    </row>
    <row r="102" spans="1:24" x14ac:dyDescent="0.3">
      <c r="A102" s="2">
        <v>101</v>
      </c>
      <c r="B102" s="44">
        <v>175</v>
      </c>
      <c r="C102" s="45">
        <v>26.28</v>
      </c>
      <c r="D102" s="45">
        <v>1.7999999999999999E-2</v>
      </c>
      <c r="E102" s="45">
        <v>0.46</v>
      </c>
      <c r="F102" s="45">
        <v>7.4999999999999997E-2</v>
      </c>
      <c r="G102" s="46">
        <f t="shared" si="11"/>
        <v>804.23385466069601</v>
      </c>
      <c r="H102" s="46">
        <v>98.93</v>
      </c>
      <c r="I102" s="46">
        <f t="shared" si="18"/>
        <v>1.0699999999999932</v>
      </c>
      <c r="J102" s="5">
        <v>7980</v>
      </c>
      <c r="K102" s="5">
        <f t="shared" si="13"/>
        <v>7894.6140000000005</v>
      </c>
      <c r="L102" s="5" t="s">
        <v>23</v>
      </c>
      <c r="M102" s="5" t="s">
        <v>44</v>
      </c>
      <c r="N102" s="5" t="s">
        <v>64</v>
      </c>
      <c r="O102" s="5">
        <f t="shared" ref="O102:O110" si="22">250*250*300</f>
        <v>18750000</v>
      </c>
      <c r="P102" s="5" t="s">
        <v>26</v>
      </c>
      <c r="Q102" s="5">
        <f t="shared" ref="Q102:Q110" si="23">10*10*20</f>
        <v>2000</v>
      </c>
      <c r="R102" s="5">
        <f t="shared" ref="R102:R110" si="24">(1-Q102/O102)*9</f>
        <v>8.999039999999999</v>
      </c>
      <c r="S102" s="9" t="s">
        <v>27</v>
      </c>
      <c r="T102" s="9" t="s">
        <v>28</v>
      </c>
      <c r="U102" s="5">
        <v>23</v>
      </c>
      <c r="V102" s="5">
        <v>35</v>
      </c>
      <c r="W102" s="5">
        <v>42.84</v>
      </c>
      <c r="X102" s="5"/>
    </row>
    <row r="103" spans="1:24" x14ac:dyDescent="0.3">
      <c r="A103" s="2">
        <v>102</v>
      </c>
      <c r="B103" s="44">
        <v>125</v>
      </c>
      <c r="C103" s="45">
        <v>21.44</v>
      </c>
      <c r="D103" s="45">
        <v>1.7999999999999999E-2</v>
      </c>
      <c r="E103" s="45">
        <v>0.35</v>
      </c>
      <c r="F103" s="45">
        <v>7.4999999999999997E-2</v>
      </c>
      <c r="G103" s="46">
        <f t="shared" si="11"/>
        <v>925.43236199952617</v>
      </c>
      <c r="H103" s="46">
        <v>98.15</v>
      </c>
      <c r="I103" s="46">
        <f t="shared" si="18"/>
        <v>1.8499999999999943</v>
      </c>
      <c r="J103" s="5">
        <v>7980</v>
      </c>
      <c r="K103" s="5">
        <f t="shared" si="13"/>
        <v>7832.37</v>
      </c>
      <c r="L103" s="5" t="s">
        <v>23</v>
      </c>
      <c r="M103" s="5" t="s">
        <v>44</v>
      </c>
      <c r="N103" s="5" t="s">
        <v>64</v>
      </c>
      <c r="O103" s="5">
        <f t="shared" si="22"/>
        <v>18750000</v>
      </c>
      <c r="P103" s="5" t="s">
        <v>26</v>
      </c>
      <c r="Q103" s="5">
        <f t="shared" si="23"/>
        <v>2000</v>
      </c>
      <c r="R103" s="5">
        <f t="shared" si="24"/>
        <v>8.999039999999999</v>
      </c>
      <c r="S103" s="9" t="s">
        <v>27</v>
      </c>
      <c r="T103" s="9" t="s">
        <v>28</v>
      </c>
      <c r="U103" s="5">
        <v>23</v>
      </c>
      <c r="V103" s="5">
        <v>35</v>
      </c>
      <c r="W103" s="5">
        <v>42.84</v>
      </c>
      <c r="X103" s="5"/>
    </row>
    <row r="104" spans="1:24" x14ac:dyDescent="0.3">
      <c r="A104" s="2">
        <v>103</v>
      </c>
      <c r="B104" s="44">
        <v>175</v>
      </c>
      <c r="C104" s="45">
        <v>18.760000000000002</v>
      </c>
      <c r="D104" s="45">
        <v>1.7999999999999999E-2</v>
      </c>
      <c r="E104" s="45">
        <v>0.4</v>
      </c>
      <c r="F104" s="45">
        <v>7.4999999999999997E-2</v>
      </c>
      <c r="G104" s="46">
        <f t="shared" si="11"/>
        <v>1295.6053067993366</v>
      </c>
      <c r="H104" s="46">
        <v>97.8</v>
      </c>
      <c r="I104" s="46">
        <f t="shared" si="18"/>
        <v>2.2000000000000028</v>
      </c>
      <c r="J104" s="5">
        <v>7980</v>
      </c>
      <c r="K104" s="5">
        <f t="shared" si="13"/>
        <v>7804.44</v>
      </c>
      <c r="L104" s="5" t="s">
        <v>23</v>
      </c>
      <c r="M104" s="5" t="s">
        <v>44</v>
      </c>
      <c r="N104" s="5" t="s">
        <v>64</v>
      </c>
      <c r="O104" s="5">
        <f t="shared" si="22"/>
        <v>18750000</v>
      </c>
      <c r="P104" s="5" t="s">
        <v>26</v>
      </c>
      <c r="Q104" s="5">
        <f t="shared" si="23"/>
        <v>2000</v>
      </c>
      <c r="R104" s="5">
        <f t="shared" si="24"/>
        <v>8.999039999999999</v>
      </c>
      <c r="S104" s="9" t="s">
        <v>27</v>
      </c>
      <c r="T104" s="9" t="s">
        <v>28</v>
      </c>
      <c r="U104" s="5">
        <v>23</v>
      </c>
      <c r="V104" s="5">
        <v>35</v>
      </c>
      <c r="W104" s="5">
        <v>42.84</v>
      </c>
      <c r="X104" s="5"/>
    </row>
    <row r="105" spans="1:24" x14ac:dyDescent="0.3">
      <c r="A105" s="2">
        <v>104</v>
      </c>
      <c r="B105" s="44">
        <v>175</v>
      </c>
      <c r="C105" s="45">
        <v>26.28</v>
      </c>
      <c r="D105" s="45">
        <v>3.6999999999999998E-2</v>
      </c>
      <c r="E105" s="45">
        <v>0.46</v>
      </c>
      <c r="F105" s="45">
        <v>7.4999999999999997E-2</v>
      </c>
      <c r="G105" s="46">
        <f t="shared" si="11"/>
        <v>391.24890226736562</v>
      </c>
      <c r="H105" s="46">
        <v>98.85</v>
      </c>
      <c r="I105" s="46">
        <f t="shared" si="18"/>
        <v>1.1500000000000057</v>
      </c>
      <c r="J105" s="5">
        <v>7980</v>
      </c>
      <c r="K105" s="5">
        <f t="shared" si="13"/>
        <v>7888.23</v>
      </c>
      <c r="L105" s="5" t="s">
        <v>23</v>
      </c>
      <c r="M105" s="5" t="s">
        <v>44</v>
      </c>
      <c r="N105" s="5" t="s">
        <v>64</v>
      </c>
      <c r="O105" s="5">
        <f t="shared" si="22"/>
        <v>18750000</v>
      </c>
      <c r="P105" s="5" t="s">
        <v>26</v>
      </c>
      <c r="Q105" s="5">
        <f t="shared" si="23"/>
        <v>2000</v>
      </c>
      <c r="R105" s="5">
        <f t="shared" si="24"/>
        <v>8.999039999999999</v>
      </c>
      <c r="S105" s="9" t="s">
        <v>27</v>
      </c>
      <c r="T105" s="9" t="s">
        <v>28</v>
      </c>
      <c r="U105" s="5">
        <v>23</v>
      </c>
      <c r="V105" s="5">
        <v>35</v>
      </c>
      <c r="W105" s="5">
        <v>42.84</v>
      </c>
      <c r="X105" s="5"/>
    </row>
    <row r="106" spans="1:24" x14ac:dyDescent="0.3">
      <c r="A106" s="2">
        <v>105</v>
      </c>
      <c r="B106" s="44">
        <v>125</v>
      </c>
      <c r="C106" s="45">
        <v>21.44</v>
      </c>
      <c r="D106" s="45">
        <v>3.6999999999999998E-2</v>
      </c>
      <c r="E106" s="45">
        <v>0.35</v>
      </c>
      <c r="F106" s="45">
        <v>7.4999999999999997E-2</v>
      </c>
      <c r="G106" s="46">
        <f t="shared" si="11"/>
        <v>450.21033827003987</v>
      </c>
      <c r="H106" s="46">
        <v>97.65</v>
      </c>
      <c r="I106" s="46">
        <f t="shared" si="18"/>
        <v>2.3499999999999943</v>
      </c>
      <c r="J106" s="5">
        <v>7980</v>
      </c>
      <c r="K106" s="5">
        <f t="shared" si="13"/>
        <v>7792.47</v>
      </c>
      <c r="L106" s="5" t="s">
        <v>23</v>
      </c>
      <c r="M106" s="5" t="s">
        <v>44</v>
      </c>
      <c r="N106" s="5" t="s">
        <v>64</v>
      </c>
      <c r="O106" s="5">
        <f t="shared" si="22"/>
        <v>18750000</v>
      </c>
      <c r="P106" s="5" t="s">
        <v>26</v>
      </c>
      <c r="Q106" s="5">
        <f t="shared" si="23"/>
        <v>2000</v>
      </c>
      <c r="R106" s="5">
        <f t="shared" si="24"/>
        <v>8.999039999999999</v>
      </c>
      <c r="S106" s="9" t="s">
        <v>27</v>
      </c>
      <c r="T106" s="9" t="s">
        <v>28</v>
      </c>
      <c r="U106" s="5">
        <v>23</v>
      </c>
      <c r="V106" s="5">
        <v>35</v>
      </c>
      <c r="W106" s="5">
        <v>42.84</v>
      </c>
      <c r="X106" s="5"/>
    </row>
    <row r="107" spans="1:24" x14ac:dyDescent="0.3">
      <c r="A107" s="2">
        <v>106</v>
      </c>
      <c r="B107" s="44">
        <v>175</v>
      </c>
      <c r="C107" s="45">
        <v>18.760000000000002</v>
      </c>
      <c r="D107" s="45">
        <v>3.6999999999999998E-2</v>
      </c>
      <c r="E107" s="45">
        <v>0.4</v>
      </c>
      <c r="F107" s="45">
        <v>7.4999999999999997E-2</v>
      </c>
      <c r="G107" s="46">
        <f t="shared" si="11"/>
        <v>630.29447357805554</v>
      </c>
      <c r="H107" s="46">
        <v>98.02</v>
      </c>
      <c r="I107" s="46">
        <f t="shared" si="18"/>
        <v>1.980000000000004</v>
      </c>
      <c r="J107" s="5">
        <v>7980</v>
      </c>
      <c r="K107" s="5">
        <f t="shared" si="13"/>
        <v>7821.9960000000001</v>
      </c>
      <c r="L107" s="5" t="s">
        <v>23</v>
      </c>
      <c r="M107" s="5" t="s">
        <v>44</v>
      </c>
      <c r="N107" s="5" t="s">
        <v>64</v>
      </c>
      <c r="O107" s="5">
        <f t="shared" si="22"/>
        <v>18750000</v>
      </c>
      <c r="P107" s="5" t="s">
        <v>26</v>
      </c>
      <c r="Q107" s="5">
        <f t="shared" si="23"/>
        <v>2000</v>
      </c>
      <c r="R107" s="5">
        <f t="shared" si="24"/>
        <v>8.999039999999999</v>
      </c>
      <c r="S107" s="9" t="s">
        <v>27</v>
      </c>
      <c r="T107" s="9" t="s">
        <v>28</v>
      </c>
      <c r="U107" s="5">
        <v>23</v>
      </c>
      <c r="V107" s="5">
        <v>35</v>
      </c>
      <c r="W107" s="5">
        <v>42.84</v>
      </c>
      <c r="X107" s="5"/>
    </row>
    <row r="108" spans="1:24" x14ac:dyDescent="0.3">
      <c r="A108" s="2">
        <v>107</v>
      </c>
      <c r="B108" s="44">
        <v>175</v>
      </c>
      <c r="C108" s="45">
        <v>26.28</v>
      </c>
      <c r="D108" s="45">
        <v>5.6000000000000001E-2</v>
      </c>
      <c r="E108" s="45">
        <v>0.46</v>
      </c>
      <c r="F108" s="45">
        <v>7.4999999999999997E-2</v>
      </c>
      <c r="G108" s="46">
        <f t="shared" si="11"/>
        <v>258.50373899808085</v>
      </c>
      <c r="H108" s="46">
        <v>99.27</v>
      </c>
      <c r="I108" s="46">
        <f t="shared" si="18"/>
        <v>0.73000000000000398</v>
      </c>
      <c r="J108" s="5">
        <v>7980</v>
      </c>
      <c r="K108" s="5">
        <f t="shared" si="13"/>
        <v>7921.7460000000001</v>
      </c>
      <c r="L108" s="5" t="s">
        <v>23</v>
      </c>
      <c r="M108" s="5" t="s">
        <v>44</v>
      </c>
      <c r="N108" s="5" t="s">
        <v>64</v>
      </c>
      <c r="O108" s="5">
        <f t="shared" si="22"/>
        <v>18750000</v>
      </c>
      <c r="P108" s="5" t="s">
        <v>26</v>
      </c>
      <c r="Q108" s="5">
        <f t="shared" si="23"/>
        <v>2000</v>
      </c>
      <c r="R108" s="5">
        <f t="shared" si="24"/>
        <v>8.999039999999999</v>
      </c>
      <c r="S108" s="9" t="s">
        <v>27</v>
      </c>
      <c r="T108" s="9" t="s">
        <v>28</v>
      </c>
      <c r="U108" s="5">
        <v>23</v>
      </c>
      <c r="V108" s="5">
        <v>35</v>
      </c>
      <c r="W108" s="5">
        <v>42.84</v>
      </c>
      <c r="X108" s="5"/>
    </row>
    <row r="109" spans="1:24" x14ac:dyDescent="0.3">
      <c r="A109" s="2">
        <v>108</v>
      </c>
      <c r="B109" s="44">
        <v>125</v>
      </c>
      <c r="C109" s="45">
        <v>21.44</v>
      </c>
      <c r="D109" s="45">
        <v>5.6000000000000001E-2</v>
      </c>
      <c r="E109" s="45">
        <v>0.35</v>
      </c>
      <c r="F109" s="45">
        <v>7.4999999999999997E-2</v>
      </c>
      <c r="G109" s="46">
        <f t="shared" si="11"/>
        <v>297.46040207127623</v>
      </c>
      <c r="H109" s="46">
        <v>99.4</v>
      </c>
      <c r="I109" s="46">
        <f t="shared" si="18"/>
        <v>0.59999999999999432</v>
      </c>
      <c r="J109" s="5">
        <v>7980</v>
      </c>
      <c r="K109" s="5">
        <f t="shared" si="13"/>
        <v>7932.12</v>
      </c>
      <c r="L109" s="5" t="s">
        <v>23</v>
      </c>
      <c r="M109" s="5" t="s">
        <v>44</v>
      </c>
      <c r="N109" s="5" t="s">
        <v>64</v>
      </c>
      <c r="O109" s="5">
        <f t="shared" si="22"/>
        <v>18750000</v>
      </c>
      <c r="P109" s="5" t="s">
        <v>26</v>
      </c>
      <c r="Q109" s="5">
        <f t="shared" si="23"/>
        <v>2000</v>
      </c>
      <c r="R109" s="5">
        <f t="shared" si="24"/>
        <v>8.999039999999999</v>
      </c>
      <c r="S109" s="9" t="s">
        <v>27</v>
      </c>
      <c r="T109" s="9" t="s">
        <v>28</v>
      </c>
      <c r="U109" s="5">
        <v>23</v>
      </c>
      <c r="V109" s="5">
        <v>35</v>
      </c>
      <c r="W109" s="5">
        <v>42.84</v>
      </c>
      <c r="X109" s="5"/>
    </row>
    <row r="110" spans="1:24" x14ac:dyDescent="0.3">
      <c r="A110" s="2">
        <v>109</v>
      </c>
      <c r="B110" s="44">
        <v>175</v>
      </c>
      <c r="C110" s="45">
        <v>18.760000000000002</v>
      </c>
      <c r="D110" s="45">
        <v>5.6000000000000001E-2</v>
      </c>
      <c r="E110" s="45">
        <v>0.4</v>
      </c>
      <c r="F110" s="45">
        <v>7.4999999999999997E-2</v>
      </c>
      <c r="G110" s="46">
        <f t="shared" si="11"/>
        <v>416.44456289978666</v>
      </c>
      <c r="H110" s="46">
        <v>99.54</v>
      </c>
      <c r="I110" s="46">
        <f t="shared" si="18"/>
        <v>0.45999999999999375</v>
      </c>
      <c r="J110" s="5">
        <v>7980</v>
      </c>
      <c r="K110" s="5">
        <f t="shared" si="13"/>
        <v>7943.2920000000004</v>
      </c>
      <c r="L110" s="5" t="s">
        <v>23</v>
      </c>
      <c r="M110" s="5" t="s">
        <v>44</v>
      </c>
      <c r="N110" s="5" t="s">
        <v>64</v>
      </c>
      <c r="O110" s="5">
        <f t="shared" si="22"/>
        <v>18750000</v>
      </c>
      <c r="P110" s="5" t="s">
        <v>26</v>
      </c>
      <c r="Q110" s="5">
        <f t="shared" si="23"/>
        <v>2000</v>
      </c>
      <c r="R110" s="5">
        <f t="shared" si="24"/>
        <v>8.999039999999999</v>
      </c>
      <c r="S110" s="9" t="s">
        <v>27</v>
      </c>
      <c r="T110" s="9" t="s">
        <v>28</v>
      </c>
      <c r="U110" s="5">
        <v>23</v>
      </c>
      <c r="V110" s="5">
        <v>35</v>
      </c>
      <c r="W110" s="5">
        <v>42.84</v>
      </c>
      <c r="X110" s="5"/>
    </row>
    <row r="111" spans="1:24" x14ac:dyDescent="0.3">
      <c r="A111" s="2">
        <v>110</v>
      </c>
      <c r="B111" s="47">
        <v>140</v>
      </c>
      <c r="C111" s="48">
        <v>700</v>
      </c>
      <c r="D111" s="48">
        <v>0.08</v>
      </c>
      <c r="E111" s="48">
        <v>0.02</v>
      </c>
      <c r="F111" s="48">
        <v>0.05</v>
      </c>
      <c r="G111" s="49">
        <f t="shared" si="11"/>
        <v>124.99999999999999</v>
      </c>
      <c r="H111" s="49">
        <v>87.92</v>
      </c>
      <c r="I111" s="49">
        <f t="shared" si="18"/>
        <v>12.079999999999998</v>
      </c>
      <c r="J111" s="5">
        <v>7980</v>
      </c>
      <c r="K111" s="5">
        <f t="shared" si="13"/>
        <v>7016.0159999999996</v>
      </c>
      <c r="L111" s="5" t="s">
        <v>23</v>
      </c>
      <c r="M111" s="5" t="s">
        <v>44</v>
      </c>
      <c r="N111" s="5" t="s">
        <v>65</v>
      </c>
      <c r="O111" s="5">
        <f t="shared" ref="O111:O140" si="25">200*200*90</f>
        <v>3600000</v>
      </c>
      <c r="P111" s="5" t="s">
        <v>59</v>
      </c>
      <c r="Q111" s="5">
        <v>1</v>
      </c>
      <c r="R111" s="5">
        <f t="shared" ref="R111:R140" si="26">(1-Q111/O111)*54</f>
        <v>53.999985000000002</v>
      </c>
      <c r="S111" s="5" t="s">
        <v>54</v>
      </c>
      <c r="T111" s="5" t="s">
        <v>44</v>
      </c>
      <c r="U111" s="5">
        <v>23.48</v>
      </c>
      <c r="V111" s="5">
        <v>31.13</v>
      </c>
      <c r="W111" s="5">
        <v>42.26</v>
      </c>
      <c r="X111" s="5"/>
    </row>
    <row r="112" spans="1:24" x14ac:dyDescent="0.3">
      <c r="A112" s="2">
        <v>111</v>
      </c>
      <c r="B112" s="47">
        <v>160</v>
      </c>
      <c r="C112" s="48">
        <v>700</v>
      </c>
      <c r="D112" s="48">
        <v>0.08</v>
      </c>
      <c r="E112" s="48">
        <v>0.02</v>
      </c>
      <c r="F112" s="48">
        <v>0.05</v>
      </c>
      <c r="G112" s="49">
        <f t="shared" si="11"/>
        <v>142.85714285714283</v>
      </c>
      <c r="H112" s="49">
        <v>89.59</v>
      </c>
      <c r="I112" s="49">
        <f t="shared" si="18"/>
        <v>10.409999999999997</v>
      </c>
      <c r="J112" s="5">
        <v>7980</v>
      </c>
      <c r="K112" s="5">
        <f t="shared" si="13"/>
        <v>7149.2820000000011</v>
      </c>
      <c r="L112" s="5" t="s">
        <v>23</v>
      </c>
      <c r="M112" s="5" t="s">
        <v>44</v>
      </c>
      <c r="N112" s="5" t="s">
        <v>65</v>
      </c>
      <c r="O112" s="5">
        <f t="shared" si="25"/>
        <v>3600000</v>
      </c>
      <c r="P112" s="5" t="s">
        <v>59</v>
      </c>
      <c r="Q112" s="5">
        <v>1</v>
      </c>
      <c r="R112" s="5">
        <f t="shared" si="26"/>
        <v>53.999985000000002</v>
      </c>
      <c r="S112" s="5" t="s">
        <v>54</v>
      </c>
      <c r="T112" s="5" t="s">
        <v>44</v>
      </c>
      <c r="U112" s="5">
        <v>23.48</v>
      </c>
      <c r="V112" s="5">
        <v>31.13</v>
      </c>
      <c r="W112" s="5">
        <v>42.26</v>
      </c>
      <c r="X112" s="5"/>
    </row>
    <row r="113" spans="1:24" x14ac:dyDescent="0.3">
      <c r="A113" s="2">
        <v>112</v>
      </c>
      <c r="B113" s="47">
        <v>140</v>
      </c>
      <c r="C113" s="48">
        <v>900</v>
      </c>
      <c r="D113" s="48">
        <v>0.08</v>
      </c>
      <c r="E113" s="48">
        <v>0.02</v>
      </c>
      <c r="F113" s="48">
        <v>0.05</v>
      </c>
      <c r="G113" s="49">
        <f t="shared" si="11"/>
        <v>97.222222222222229</v>
      </c>
      <c r="H113" s="49">
        <v>96.28</v>
      </c>
      <c r="I113" s="49">
        <f t="shared" si="18"/>
        <v>3.7199999999999989</v>
      </c>
      <c r="J113" s="5">
        <v>7980</v>
      </c>
      <c r="K113" s="5">
        <f t="shared" si="13"/>
        <v>7683.1440000000002</v>
      </c>
      <c r="L113" s="5" t="s">
        <v>23</v>
      </c>
      <c r="M113" s="5" t="s">
        <v>44</v>
      </c>
      <c r="N113" s="5" t="s">
        <v>65</v>
      </c>
      <c r="O113" s="5">
        <f t="shared" si="25"/>
        <v>3600000</v>
      </c>
      <c r="P113" s="5" t="s">
        <v>59</v>
      </c>
      <c r="Q113" s="5">
        <v>1</v>
      </c>
      <c r="R113" s="5">
        <f t="shared" si="26"/>
        <v>53.999985000000002</v>
      </c>
      <c r="S113" s="5" t="s">
        <v>54</v>
      </c>
      <c r="T113" s="5" t="s">
        <v>44</v>
      </c>
      <c r="U113" s="5">
        <v>23.48</v>
      </c>
      <c r="V113" s="5">
        <v>31.13</v>
      </c>
      <c r="W113" s="5">
        <v>42.26</v>
      </c>
      <c r="X113" s="5"/>
    </row>
    <row r="114" spans="1:24" x14ac:dyDescent="0.3">
      <c r="A114" s="2">
        <v>113</v>
      </c>
      <c r="B114" s="47">
        <v>160</v>
      </c>
      <c r="C114" s="48">
        <v>900</v>
      </c>
      <c r="D114" s="48">
        <v>0.08</v>
      </c>
      <c r="E114" s="48">
        <v>0.02</v>
      </c>
      <c r="F114" s="48">
        <v>0.05</v>
      </c>
      <c r="G114" s="49">
        <f t="shared" si="11"/>
        <v>111.11111111111111</v>
      </c>
      <c r="H114" s="49">
        <v>89.19</v>
      </c>
      <c r="I114" s="49">
        <f t="shared" si="18"/>
        <v>10.810000000000002</v>
      </c>
      <c r="J114" s="5">
        <v>7980</v>
      </c>
      <c r="K114" s="5">
        <f t="shared" si="13"/>
        <v>7117.3619999999992</v>
      </c>
      <c r="L114" s="5" t="s">
        <v>23</v>
      </c>
      <c r="M114" s="5" t="s">
        <v>44</v>
      </c>
      <c r="N114" s="5" t="s">
        <v>65</v>
      </c>
      <c r="O114" s="5">
        <f t="shared" si="25"/>
        <v>3600000</v>
      </c>
      <c r="P114" s="5" t="s">
        <v>59</v>
      </c>
      <c r="Q114" s="5">
        <v>1</v>
      </c>
      <c r="R114" s="5">
        <f t="shared" si="26"/>
        <v>53.999985000000002</v>
      </c>
      <c r="S114" s="5" t="s">
        <v>54</v>
      </c>
      <c r="T114" s="5" t="s">
        <v>44</v>
      </c>
      <c r="U114" s="5">
        <v>23.48</v>
      </c>
      <c r="V114" s="5">
        <v>31.13</v>
      </c>
      <c r="W114" s="5">
        <v>42.26</v>
      </c>
      <c r="X114" s="5"/>
    </row>
    <row r="115" spans="1:24" x14ac:dyDescent="0.3">
      <c r="A115" s="2">
        <v>114</v>
      </c>
      <c r="B115" s="47">
        <v>140</v>
      </c>
      <c r="C115" s="48">
        <v>700</v>
      </c>
      <c r="D115" s="48">
        <v>0.08</v>
      </c>
      <c r="E115" s="48">
        <v>0.04</v>
      </c>
      <c r="F115" s="48">
        <v>0.05</v>
      </c>
      <c r="G115" s="49">
        <f t="shared" si="11"/>
        <v>62.499999999999993</v>
      </c>
      <c r="H115" s="49">
        <v>86.31</v>
      </c>
      <c r="I115" s="49">
        <f t="shared" si="18"/>
        <v>13.689999999999998</v>
      </c>
      <c r="J115" s="5">
        <v>7980</v>
      </c>
      <c r="K115" s="5">
        <f t="shared" si="13"/>
        <v>6887.5380000000005</v>
      </c>
      <c r="L115" s="5" t="s">
        <v>23</v>
      </c>
      <c r="M115" s="5" t="s">
        <v>44</v>
      </c>
      <c r="N115" s="5" t="s">
        <v>65</v>
      </c>
      <c r="O115" s="5">
        <f t="shared" si="25"/>
        <v>3600000</v>
      </c>
      <c r="P115" s="5" t="s">
        <v>59</v>
      </c>
      <c r="Q115" s="5">
        <v>1</v>
      </c>
      <c r="R115" s="5">
        <f t="shared" si="26"/>
        <v>53.999985000000002</v>
      </c>
      <c r="S115" s="5" t="s">
        <v>54</v>
      </c>
      <c r="T115" s="5" t="s">
        <v>44</v>
      </c>
      <c r="U115" s="5">
        <v>23.48</v>
      </c>
      <c r="V115" s="5">
        <v>31.13</v>
      </c>
      <c r="W115" s="5">
        <v>42.26</v>
      </c>
      <c r="X115" s="5"/>
    </row>
    <row r="116" spans="1:24" x14ac:dyDescent="0.3">
      <c r="A116" s="2">
        <v>115</v>
      </c>
      <c r="B116" s="47">
        <v>160</v>
      </c>
      <c r="C116" s="48">
        <v>700</v>
      </c>
      <c r="D116" s="48">
        <v>0.08</v>
      </c>
      <c r="E116" s="48">
        <v>0.04</v>
      </c>
      <c r="F116" s="48">
        <v>0.05</v>
      </c>
      <c r="G116" s="49">
        <f t="shared" si="11"/>
        <v>71.428571428571416</v>
      </c>
      <c r="H116" s="49">
        <v>86.25</v>
      </c>
      <c r="I116" s="49">
        <f t="shared" si="18"/>
        <v>13.75</v>
      </c>
      <c r="J116" s="5">
        <v>7980</v>
      </c>
      <c r="K116" s="5">
        <f t="shared" si="13"/>
        <v>6882.75</v>
      </c>
      <c r="L116" s="5" t="s">
        <v>23</v>
      </c>
      <c r="M116" s="5" t="s">
        <v>44</v>
      </c>
      <c r="N116" s="5" t="s">
        <v>65</v>
      </c>
      <c r="O116" s="5">
        <f t="shared" si="25"/>
        <v>3600000</v>
      </c>
      <c r="P116" s="5" t="s">
        <v>59</v>
      </c>
      <c r="Q116" s="5">
        <v>1</v>
      </c>
      <c r="R116" s="5">
        <f t="shared" si="26"/>
        <v>53.999985000000002</v>
      </c>
      <c r="S116" s="5" t="s">
        <v>54</v>
      </c>
      <c r="T116" s="5" t="s">
        <v>44</v>
      </c>
      <c r="U116" s="5">
        <v>23.48</v>
      </c>
      <c r="V116" s="5">
        <v>31.13</v>
      </c>
      <c r="W116" s="5">
        <v>42.26</v>
      </c>
      <c r="X116" s="5"/>
    </row>
    <row r="117" spans="1:24" x14ac:dyDescent="0.3">
      <c r="A117" s="2">
        <v>118</v>
      </c>
      <c r="B117" s="47">
        <v>150</v>
      </c>
      <c r="C117" s="48">
        <v>700</v>
      </c>
      <c r="D117" s="48">
        <v>7.0000000000000007E-2</v>
      </c>
      <c r="E117" s="48">
        <v>0.03</v>
      </c>
      <c r="F117" s="48">
        <v>0.05</v>
      </c>
      <c r="G117" s="49">
        <f t="shared" si="11"/>
        <v>102.0408163265306</v>
      </c>
      <c r="H117" s="49">
        <v>85.95</v>
      </c>
      <c r="I117" s="49">
        <f t="shared" si="18"/>
        <v>14.049999999999997</v>
      </c>
      <c r="J117" s="5">
        <v>7980</v>
      </c>
      <c r="K117" s="5">
        <f t="shared" si="13"/>
        <v>6858.81</v>
      </c>
      <c r="L117" s="5" t="s">
        <v>23</v>
      </c>
      <c r="M117" s="5" t="s">
        <v>44</v>
      </c>
      <c r="N117" s="5" t="s">
        <v>65</v>
      </c>
      <c r="O117" s="5">
        <f t="shared" si="25"/>
        <v>3600000</v>
      </c>
      <c r="P117" s="5" t="s">
        <v>59</v>
      </c>
      <c r="Q117" s="5">
        <v>1</v>
      </c>
      <c r="R117" s="5">
        <f t="shared" si="26"/>
        <v>53.999985000000002</v>
      </c>
      <c r="S117" s="5" t="s">
        <v>54</v>
      </c>
      <c r="T117" s="5" t="s">
        <v>44</v>
      </c>
      <c r="U117" s="5">
        <v>23.48</v>
      </c>
      <c r="V117" s="5">
        <v>31.13</v>
      </c>
      <c r="W117" s="5">
        <v>42.26</v>
      </c>
      <c r="X117" s="5"/>
    </row>
    <row r="118" spans="1:24" x14ac:dyDescent="0.3">
      <c r="A118" s="2">
        <v>122</v>
      </c>
      <c r="B118" s="47">
        <v>150</v>
      </c>
      <c r="C118" s="48">
        <v>700</v>
      </c>
      <c r="D118" s="48">
        <v>7.0000000000000007E-2</v>
      </c>
      <c r="E118" s="48">
        <v>0.03</v>
      </c>
      <c r="F118" s="48">
        <v>0.05</v>
      </c>
      <c r="G118" s="49">
        <f t="shared" si="11"/>
        <v>102.0408163265306</v>
      </c>
      <c r="H118" s="49">
        <v>86.09</v>
      </c>
      <c r="I118" s="49">
        <f t="shared" si="18"/>
        <v>13.909999999999997</v>
      </c>
      <c r="J118" s="5">
        <v>7980</v>
      </c>
      <c r="K118" s="5">
        <f t="shared" si="13"/>
        <v>6869.9820000000009</v>
      </c>
      <c r="L118" s="5" t="s">
        <v>23</v>
      </c>
      <c r="M118" s="5" t="s">
        <v>44</v>
      </c>
      <c r="N118" s="5" t="s">
        <v>65</v>
      </c>
      <c r="O118" s="5">
        <f t="shared" si="25"/>
        <v>3600000</v>
      </c>
      <c r="P118" s="5" t="s">
        <v>59</v>
      </c>
      <c r="Q118" s="5">
        <v>1</v>
      </c>
      <c r="R118" s="5">
        <f t="shared" si="26"/>
        <v>53.999985000000002</v>
      </c>
      <c r="S118" s="5" t="s">
        <v>54</v>
      </c>
      <c r="T118" s="5" t="s">
        <v>44</v>
      </c>
      <c r="U118" s="5">
        <v>23.48</v>
      </c>
      <c r="V118" s="5">
        <v>31.13</v>
      </c>
      <c r="W118" s="5">
        <v>42.26</v>
      </c>
      <c r="X118" s="5"/>
    </row>
    <row r="119" spans="1:24" x14ac:dyDescent="0.3">
      <c r="A119" s="2">
        <v>123</v>
      </c>
      <c r="B119" s="47">
        <v>150</v>
      </c>
      <c r="C119" s="48">
        <v>900</v>
      </c>
      <c r="D119" s="48">
        <v>7.0000000000000007E-2</v>
      </c>
      <c r="E119" s="48">
        <v>0.03</v>
      </c>
      <c r="F119" s="48">
        <v>0.05</v>
      </c>
      <c r="G119" s="49">
        <f t="shared" si="11"/>
        <v>79.365079365079353</v>
      </c>
      <c r="H119" s="49">
        <v>85.89</v>
      </c>
      <c r="I119" s="49">
        <f t="shared" si="18"/>
        <v>14.11</v>
      </c>
      <c r="J119" s="5">
        <v>7980</v>
      </c>
      <c r="K119" s="5">
        <f t="shared" si="13"/>
        <v>6854.0219999999999</v>
      </c>
      <c r="L119" s="5" t="s">
        <v>23</v>
      </c>
      <c r="M119" s="5" t="s">
        <v>44</v>
      </c>
      <c r="N119" s="5" t="s">
        <v>65</v>
      </c>
      <c r="O119" s="5">
        <f t="shared" si="25"/>
        <v>3600000</v>
      </c>
      <c r="P119" s="5" t="s">
        <v>59</v>
      </c>
      <c r="Q119" s="5">
        <v>1</v>
      </c>
      <c r="R119" s="5">
        <f t="shared" si="26"/>
        <v>53.999985000000002</v>
      </c>
      <c r="S119" s="5" t="s">
        <v>54</v>
      </c>
      <c r="T119" s="5" t="s">
        <v>44</v>
      </c>
      <c r="U119" s="5">
        <v>23.48</v>
      </c>
      <c r="V119" s="5">
        <v>31.13</v>
      </c>
      <c r="W119" s="5">
        <v>42.26</v>
      </c>
      <c r="X119" s="5"/>
    </row>
    <row r="120" spans="1:24" x14ac:dyDescent="0.3">
      <c r="A120" s="2">
        <v>126</v>
      </c>
      <c r="B120" s="47">
        <v>150</v>
      </c>
      <c r="C120" s="48">
        <v>800</v>
      </c>
      <c r="D120" s="48">
        <v>7.0000000000000007E-2</v>
      </c>
      <c r="E120" s="48">
        <v>0.02</v>
      </c>
      <c r="F120" s="48">
        <v>0.05</v>
      </c>
      <c r="G120" s="49">
        <f t="shared" si="11"/>
        <v>133.92857142857142</v>
      </c>
      <c r="H120" s="49">
        <v>89.49</v>
      </c>
      <c r="I120" s="49">
        <f t="shared" si="18"/>
        <v>10.510000000000005</v>
      </c>
      <c r="J120" s="5">
        <v>7980</v>
      </c>
      <c r="K120" s="5">
        <f t="shared" si="13"/>
        <v>7141.3019999999997</v>
      </c>
      <c r="L120" s="5" t="s">
        <v>23</v>
      </c>
      <c r="M120" s="5" t="s">
        <v>44</v>
      </c>
      <c r="N120" s="5" t="s">
        <v>65</v>
      </c>
      <c r="O120" s="5">
        <f t="shared" si="25"/>
        <v>3600000</v>
      </c>
      <c r="P120" s="5" t="s">
        <v>59</v>
      </c>
      <c r="Q120" s="5">
        <v>1</v>
      </c>
      <c r="R120" s="5">
        <f t="shared" si="26"/>
        <v>53.999985000000002</v>
      </c>
      <c r="S120" s="5" t="s">
        <v>54</v>
      </c>
      <c r="T120" s="5" t="s">
        <v>44</v>
      </c>
      <c r="U120" s="5">
        <v>23.48</v>
      </c>
      <c r="V120" s="5">
        <v>31.13</v>
      </c>
      <c r="W120" s="5">
        <v>42.26</v>
      </c>
      <c r="X120" s="5"/>
    </row>
    <row r="121" spans="1:24" x14ac:dyDescent="0.3">
      <c r="A121" s="2">
        <v>127</v>
      </c>
      <c r="B121" s="47">
        <v>150</v>
      </c>
      <c r="C121" s="48">
        <v>800</v>
      </c>
      <c r="D121" s="48">
        <v>0.09</v>
      </c>
      <c r="E121" s="48">
        <v>0.02</v>
      </c>
      <c r="F121" s="48">
        <v>0.05</v>
      </c>
      <c r="G121" s="49">
        <f t="shared" si="11"/>
        <v>104.16666666666667</v>
      </c>
      <c r="H121" s="49">
        <v>86.52</v>
      </c>
      <c r="I121" s="49">
        <f t="shared" si="18"/>
        <v>13.480000000000004</v>
      </c>
      <c r="J121" s="5">
        <v>7980</v>
      </c>
      <c r="K121" s="5">
        <f t="shared" si="13"/>
        <v>6904.2959999999994</v>
      </c>
      <c r="L121" s="5" t="s">
        <v>23</v>
      </c>
      <c r="M121" s="5" t="s">
        <v>44</v>
      </c>
      <c r="N121" s="5" t="s">
        <v>65</v>
      </c>
      <c r="O121" s="5">
        <f t="shared" si="25"/>
        <v>3600000</v>
      </c>
      <c r="P121" s="5" t="s">
        <v>59</v>
      </c>
      <c r="Q121" s="5">
        <v>1</v>
      </c>
      <c r="R121" s="5">
        <f t="shared" si="26"/>
        <v>53.999985000000002</v>
      </c>
      <c r="S121" s="5" t="s">
        <v>54</v>
      </c>
      <c r="T121" s="5" t="s">
        <v>44</v>
      </c>
      <c r="U121" s="5">
        <v>23.48</v>
      </c>
      <c r="V121" s="5">
        <v>31.13</v>
      </c>
      <c r="W121" s="5">
        <v>42.26</v>
      </c>
      <c r="X121" s="5"/>
    </row>
    <row r="122" spans="1:24" x14ac:dyDescent="0.3">
      <c r="A122" s="2">
        <v>130</v>
      </c>
      <c r="B122" s="47">
        <v>150</v>
      </c>
      <c r="C122" s="48">
        <v>800</v>
      </c>
      <c r="D122" s="48">
        <v>7.0000000000000007E-2</v>
      </c>
      <c r="E122" s="48">
        <v>0.02</v>
      </c>
      <c r="F122" s="48">
        <v>0.05</v>
      </c>
      <c r="G122" s="49">
        <f t="shared" si="11"/>
        <v>133.92857142857142</v>
      </c>
      <c r="H122" s="49">
        <v>88.29</v>
      </c>
      <c r="I122" s="49">
        <f t="shared" si="18"/>
        <v>11.709999999999994</v>
      </c>
      <c r="J122" s="5">
        <v>7980</v>
      </c>
      <c r="K122" s="5">
        <f t="shared" si="13"/>
        <v>7045.5420000000004</v>
      </c>
      <c r="L122" s="5" t="s">
        <v>23</v>
      </c>
      <c r="M122" s="5" t="s">
        <v>44</v>
      </c>
      <c r="N122" s="5" t="s">
        <v>65</v>
      </c>
      <c r="O122" s="5">
        <f t="shared" si="25"/>
        <v>3600000</v>
      </c>
      <c r="P122" s="5" t="s">
        <v>59</v>
      </c>
      <c r="Q122" s="5">
        <v>1</v>
      </c>
      <c r="R122" s="5">
        <f t="shared" si="26"/>
        <v>53.999985000000002</v>
      </c>
      <c r="S122" s="5" t="s">
        <v>54</v>
      </c>
      <c r="T122" s="5" t="s">
        <v>44</v>
      </c>
      <c r="U122" s="5">
        <v>23.48</v>
      </c>
      <c r="V122" s="5">
        <v>31.13</v>
      </c>
      <c r="W122" s="5">
        <v>42.26</v>
      </c>
      <c r="X122" s="5"/>
    </row>
    <row r="123" spans="1:24" x14ac:dyDescent="0.3">
      <c r="A123" s="2">
        <v>131</v>
      </c>
      <c r="B123" s="47">
        <v>150</v>
      </c>
      <c r="C123" s="48">
        <v>800</v>
      </c>
      <c r="D123" s="48">
        <v>0.09</v>
      </c>
      <c r="E123" s="48">
        <v>0.02</v>
      </c>
      <c r="F123" s="48">
        <v>0.05</v>
      </c>
      <c r="G123" s="49">
        <f t="shared" si="11"/>
        <v>104.16666666666667</v>
      </c>
      <c r="H123" s="49">
        <v>92.08</v>
      </c>
      <c r="I123" s="49">
        <f t="shared" si="18"/>
        <v>7.9200000000000017</v>
      </c>
      <c r="J123" s="5">
        <v>7980</v>
      </c>
      <c r="K123" s="5">
        <f t="shared" si="13"/>
        <v>7347.9840000000004</v>
      </c>
      <c r="L123" s="5" t="s">
        <v>23</v>
      </c>
      <c r="M123" s="5" t="s">
        <v>44</v>
      </c>
      <c r="N123" s="5" t="s">
        <v>65</v>
      </c>
      <c r="O123" s="5">
        <f t="shared" si="25"/>
        <v>3600000</v>
      </c>
      <c r="P123" s="5" t="s">
        <v>59</v>
      </c>
      <c r="Q123" s="5">
        <v>1</v>
      </c>
      <c r="R123" s="5">
        <f t="shared" si="26"/>
        <v>53.999985000000002</v>
      </c>
      <c r="S123" s="5" t="s">
        <v>54</v>
      </c>
      <c r="T123" s="5" t="s">
        <v>44</v>
      </c>
      <c r="U123" s="5">
        <v>23.48</v>
      </c>
      <c r="V123" s="5">
        <v>31.13</v>
      </c>
      <c r="W123" s="5">
        <v>42.26</v>
      </c>
      <c r="X123" s="5"/>
    </row>
    <row r="124" spans="1:24" x14ac:dyDescent="0.3">
      <c r="A124" s="2">
        <v>132</v>
      </c>
      <c r="B124" s="47">
        <v>150</v>
      </c>
      <c r="C124" s="48">
        <v>800</v>
      </c>
      <c r="D124" s="48">
        <v>7.0000000000000007E-2</v>
      </c>
      <c r="E124" s="48">
        <v>0.04</v>
      </c>
      <c r="F124" s="48">
        <v>0.05</v>
      </c>
      <c r="G124" s="49">
        <f t="shared" si="11"/>
        <v>66.964285714285708</v>
      </c>
      <c r="H124" s="49">
        <v>89.11</v>
      </c>
      <c r="I124" s="49">
        <f t="shared" si="18"/>
        <v>10.89</v>
      </c>
      <c r="J124" s="5">
        <v>7980</v>
      </c>
      <c r="K124" s="5">
        <f t="shared" si="13"/>
        <v>7110.9780000000001</v>
      </c>
      <c r="L124" s="5" t="s">
        <v>23</v>
      </c>
      <c r="M124" s="5" t="s">
        <v>44</v>
      </c>
      <c r="N124" s="5" t="s">
        <v>65</v>
      </c>
      <c r="O124" s="5">
        <f t="shared" si="25"/>
        <v>3600000</v>
      </c>
      <c r="P124" s="5" t="s">
        <v>59</v>
      </c>
      <c r="Q124" s="5">
        <v>1</v>
      </c>
      <c r="R124" s="5">
        <f t="shared" si="26"/>
        <v>53.999985000000002</v>
      </c>
      <c r="S124" s="5" t="s">
        <v>54</v>
      </c>
      <c r="T124" s="5" t="s">
        <v>44</v>
      </c>
      <c r="U124" s="5">
        <v>23.48</v>
      </c>
      <c r="V124" s="5">
        <v>31.13</v>
      </c>
      <c r="W124" s="5">
        <v>42.26</v>
      </c>
      <c r="X124" s="5"/>
    </row>
    <row r="125" spans="1:24" x14ac:dyDescent="0.3">
      <c r="A125" s="2">
        <v>134</v>
      </c>
      <c r="B125" s="47">
        <v>140</v>
      </c>
      <c r="C125" s="48">
        <v>800</v>
      </c>
      <c r="D125" s="48">
        <v>0.08</v>
      </c>
      <c r="E125" s="48">
        <v>0.02</v>
      </c>
      <c r="F125" s="48">
        <v>0.05</v>
      </c>
      <c r="G125" s="49">
        <f t="shared" si="11"/>
        <v>109.375</v>
      </c>
      <c r="H125" s="49">
        <v>90.17</v>
      </c>
      <c r="I125" s="49">
        <f t="shared" si="18"/>
        <v>9.8299999999999983</v>
      </c>
      <c r="J125" s="5">
        <v>7980</v>
      </c>
      <c r="K125" s="5">
        <f t="shared" si="13"/>
        <v>7195.5659999999998</v>
      </c>
      <c r="L125" s="5" t="s">
        <v>23</v>
      </c>
      <c r="M125" s="5" t="s">
        <v>44</v>
      </c>
      <c r="N125" s="5" t="s">
        <v>65</v>
      </c>
      <c r="O125" s="5">
        <f t="shared" si="25"/>
        <v>3600000</v>
      </c>
      <c r="P125" s="5" t="s">
        <v>59</v>
      </c>
      <c r="Q125" s="5">
        <v>1</v>
      </c>
      <c r="R125" s="5">
        <f t="shared" si="26"/>
        <v>53.999985000000002</v>
      </c>
      <c r="S125" s="5" t="s">
        <v>54</v>
      </c>
      <c r="T125" s="5" t="s">
        <v>44</v>
      </c>
      <c r="U125" s="5">
        <v>23.48</v>
      </c>
      <c r="V125" s="5">
        <v>31.13</v>
      </c>
      <c r="W125" s="5">
        <v>42.26</v>
      </c>
      <c r="X125" s="5"/>
    </row>
    <row r="126" spans="1:24" ht="14.4" customHeight="1" x14ac:dyDescent="0.3">
      <c r="A126" s="2">
        <v>137</v>
      </c>
      <c r="B126" s="47">
        <v>160</v>
      </c>
      <c r="C126" s="48">
        <v>800</v>
      </c>
      <c r="D126" s="48">
        <v>0.08</v>
      </c>
      <c r="E126" s="48">
        <v>0.04</v>
      </c>
      <c r="F126" s="48">
        <v>0.05</v>
      </c>
      <c r="G126" s="49">
        <f t="shared" si="11"/>
        <v>62.5</v>
      </c>
      <c r="H126" s="49">
        <v>87.64</v>
      </c>
      <c r="I126" s="49">
        <f t="shared" si="18"/>
        <v>12.36</v>
      </c>
      <c r="J126" s="5">
        <v>7980</v>
      </c>
      <c r="K126" s="5">
        <f t="shared" si="13"/>
        <v>6993.6719999999996</v>
      </c>
      <c r="L126" s="5" t="s">
        <v>23</v>
      </c>
      <c r="M126" s="5" t="s">
        <v>44</v>
      </c>
      <c r="N126" s="5" t="s">
        <v>65</v>
      </c>
      <c r="O126" s="5">
        <f t="shared" si="25"/>
        <v>3600000</v>
      </c>
      <c r="P126" s="5" t="s">
        <v>59</v>
      </c>
      <c r="Q126" s="5">
        <v>1</v>
      </c>
      <c r="R126" s="5">
        <f t="shared" si="26"/>
        <v>53.999985000000002</v>
      </c>
      <c r="S126" s="5" t="s">
        <v>54</v>
      </c>
      <c r="T126" s="5" t="s">
        <v>44</v>
      </c>
      <c r="U126" s="5">
        <v>23.48</v>
      </c>
      <c r="V126" s="5">
        <v>31.13</v>
      </c>
      <c r="W126" s="5">
        <v>42.26</v>
      </c>
      <c r="X126" s="5"/>
    </row>
    <row r="127" spans="1:24" x14ac:dyDescent="0.3">
      <c r="A127" s="2">
        <v>138</v>
      </c>
      <c r="B127" s="47">
        <v>140</v>
      </c>
      <c r="C127" s="48">
        <v>800</v>
      </c>
      <c r="D127" s="48">
        <v>0.08</v>
      </c>
      <c r="E127" s="48">
        <v>0.02</v>
      </c>
      <c r="F127" s="48">
        <v>0.05</v>
      </c>
      <c r="G127" s="49">
        <f t="shared" si="11"/>
        <v>109.375</v>
      </c>
      <c r="H127" s="49">
        <v>93.39</v>
      </c>
      <c r="I127" s="49">
        <f t="shared" si="18"/>
        <v>6.6099999999999994</v>
      </c>
      <c r="J127" s="5">
        <v>7980</v>
      </c>
      <c r="K127" s="5">
        <f t="shared" si="13"/>
        <v>7452.5219999999999</v>
      </c>
      <c r="L127" s="5" t="s">
        <v>23</v>
      </c>
      <c r="M127" s="5" t="s">
        <v>44</v>
      </c>
      <c r="N127" s="5" t="s">
        <v>65</v>
      </c>
      <c r="O127" s="5">
        <f t="shared" si="25"/>
        <v>3600000</v>
      </c>
      <c r="P127" s="5" t="s">
        <v>59</v>
      </c>
      <c r="Q127" s="5">
        <v>1</v>
      </c>
      <c r="R127" s="5">
        <f t="shared" si="26"/>
        <v>53.999985000000002</v>
      </c>
      <c r="S127" s="5" t="s">
        <v>54</v>
      </c>
      <c r="T127" s="5" t="s">
        <v>44</v>
      </c>
      <c r="U127" s="5">
        <v>23.48</v>
      </c>
      <c r="V127" s="5">
        <v>31.13</v>
      </c>
      <c r="W127" s="5">
        <v>42.26</v>
      </c>
      <c r="X127" s="5"/>
    </row>
    <row r="128" spans="1:24" x14ac:dyDescent="0.3">
      <c r="A128" s="2">
        <v>139</v>
      </c>
      <c r="B128" s="47">
        <v>160</v>
      </c>
      <c r="C128" s="48">
        <v>800</v>
      </c>
      <c r="D128" s="48">
        <v>0.08</v>
      </c>
      <c r="E128" s="48">
        <v>0.02</v>
      </c>
      <c r="F128" s="48">
        <v>0.05</v>
      </c>
      <c r="G128" s="49">
        <f t="shared" si="11"/>
        <v>125</v>
      </c>
      <c r="H128" s="49">
        <v>95.04</v>
      </c>
      <c r="I128" s="49">
        <f t="shared" si="18"/>
        <v>4.9599999999999937</v>
      </c>
      <c r="J128" s="5">
        <v>7980</v>
      </c>
      <c r="K128" s="5">
        <f t="shared" si="13"/>
        <v>7584.1920000000009</v>
      </c>
      <c r="L128" s="5" t="s">
        <v>23</v>
      </c>
      <c r="M128" s="5" t="s">
        <v>44</v>
      </c>
      <c r="N128" s="5" t="s">
        <v>65</v>
      </c>
      <c r="O128" s="5">
        <f t="shared" si="25"/>
        <v>3600000</v>
      </c>
      <c r="P128" s="5" t="s">
        <v>59</v>
      </c>
      <c r="Q128" s="5">
        <v>1</v>
      </c>
      <c r="R128" s="5">
        <f t="shared" si="26"/>
        <v>53.999985000000002</v>
      </c>
      <c r="S128" s="5" t="s">
        <v>54</v>
      </c>
      <c r="T128" s="5" t="s">
        <v>44</v>
      </c>
      <c r="U128" s="5">
        <v>23.48</v>
      </c>
      <c r="V128" s="5">
        <v>31.13</v>
      </c>
      <c r="W128" s="5">
        <v>42.26</v>
      </c>
      <c r="X128" s="5"/>
    </row>
    <row r="129" spans="1:24" x14ac:dyDescent="0.3">
      <c r="A129" s="2">
        <v>142</v>
      </c>
      <c r="B129" s="47">
        <v>150</v>
      </c>
      <c r="C129" s="48">
        <v>700</v>
      </c>
      <c r="D129" s="48">
        <v>0.08</v>
      </c>
      <c r="E129" s="48">
        <v>0.03</v>
      </c>
      <c r="F129" s="48">
        <v>0.05</v>
      </c>
      <c r="G129" s="49">
        <f t="shared" si="11"/>
        <v>89.285714285714292</v>
      </c>
      <c r="H129" s="49">
        <v>90.18</v>
      </c>
      <c r="I129" s="49">
        <f t="shared" si="18"/>
        <v>9.8199999999999932</v>
      </c>
      <c r="J129" s="5">
        <v>7980</v>
      </c>
      <c r="K129" s="5">
        <f t="shared" si="13"/>
        <v>7196.3640000000005</v>
      </c>
      <c r="L129" s="5" t="s">
        <v>23</v>
      </c>
      <c r="M129" s="5" t="s">
        <v>44</v>
      </c>
      <c r="N129" s="5" t="s">
        <v>65</v>
      </c>
      <c r="O129" s="5">
        <f t="shared" si="25"/>
        <v>3600000</v>
      </c>
      <c r="P129" s="5" t="s">
        <v>59</v>
      </c>
      <c r="Q129" s="5">
        <v>1</v>
      </c>
      <c r="R129" s="5">
        <f t="shared" si="26"/>
        <v>53.999985000000002</v>
      </c>
      <c r="S129" s="5" t="s">
        <v>54</v>
      </c>
      <c r="T129" s="5" t="s">
        <v>44</v>
      </c>
      <c r="U129" s="5">
        <v>23.48</v>
      </c>
      <c r="V129" s="5">
        <v>31.13</v>
      </c>
      <c r="W129" s="5">
        <v>42.26</v>
      </c>
      <c r="X129" s="5"/>
    </row>
    <row r="130" spans="1:24" x14ac:dyDescent="0.3">
      <c r="A130" s="2">
        <v>143</v>
      </c>
      <c r="B130" s="47">
        <v>150</v>
      </c>
      <c r="C130" s="48">
        <v>900</v>
      </c>
      <c r="D130" s="48">
        <v>0.08</v>
      </c>
      <c r="E130" s="48">
        <v>0.03</v>
      </c>
      <c r="F130" s="48">
        <v>0.05</v>
      </c>
      <c r="G130" s="49">
        <f t="shared" ref="G130:G193" si="27">B130/(C130*D130*E130)</f>
        <v>69.444444444444443</v>
      </c>
      <c r="H130" s="49">
        <v>86.38</v>
      </c>
      <c r="I130" s="49">
        <f t="shared" si="18"/>
        <v>13.620000000000005</v>
      </c>
      <c r="J130" s="5">
        <v>7980</v>
      </c>
      <c r="K130" s="5">
        <f t="shared" ref="K130:K193" si="28">H130*J130/100</f>
        <v>6893.1239999999989</v>
      </c>
      <c r="L130" s="5" t="s">
        <v>23</v>
      </c>
      <c r="M130" s="5" t="s">
        <v>44</v>
      </c>
      <c r="N130" s="5" t="s">
        <v>65</v>
      </c>
      <c r="O130" s="5">
        <f t="shared" si="25"/>
        <v>3600000</v>
      </c>
      <c r="P130" s="5" t="s">
        <v>59</v>
      </c>
      <c r="Q130" s="5">
        <v>1</v>
      </c>
      <c r="R130" s="5">
        <f t="shared" si="26"/>
        <v>53.999985000000002</v>
      </c>
      <c r="S130" s="5" t="s">
        <v>54</v>
      </c>
      <c r="T130" s="5" t="s">
        <v>44</v>
      </c>
      <c r="U130" s="5">
        <v>23.48</v>
      </c>
      <c r="V130" s="5">
        <v>31.13</v>
      </c>
      <c r="W130" s="5">
        <v>42.26</v>
      </c>
      <c r="X130" s="5"/>
    </row>
    <row r="131" spans="1:24" x14ac:dyDescent="0.3">
      <c r="A131" s="2">
        <v>146</v>
      </c>
      <c r="B131" s="47">
        <v>150</v>
      </c>
      <c r="C131" s="48">
        <v>700</v>
      </c>
      <c r="D131" s="48">
        <v>0.08</v>
      </c>
      <c r="E131" s="48">
        <v>0.03</v>
      </c>
      <c r="F131" s="48">
        <v>0.05</v>
      </c>
      <c r="G131" s="49">
        <f t="shared" si="27"/>
        <v>89.285714285714292</v>
      </c>
      <c r="H131" s="49">
        <v>90.36</v>
      </c>
      <c r="I131" s="49">
        <f t="shared" si="18"/>
        <v>9.64</v>
      </c>
      <c r="J131" s="5">
        <v>7980</v>
      </c>
      <c r="K131" s="5">
        <f t="shared" si="28"/>
        <v>7210.7280000000001</v>
      </c>
      <c r="L131" s="5" t="s">
        <v>23</v>
      </c>
      <c r="M131" s="5" t="s">
        <v>44</v>
      </c>
      <c r="N131" s="5" t="s">
        <v>65</v>
      </c>
      <c r="O131" s="5">
        <f t="shared" si="25"/>
        <v>3600000</v>
      </c>
      <c r="P131" s="5" t="s">
        <v>59</v>
      </c>
      <c r="Q131" s="5">
        <v>1</v>
      </c>
      <c r="R131" s="5">
        <f t="shared" si="26"/>
        <v>53.999985000000002</v>
      </c>
      <c r="S131" s="5" t="s">
        <v>54</v>
      </c>
      <c r="T131" s="5" t="s">
        <v>44</v>
      </c>
      <c r="U131" s="5">
        <v>23.48</v>
      </c>
      <c r="V131" s="5">
        <v>31.13</v>
      </c>
      <c r="W131" s="5">
        <v>42.26</v>
      </c>
      <c r="X131" s="5"/>
    </row>
    <row r="132" spans="1:24" x14ac:dyDescent="0.3">
      <c r="A132" s="2">
        <v>148</v>
      </c>
      <c r="B132" s="47">
        <v>150</v>
      </c>
      <c r="C132" s="48">
        <v>700</v>
      </c>
      <c r="D132" s="48">
        <v>0.08</v>
      </c>
      <c r="E132" s="48">
        <v>0.03</v>
      </c>
      <c r="F132" s="48">
        <v>0.05</v>
      </c>
      <c r="G132" s="49">
        <f t="shared" si="27"/>
        <v>89.285714285714292</v>
      </c>
      <c r="H132" s="49">
        <v>90.41</v>
      </c>
      <c r="I132" s="49">
        <f t="shared" si="18"/>
        <v>9.5900000000000034</v>
      </c>
      <c r="J132" s="5">
        <v>7980</v>
      </c>
      <c r="K132" s="5">
        <f t="shared" si="28"/>
        <v>7214.7179999999989</v>
      </c>
      <c r="L132" s="5" t="s">
        <v>23</v>
      </c>
      <c r="M132" s="5" t="s">
        <v>44</v>
      </c>
      <c r="N132" s="5" t="s">
        <v>65</v>
      </c>
      <c r="O132" s="5">
        <f t="shared" si="25"/>
        <v>3600000</v>
      </c>
      <c r="P132" s="5" t="s">
        <v>59</v>
      </c>
      <c r="Q132" s="5">
        <v>1</v>
      </c>
      <c r="R132" s="5">
        <f t="shared" si="26"/>
        <v>53.999985000000002</v>
      </c>
      <c r="S132" s="5" t="s">
        <v>54</v>
      </c>
      <c r="T132" s="5" t="s">
        <v>44</v>
      </c>
      <c r="U132" s="5">
        <v>23.48</v>
      </c>
      <c r="V132" s="5">
        <v>31.13</v>
      </c>
      <c r="W132" s="5">
        <v>42.26</v>
      </c>
      <c r="X132" s="5"/>
    </row>
    <row r="133" spans="1:24" x14ac:dyDescent="0.3">
      <c r="A133" s="2">
        <v>149</v>
      </c>
      <c r="B133" s="47">
        <v>150</v>
      </c>
      <c r="C133" s="48">
        <v>900</v>
      </c>
      <c r="D133" s="48">
        <v>0.08</v>
      </c>
      <c r="E133" s="48">
        <v>0.03</v>
      </c>
      <c r="F133" s="48">
        <v>0.05</v>
      </c>
      <c r="G133" s="49">
        <f t="shared" si="27"/>
        <v>69.444444444444443</v>
      </c>
      <c r="H133" s="49">
        <v>87.71</v>
      </c>
      <c r="I133" s="49">
        <f t="shared" si="18"/>
        <v>12.290000000000006</v>
      </c>
      <c r="J133" s="5">
        <v>7980</v>
      </c>
      <c r="K133" s="5">
        <f t="shared" si="28"/>
        <v>6999.2579999999989</v>
      </c>
      <c r="L133" s="5" t="s">
        <v>23</v>
      </c>
      <c r="M133" s="5" t="s">
        <v>44</v>
      </c>
      <c r="N133" s="5" t="s">
        <v>65</v>
      </c>
      <c r="O133" s="5">
        <f t="shared" si="25"/>
        <v>3600000</v>
      </c>
      <c r="P133" s="5" t="s">
        <v>59</v>
      </c>
      <c r="Q133" s="5">
        <v>1</v>
      </c>
      <c r="R133" s="5">
        <f t="shared" si="26"/>
        <v>53.999985000000002</v>
      </c>
      <c r="S133" s="5" t="s">
        <v>54</v>
      </c>
      <c r="T133" s="5" t="s">
        <v>44</v>
      </c>
      <c r="U133" s="5">
        <v>23.48</v>
      </c>
      <c r="V133" s="5">
        <v>31.13</v>
      </c>
      <c r="W133" s="5">
        <v>42.26</v>
      </c>
      <c r="X133" s="5"/>
    </row>
    <row r="134" spans="1:24" x14ac:dyDescent="0.3">
      <c r="A134" s="2">
        <v>151</v>
      </c>
      <c r="B134" s="47">
        <v>160</v>
      </c>
      <c r="C134" s="48">
        <v>800</v>
      </c>
      <c r="D134" s="48">
        <v>7.0000000000000007E-2</v>
      </c>
      <c r="E134" s="48">
        <v>0.03</v>
      </c>
      <c r="F134" s="48">
        <v>0.05</v>
      </c>
      <c r="G134" s="49">
        <f t="shared" si="27"/>
        <v>95.238095238095227</v>
      </c>
      <c r="H134" s="49">
        <v>87.11</v>
      </c>
      <c r="I134" s="49">
        <f t="shared" si="18"/>
        <v>12.89</v>
      </c>
      <c r="J134" s="5">
        <v>7980</v>
      </c>
      <c r="K134" s="5">
        <f t="shared" si="28"/>
        <v>6951.3780000000006</v>
      </c>
      <c r="L134" s="5" t="s">
        <v>23</v>
      </c>
      <c r="M134" s="5" t="s">
        <v>44</v>
      </c>
      <c r="N134" s="5" t="s">
        <v>65</v>
      </c>
      <c r="O134" s="5">
        <f t="shared" si="25"/>
        <v>3600000</v>
      </c>
      <c r="P134" s="5" t="s">
        <v>59</v>
      </c>
      <c r="Q134" s="5">
        <v>1</v>
      </c>
      <c r="R134" s="5">
        <f t="shared" si="26"/>
        <v>53.999985000000002</v>
      </c>
      <c r="S134" s="5" t="s">
        <v>54</v>
      </c>
      <c r="T134" s="5" t="s">
        <v>44</v>
      </c>
      <c r="U134" s="5">
        <v>23.48</v>
      </c>
      <c r="V134" s="5">
        <v>31.13</v>
      </c>
      <c r="W134" s="5">
        <v>42.26</v>
      </c>
      <c r="X134" s="5"/>
    </row>
    <row r="135" spans="1:24" x14ac:dyDescent="0.3">
      <c r="A135" s="2">
        <v>154</v>
      </c>
      <c r="B135" s="47">
        <v>140</v>
      </c>
      <c r="C135" s="48">
        <v>800</v>
      </c>
      <c r="D135" s="48">
        <v>7.0000000000000007E-2</v>
      </c>
      <c r="E135" s="48">
        <v>0.03</v>
      </c>
      <c r="F135" s="48">
        <v>0.05</v>
      </c>
      <c r="G135" s="49">
        <f t="shared" si="27"/>
        <v>83.333333333333329</v>
      </c>
      <c r="H135" s="49">
        <v>88.49</v>
      </c>
      <c r="I135" s="49">
        <f t="shared" si="18"/>
        <v>11.510000000000005</v>
      </c>
      <c r="J135" s="5">
        <v>7980</v>
      </c>
      <c r="K135" s="5">
        <f t="shared" si="28"/>
        <v>7061.5019999999995</v>
      </c>
      <c r="L135" s="5" t="s">
        <v>23</v>
      </c>
      <c r="M135" s="5" t="s">
        <v>44</v>
      </c>
      <c r="N135" s="5" t="s">
        <v>65</v>
      </c>
      <c r="O135" s="5">
        <f t="shared" si="25"/>
        <v>3600000</v>
      </c>
      <c r="P135" s="5" t="s">
        <v>59</v>
      </c>
      <c r="Q135" s="5">
        <v>1</v>
      </c>
      <c r="R135" s="5">
        <f t="shared" si="26"/>
        <v>53.999985000000002</v>
      </c>
      <c r="S135" s="5" t="s">
        <v>54</v>
      </c>
      <c r="T135" s="5" t="s">
        <v>44</v>
      </c>
      <c r="U135" s="5">
        <v>23.48</v>
      </c>
      <c r="V135" s="5">
        <v>31.13</v>
      </c>
      <c r="W135" s="5">
        <v>42.26</v>
      </c>
      <c r="X135" s="5"/>
    </row>
    <row r="136" spans="1:24" x14ac:dyDescent="0.3">
      <c r="A136" s="2">
        <v>155</v>
      </c>
      <c r="B136" s="47">
        <v>160</v>
      </c>
      <c r="C136" s="48">
        <v>800</v>
      </c>
      <c r="D136" s="48">
        <v>7.0000000000000007E-2</v>
      </c>
      <c r="E136" s="48">
        <v>0.03</v>
      </c>
      <c r="F136" s="48">
        <v>0.05</v>
      </c>
      <c r="G136" s="49">
        <f t="shared" si="27"/>
        <v>95.238095238095227</v>
      </c>
      <c r="H136" s="49">
        <v>89.06</v>
      </c>
      <c r="I136" s="49">
        <f t="shared" si="18"/>
        <v>10.939999999999998</v>
      </c>
      <c r="J136" s="5">
        <v>7980</v>
      </c>
      <c r="K136" s="5">
        <f t="shared" si="28"/>
        <v>7106.9880000000003</v>
      </c>
      <c r="L136" s="5" t="s">
        <v>23</v>
      </c>
      <c r="M136" s="5" t="s">
        <v>44</v>
      </c>
      <c r="N136" s="5" t="s">
        <v>65</v>
      </c>
      <c r="O136" s="5">
        <f t="shared" si="25"/>
        <v>3600000</v>
      </c>
      <c r="P136" s="5" t="s">
        <v>59</v>
      </c>
      <c r="Q136" s="5">
        <v>1</v>
      </c>
      <c r="R136" s="5">
        <f t="shared" si="26"/>
        <v>53.999985000000002</v>
      </c>
      <c r="S136" s="5" t="s">
        <v>54</v>
      </c>
      <c r="T136" s="5" t="s">
        <v>44</v>
      </c>
      <c r="U136" s="5">
        <v>23.48</v>
      </c>
      <c r="V136" s="5">
        <v>31.13</v>
      </c>
      <c r="W136" s="5">
        <v>42.26</v>
      </c>
      <c r="X136" s="5"/>
    </row>
    <row r="137" spans="1:24" x14ac:dyDescent="0.3">
      <c r="A137" s="2">
        <v>156</v>
      </c>
      <c r="B137" s="47">
        <v>140</v>
      </c>
      <c r="C137" s="48">
        <v>800</v>
      </c>
      <c r="D137" s="48">
        <v>0.09</v>
      </c>
      <c r="E137" s="48">
        <v>0.03</v>
      </c>
      <c r="F137" s="48">
        <v>0.05</v>
      </c>
      <c r="G137" s="49">
        <f t="shared" si="27"/>
        <v>64.81481481481481</v>
      </c>
      <c r="H137" s="49">
        <v>85.47</v>
      </c>
      <c r="I137" s="49">
        <f t="shared" si="18"/>
        <v>14.530000000000001</v>
      </c>
      <c r="J137" s="5">
        <v>7980</v>
      </c>
      <c r="K137" s="5">
        <f t="shared" si="28"/>
        <v>6820.5059999999994</v>
      </c>
      <c r="L137" s="5" t="s">
        <v>23</v>
      </c>
      <c r="M137" s="5" t="s">
        <v>44</v>
      </c>
      <c r="N137" s="5" t="s">
        <v>65</v>
      </c>
      <c r="O137" s="5">
        <f t="shared" si="25"/>
        <v>3600000</v>
      </c>
      <c r="P137" s="5" t="s">
        <v>59</v>
      </c>
      <c r="Q137" s="5">
        <v>1</v>
      </c>
      <c r="R137" s="5">
        <f t="shared" si="26"/>
        <v>53.999985000000002</v>
      </c>
      <c r="S137" s="5" t="s">
        <v>54</v>
      </c>
      <c r="T137" s="5" t="s">
        <v>44</v>
      </c>
      <c r="U137" s="5">
        <v>23.48</v>
      </c>
      <c r="V137" s="5">
        <v>31.13</v>
      </c>
      <c r="W137" s="5">
        <v>42.26</v>
      </c>
      <c r="X137" s="5"/>
    </row>
    <row r="138" spans="1:24" x14ac:dyDescent="0.3">
      <c r="A138" s="2">
        <v>158</v>
      </c>
      <c r="B138" s="47">
        <v>150</v>
      </c>
      <c r="C138" s="48">
        <v>800</v>
      </c>
      <c r="D138" s="48">
        <v>0.08</v>
      </c>
      <c r="E138" s="48">
        <v>0.03</v>
      </c>
      <c r="F138" s="48">
        <v>0.05</v>
      </c>
      <c r="G138" s="49">
        <f t="shared" si="27"/>
        <v>78.125</v>
      </c>
      <c r="H138" s="49">
        <v>89.24</v>
      </c>
      <c r="I138" s="49">
        <f t="shared" si="18"/>
        <v>10.760000000000005</v>
      </c>
      <c r="J138" s="5">
        <v>7980</v>
      </c>
      <c r="K138" s="5">
        <f t="shared" si="28"/>
        <v>7121.3519999999999</v>
      </c>
      <c r="L138" s="5" t="s">
        <v>23</v>
      </c>
      <c r="M138" s="5" t="s">
        <v>44</v>
      </c>
      <c r="N138" s="5" t="s">
        <v>65</v>
      </c>
      <c r="O138" s="5">
        <f t="shared" si="25"/>
        <v>3600000</v>
      </c>
      <c r="P138" s="5" t="s">
        <v>59</v>
      </c>
      <c r="Q138" s="5">
        <v>1</v>
      </c>
      <c r="R138" s="5">
        <f t="shared" si="26"/>
        <v>53.999985000000002</v>
      </c>
      <c r="S138" s="5" t="s">
        <v>54</v>
      </c>
      <c r="T138" s="5" t="s">
        <v>44</v>
      </c>
      <c r="U138" s="5">
        <v>23.48</v>
      </c>
      <c r="V138" s="5">
        <v>31.13</v>
      </c>
      <c r="W138" s="5">
        <v>42.26</v>
      </c>
      <c r="X138" s="5"/>
    </row>
    <row r="139" spans="1:24" x14ac:dyDescent="0.3">
      <c r="A139" s="2">
        <v>159</v>
      </c>
      <c r="B139" s="47">
        <v>150</v>
      </c>
      <c r="C139" s="48">
        <v>800</v>
      </c>
      <c r="D139" s="48">
        <v>0.08</v>
      </c>
      <c r="E139" s="48">
        <v>0.03</v>
      </c>
      <c r="F139" s="48">
        <v>0.05</v>
      </c>
      <c r="G139" s="49">
        <f t="shared" si="27"/>
        <v>78.125</v>
      </c>
      <c r="H139" s="49">
        <v>86.38</v>
      </c>
      <c r="I139" s="49">
        <f t="shared" si="18"/>
        <v>13.620000000000005</v>
      </c>
      <c r="J139" s="5">
        <v>7980</v>
      </c>
      <c r="K139" s="5">
        <f t="shared" si="28"/>
        <v>6893.1239999999989</v>
      </c>
      <c r="L139" s="5" t="s">
        <v>23</v>
      </c>
      <c r="M139" s="5" t="s">
        <v>44</v>
      </c>
      <c r="N139" s="5" t="s">
        <v>65</v>
      </c>
      <c r="O139" s="5">
        <f t="shared" si="25"/>
        <v>3600000</v>
      </c>
      <c r="P139" s="5" t="s">
        <v>59</v>
      </c>
      <c r="Q139" s="5">
        <v>1</v>
      </c>
      <c r="R139" s="5">
        <f t="shared" si="26"/>
        <v>53.999985000000002</v>
      </c>
      <c r="S139" s="5" t="s">
        <v>54</v>
      </c>
      <c r="T139" s="5" t="s">
        <v>44</v>
      </c>
      <c r="U139" s="5">
        <v>23.48</v>
      </c>
      <c r="V139" s="5">
        <v>31.13</v>
      </c>
      <c r="W139" s="5">
        <v>42.26</v>
      </c>
      <c r="X139" s="5"/>
    </row>
    <row r="140" spans="1:24" x14ac:dyDescent="0.3">
      <c r="A140" s="2">
        <v>163</v>
      </c>
      <c r="B140" s="47">
        <v>150</v>
      </c>
      <c r="C140" s="48">
        <v>800</v>
      </c>
      <c r="D140" s="48">
        <v>0.08</v>
      </c>
      <c r="E140" s="48">
        <v>0.03</v>
      </c>
      <c r="F140" s="48">
        <v>0.05</v>
      </c>
      <c r="G140" s="49">
        <f t="shared" si="27"/>
        <v>78.125</v>
      </c>
      <c r="H140" s="49">
        <v>85.1</v>
      </c>
      <c r="I140" s="49">
        <f t="shared" si="18"/>
        <v>14.900000000000006</v>
      </c>
      <c r="J140" s="5">
        <v>7980</v>
      </c>
      <c r="K140" s="5">
        <f t="shared" si="28"/>
        <v>6790.98</v>
      </c>
      <c r="L140" s="5" t="s">
        <v>23</v>
      </c>
      <c r="M140" s="5" t="s">
        <v>44</v>
      </c>
      <c r="N140" s="5" t="s">
        <v>65</v>
      </c>
      <c r="O140" s="5">
        <f t="shared" si="25"/>
        <v>3600000</v>
      </c>
      <c r="P140" s="5" t="s">
        <v>59</v>
      </c>
      <c r="Q140" s="5">
        <v>1</v>
      </c>
      <c r="R140" s="5">
        <f t="shared" si="26"/>
        <v>53.999985000000002</v>
      </c>
      <c r="S140" s="5" t="s">
        <v>54</v>
      </c>
      <c r="T140" s="5" t="s">
        <v>44</v>
      </c>
      <c r="U140" s="5">
        <v>23.48</v>
      </c>
      <c r="V140" s="5">
        <v>31.13</v>
      </c>
      <c r="W140" s="5">
        <v>42.26</v>
      </c>
      <c r="X140" s="5"/>
    </row>
    <row r="141" spans="1:24" x14ac:dyDescent="0.3">
      <c r="A141" s="2">
        <v>164</v>
      </c>
      <c r="B141" s="50">
        <v>100</v>
      </c>
      <c r="C141" s="51">
        <v>250</v>
      </c>
      <c r="D141" s="51">
        <v>0.08</v>
      </c>
      <c r="E141" s="51">
        <v>0.03</v>
      </c>
      <c r="F141" s="51">
        <v>7.0000000000000007E-2</v>
      </c>
      <c r="G141" s="52">
        <f t="shared" si="27"/>
        <v>166.66666666666669</v>
      </c>
      <c r="H141" s="52">
        <v>89.31</v>
      </c>
      <c r="I141" s="52">
        <f t="shared" si="18"/>
        <v>10.689999999999998</v>
      </c>
      <c r="J141" s="5">
        <v>7980</v>
      </c>
      <c r="K141" s="5">
        <f t="shared" si="28"/>
        <v>7126.9380000000001</v>
      </c>
      <c r="L141" s="5" t="s">
        <v>23</v>
      </c>
      <c r="M141" s="5" t="s">
        <v>44</v>
      </c>
      <c r="N141" s="5" t="s">
        <v>66</v>
      </c>
      <c r="O141" s="5">
        <f t="shared" ref="O141:O171" si="29">100*100*120</f>
        <v>1200000</v>
      </c>
      <c r="P141" s="5" t="s">
        <v>26</v>
      </c>
      <c r="Q141" s="5">
        <v>1</v>
      </c>
      <c r="R141" s="5">
        <f t="shared" ref="R141:R171" si="30">(1-Q141/O141)*32</f>
        <v>31.999973333333333</v>
      </c>
      <c r="S141" s="5" t="s">
        <v>49</v>
      </c>
      <c r="T141" s="5" t="s">
        <v>44</v>
      </c>
      <c r="U141" s="5"/>
      <c r="V141" s="5">
        <v>17</v>
      </c>
      <c r="W141" s="5"/>
      <c r="X141" s="5"/>
    </row>
    <row r="142" spans="1:24" x14ac:dyDescent="0.3">
      <c r="A142" s="2">
        <v>165</v>
      </c>
      <c r="B142" s="50">
        <v>100</v>
      </c>
      <c r="C142" s="51">
        <v>400</v>
      </c>
      <c r="D142" s="51">
        <v>0.08</v>
      </c>
      <c r="E142" s="51">
        <v>0.03</v>
      </c>
      <c r="F142" s="51">
        <v>7.0000000000000007E-2</v>
      </c>
      <c r="G142" s="52">
        <f t="shared" si="27"/>
        <v>104.16666666666667</v>
      </c>
      <c r="H142" s="52">
        <v>95.24</v>
      </c>
      <c r="I142" s="52">
        <f t="shared" ref="I142:I205" si="31">100-H142</f>
        <v>4.7600000000000051</v>
      </c>
      <c r="J142" s="5">
        <v>7980</v>
      </c>
      <c r="K142" s="5">
        <f t="shared" si="28"/>
        <v>7600.1519999999991</v>
      </c>
      <c r="L142" s="5" t="s">
        <v>23</v>
      </c>
      <c r="M142" s="5" t="s">
        <v>44</v>
      </c>
      <c r="N142" s="5" t="s">
        <v>66</v>
      </c>
      <c r="O142" s="5">
        <f t="shared" si="29"/>
        <v>1200000</v>
      </c>
      <c r="P142" s="5" t="s">
        <v>26</v>
      </c>
      <c r="Q142" s="5">
        <v>1</v>
      </c>
      <c r="R142" s="5">
        <f t="shared" si="30"/>
        <v>31.999973333333333</v>
      </c>
      <c r="S142" s="5" t="s">
        <v>49</v>
      </c>
      <c r="T142" s="5" t="s">
        <v>44</v>
      </c>
      <c r="U142" s="5"/>
      <c r="V142" s="5">
        <v>17</v>
      </c>
      <c r="W142" s="5"/>
      <c r="X142" s="5"/>
    </row>
    <row r="143" spans="1:24" x14ac:dyDescent="0.3">
      <c r="A143" s="2">
        <v>166</v>
      </c>
      <c r="B143" s="50">
        <v>100</v>
      </c>
      <c r="C143" s="51">
        <v>550</v>
      </c>
      <c r="D143" s="51">
        <v>0.08</v>
      </c>
      <c r="E143" s="51">
        <v>0.03</v>
      </c>
      <c r="F143" s="51">
        <v>7.0000000000000007E-2</v>
      </c>
      <c r="G143" s="52">
        <f t="shared" si="27"/>
        <v>75.757575757575765</v>
      </c>
      <c r="H143" s="52">
        <v>85.93</v>
      </c>
      <c r="I143" s="52">
        <f t="shared" si="31"/>
        <v>14.069999999999993</v>
      </c>
      <c r="J143" s="5">
        <v>7980</v>
      </c>
      <c r="K143" s="5">
        <f t="shared" si="28"/>
        <v>6857.2139999999999</v>
      </c>
      <c r="L143" s="5" t="s">
        <v>23</v>
      </c>
      <c r="M143" s="5" t="s">
        <v>44</v>
      </c>
      <c r="N143" s="5" t="s">
        <v>66</v>
      </c>
      <c r="O143" s="5">
        <f t="shared" si="29"/>
        <v>1200000</v>
      </c>
      <c r="P143" s="5" t="s">
        <v>26</v>
      </c>
      <c r="Q143" s="5">
        <v>1</v>
      </c>
      <c r="R143" s="5">
        <f t="shared" si="30"/>
        <v>31.999973333333333</v>
      </c>
      <c r="S143" s="5" t="s">
        <v>49</v>
      </c>
      <c r="T143" s="5" t="s">
        <v>44</v>
      </c>
      <c r="U143" s="5"/>
      <c r="V143" s="5">
        <v>17</v>
      </c>
      <c r="W143" s="5"/>
      <c r="X143" s="5"/>
    </row>
    <row r="144" spans="1:24" x14ac:dyDescent="0.3">
      <c r="A144" s="2">
        <v>167</v>
      </c>
      <c r="B144" s="50">
        <v>100</v>
      </c>
      <c r="C144" s="51">
        <v>700</v>
      </c>
      <c r="D144" s="51">
        <v>0.08</v>
      </c>
      <c r="E144" s="51">
        <v>0.03</v>
      </c>
      <c r="F144" s="51">
        <v>7.0000000000000007E-2</v>
      </c>
      <c r="G144" s="52">
        <f t="shared" si="27"/>
        <v>59.523809523809526</v>
      </c>
      <c r="H144" s="52">
        <v>85.93</v>
      </c>
      <c r="I144" s="52">
        <f t="shared" si="31"/>
        <v>14.069999999999993</v>
      </c>
      <c r="J144" s="5">
        <v>7980</v>
      </c>
      <c r="K144" s="5">
        <f t="shared" si="28"/>
        <v>6857.2139999999999</v>
      </c>
      <c r="L144" s="5" t="s">
        <v>23</v>
      </c>
      <c r="M144" s="5" t="s">
        <v>44</v>
      </c>
      <c r="N144" s="5" t="s">
        <v>66</v>
      </c>
      <c r="O144" s="5">
        <f t="shared" si="29"/>
        <v>1200000</v>
      </c>
      <c r="P144" s="5" t="s">
        <v>26</v>
      </c>
      <c r="Q144" s="5">
        <v>1</v>
      </c>
      <c r="R144" s="5">
        <f t="shared" si="30"/>
        <v>31.999973333333333</v>
      </c>
      <c r="S144" s="5" t="s">
        <v>49</v>
      </c>
      <c r="T144" s="5" t="s">
        <v>44</v>
      </c>
      <c r="U144" s="5"/>
      <c r="V144" s="5">
        <v>17</v>
      </c>
      <c r="W144" s="5"/>
      <c r="X144" s="5"/>
    </row>
    <row r="145" spans="1:24" x14ac:dyDescent="0.3">
      <c r="A145" s="2">
        <v>168</v>
      </c>
      <c r="B145" s="50">
        <v>120</v>
      </c>
      <c r="C145" s="51">
        <v>300</v>
      </c>
      <c r="D145" s="51">
        <v>0.08</v>
      </c>
      <c r="E145" s="51">
        <v>0.03</v>
      </c>
      <c r="F145" s="51">
        <v>7.0000000000000007E-2</v>
      </c>
      <c r="G145" s="52">
        <f t="shared" si="27"/>
        <v>166.66666666666669</v>
      </c>
      <c r="H145" s="52">
        <v>96.35</v>
      </c>
      <c r="I145" s="52">
        <f t="shared" si="31"/>
        <v>3.6500000000000057</v>
      </c>
      <c r="J145" s="5">
        <v>7980</v>
      </c>
      <c r="K145" s="5">
        <f t="shared" si="28"/>
        <v>7688.73</v>
      </c>
      <c r="L145" s="5" t="s">
        <v>23</v>
      </c>
      <c r="M145" s="5" t="s">
        <v>44</v>
      </c>
      <c r="N145" s="5" t="s">
        <v>66</v>
      </c>
      <c r="O145" s="5">
        <f t="shared" si="29"/>
        <v>1200000</v>
      </c>
      <c r="P145" s="5" t="s">
        <v>26</v>
      </c>
      <c r="Q145" s="5">
        <v>1</v>
      </c>
      <c r="R145" s="5">
        <f t="shared" si="30"/>
        <v>31.999973333333333</v>
      </c>
      <c r="S145" s="5" t="s">
        <v>49</v>
      </c>
      <c r="T145" s="5" t="s">
        <v>44</v>
      </c>
      <c r="U145" s="5"/>
      <c r="V145" s="5">
        <v>17</v>
      </c>
      <c r="W145" s="5"/>
      <c r="X145" s="5"/>
    </row>
    <row r="146" spans="1:24" x14ac:dyDescent="0.3">
      <c r="A146" s="2">
        <v>169</v>
      </c>
      <c r="B146" s="50">
        <v>120</v>
      </c>
      <c r="C146" s="51">
        <v>500</v>
      </c>
      <c r="D146" s="51">
        <v>0.08</v>
      </c>
      <c r="E146" s="51">
        <v>0.03</v>
      </c>
      <c r="F146" s="51">
        <v>7.0000000000000007E-2</v>
      </c>
      <c r="G146" s="52">
        <f t="shared" si="27"/>
        <v>100</v>
      </c>
      <c r="H146" s="52">
        <v>96.72</v>
      </c>
      <c r="I146" s="52">
        <f t="shared" si="31"/>
        <v>3.2800000000000011</v>
      </c>
      <c r="J146" s="5">
        <v>7980</v>
      </c>
      <c r="K146" s="5">
        <f t="shared" si="28"/>
        <v>7718.2559999999994</v>
      </c>
      <c r="L146" s="5" t="s">
        <v>23</v>
      </c>
      <c r="M146" s="5" t="s">
        <v>44</v>
      </c>
      <c r="N146" s="5" t="s">
        <v>66</v>
      </c>
      <c r="O146" s="5">
        <f t="shared" si="29"/>
        <v>1200000</v>
      </c>
      <c r="P146" s="5" t="s">
        <v>26</v>
      </c>
      <c r="Q146" s="5">
        <v>1</v>
      </c>
      <c r="R146" s="5">
        <f t="shared" si="30"/>
        <v>31.999973333333333</v>
      </c>
      <c r="S146" s="5" t="s">
        <v>49</v>
      </c>
      <c r="T146" s="5" t="s">
        <v>44</v>
      </c>
      <c r="U146" s="5"/>
      <c r="V146" s="5">
        <v>17</v>
      </c>
      <c r="W146" s="5"/>
      <c r="X146" s="5"/>
    </row>
    <row r="147" spans="1:24" x14ac:dyDescent="0.3">
      <c r="A147" s="2">
        <v>170</v>
      </c>
      <c r="B147" s="50">
        <v>120</v>
      </c>
      <c r="C147" s="51">
        <v>700</v>
      </c>
      <c r="D147" s="51">
        <v>0.08</v>
      </c>
      <c r="E147" s="51">
        <v>0.03</v>
      </c>
      <c r="F147" s="51">
        <v>7.0000000000000007E-2</v>
      </c>
      <c r="G147" s="52">
        <f t="shared" si="27"/>
        <v>71.428571428571431</v>
      </c>
      <c r="H147" s="52">
        <v>88.74</v>
      </c>
      <c r="I147" s="52">
        <f t="shared" si="31"/>
        <v>11.260000000000005</v>
      </c>
      <c r="J147" s="5">
        <v>7980</v>
      </c>
      <c r="K147" s="5">
        <f t="shared" si="28"/>
        <v>7081.4519999999993</v>
      </c>
      <c r="L147" s="5" t="s">
        <v>23</v>
      </c>
      <c r="M147" s="5" t="s">
        <v>44</v>
      </c>
      <c r="N147" s="5" t="s">
        <v>66</v>
      </c>
      <c r="O147" s="5">
        <f t="shared" si="29"/>
        <v>1200000</v>
      </c>
      <c r="P147" s="5" t="s">
        <v>26</v>
      </c>
      <c r="Q147" s="5">
        <v>1</v>
      </c>
      <c r="R147" s="5">
        <f t="shared" si="30"/>
        <v>31.999973333333333</v>
      </c>
      <c r="S147" s="5" t="s">
        <v>49</v>
      </c>
      <c r="T147" s="5" t="s">
        <v>44</v>
      </c>
      <c r="U147" s="5"/>
      <c r="V147" s="5">
        <v>17</v>
      </c>
      <c r="W147" s="5"/>
      <c r="X147" s="5"/>
    </row>
    <row r="148" spans="1:24" x14ac:dyDescent="0.3">
      <c r="A148" s="2">
        <v>171</v>
      </c>
      <c r="B148" s="50">
        <v>120</v>
      </c>
      <c r="C148" s="51">
        <v>900</v>
      </c>
      <c r="D148" s="51">
        <v>0.08</v>
      </c>
      <c r="E148" s="51">
        <v>0.03</v>
      </c>
      <c r="F148" s="51">
        <v>7.0000000000000007E-2</v>
      </c>
      <c r="G148" s="52">
        <f t="shared" si="27"/>
        <v>55.55555555555555</v>
      </c>
      <c r="H148" s="52">
        <v>86.27</v>
      </c>
      <c r="I148" s="52">
        <f t="shared" si="31"/>
        <v>13.730000000000004</v>
      </c>
      <c r="J148" s="5">
        <v>7980</v>
      </c>
      <c r="K148" s="5">
        <f t="shared" si="28"/>
        <v>6884.3459999999995</v>
      </c>
      <c r="L148" s="5" t="s">
        <v>23</v>
      </c>
      <c r="M148" s="5" t="s">
        <v>44</v>
      </c>
      <c r="N148" s="5" t="s">
        <v>66</v>
      </c>
      <c r="O148" s="5">
        <f t="shared" si="29"/>
        <v>1200000</v>
      </c>
      <c r="P148" s="5" t="s">
        <v>26</v>
      </c>
      <c r="Q148" s="5">
        <v>1</v>
      </c>
      <c r="R148" s="5">
        <f t="shared" si="30"/>
        <v>31.999973333333333</v>
      </c>
      <c r="S148" s="5" t="s">
        <v>49</v>
      </c>
      <c r="T148" s="5" t="s">
        <v>44</v>
      </c>
      <c r="U148" s="5"/>
      <c r="V148" s="5">
        <v>17</v>
      </c>
      <c r="W148" s="5"/>
      <c r="X148" s="5"/>
    </row>
    <row r="149" spans="1:24" x14ac:dyDescent="0.3">
      <c r="A149" s="2">
        <v>172</v>
      </c>
      <c r="B149" s="50">
        <v>150</v>
      </c>
      <c r="C149" s="51">
        <v>400</v>
      </c>
      <c r="D149" s="51">
        <v>0.08</v>
      </c>
      <c r="E149" s="51">
        <v>0.03</v>
      </c>
      <c r="F149" s="51">
        <v>7.0000000000000007E-2</v>
      </c>
      <c r="G149" s="52">
        <f t="shared" si="27"/>
        <v>156.25</v>
      </c>
      <c r="H149" s="52">
        <v>98.93</v>
      </c>
      <c r="I149" s="52">
        <f t="shared" si="31"/>
        <v>1.0699999999999932</v>
      </c>
      <c r="J149" s="5">
        <v>7980</v>
      </c>
      <c r="K149" s="5">
        <f t="shared" si="28"/>
        <v>7894.6140000000005</v>
      </c>
      <c r="L149" s="5" t="s">
        <v>23</v>
      </c>
      <c r="M149" s="5" t="s">
        <v>44</v>
      </c>
      <c r="N149" s="5" t="s">
        <v>66</v>
      </c>
      <c r="O149" s="5">
        <f t="shared" si="29"/>
        <v>1200000</v>
      </c>
      <c r="P149" s="5" t="s">
        <v>26</v>
      </c>
      <c r="Q149" s="5">
        <v>1</v>
      </c>
      <c r="R149" s="5">
        <f t="shared" si="30"/>
        <v>31.999973333333333</v>
      </c>
      <c r="S149" s="5" t="s">
        <v>49</v>
      </c>
      <c r="T149" s="5" t="s">
        <v>44</v>
      </c>
      <c r="U149" s="5"/>
      <c r="V149" s="5">
        <v>17</v>
      </c>
      <c r="W149" s="5"/>
      <c r="X149" s="5"/>
    </row>
    <row r="150" spans="1:24" x14ac:dyDescent="0.3">
      <c r="A150" s="2">
        <v>173</v>
      </c>
      <c r="B150" s="50">
        <v>150</v>
      </c>
      <c r="C150" s="51">
        <v>700</v>
      </c>
      <c r="D150" s="51">
        <v>0.08</v>
      </c>
      <c r="E150" s="51">
        <v>0.03</v>
      </c>
      <c r="F150" s="51">
        <v>7.0000000000000007E-2</v>
      </c>
      <c r="G150" s="52">
        <f t="shared" si="27"/>
        <v>89.285714285714292</v>
      </c>
      <c r="H150" s="52">
        <v>95.23</v>
      </c>
      <c r="I150" s="52">
        <f t="shared" si="31"/>
        <v>4.769999999999996</v>
      </c>
      <c r="J150" s="5">
        <v>7980</v>
      </c>
      <c r="K150" s="5">
        <f t="shared" si="28"/>
        <v>7599.3540000000003</v>
      </c>
      <c r="L150" s="5" t="s">
        <v>23</v>
      </c>
      <c r="M150" s="5" t="s">
        <v>44</v>
      </c>
      <c r="N150" s="5" t="s">
        <v>66</v>
      </c>
      <c r="O150" s="5">
        <f t="shared" si="29"/>
        <v>1200000</v>
      </c>
      <c r="P150" s="5" t="s">
        <v>26</v>
      </c>
      <c r="Q150" s="5">
        <v>1</v>
      </c>
      <c r="R150" s="5">
        <f t="shared" si="30"/>
        <v>31.999973333333333</v>
      </c>
      <c r="S150" s="5" t="s">
        <v>49</v>
      </c>
      <c r="T150" s="5" t="s">
        <v>44</v>
      </c>
      <c r="U150" s="5"/>
      <c r="V150" s="5">
        <v>17</v>
      </c>
      <c r="W150" s="5"/>
      <c r="X150" s="5"/>
    </row>
    <row r="151" spans="1:24" x14ac:dyDescent="0.3">
      <c r="A151" s="2">
        <v>174</v>
      </c>
      <c r="B151" s="50">
        <v>150</v>
      </c>
      <c r="C151" s="51">
        <v>1000</v>
      </c>
      <c r="D151" s="51">
        <v>0.08</v>
      </c>
      <c r="E151" s="51">
        <v>0.03</v>
      </c>
      <c r="F151" s="51">
        <v>7.0000000000000007E-2</v>
      </c>
      <c r="G151" s="52">
        <f t="shared" si="27"/>
        <v>62.5</v>
      </c>
      <c r="H151" s="52">
        <v>87.78</v>
      </c>
      <c r="I151" s="52">
        <f t="shared" si="31"/>
        <v>12.219999999999999</v>
      </c>
      <c r="J151" s="5">
        <v>7980</v>
      </c>
      <c r="K151" s="5">
        <f t="shared" si="28"/>
        <v>7004.8440000000001</v>
      </c>
      <c r="L151" s="5" t="s">
        <v>23</v>
      </c>
      <c r="M151" s="5" t="s">
        <v>44</v>
      </c>
      <c r="N151" s="5" t="s">
        <v>66</v>
      </c>
      <c r="O151" s="5">
        <f t="shared" si="29"/>
        <v>1200000</v>
      </c>
      <c r="P151" s="5" t="s">
        <v>26</v>
      </c>
      <c r="Q151" s="5">
        <v>1</v>
      </c>
      <c r="R151" s="5">
        <f t="shared" si="30"/>
        <v>31.999973333333333</v>
      </c>
      <c r="S151" s="5" t="s">
        <v>49</v>
      </c>
      <c r="T151" s="5" t="s">
        <v>44</v>
      </c>
      <c r="U151" s="5"/>
      <c r="V151" s="5">
        <v>17</v>
      </c>
      <c r="W151" s="5"/>
      <c r="X151" s="5"/>
    </row>
    <row r="152" spans="1:24" x14ac:dyDescent="0.3">
      <c r="A152" s="2">
        <v>176</v>
      </c>
      <c r="B152" s="50">
        <v>150</v>
      </c>
      <c r="C152" s="51">
        <v>700</v>
      </c>
      <c r="D152" s="51">
        <v>0.06</v>
      </c>
      <c r="E152" s="51">
        <v>0.03</v>
      </c>
      <c r="F152" s="51">
        <v>7.0000000000000007E-2</v>
      </c>
      <c r="G152" s="52">
        <f t="shared" si="27"/>
        <v>119.04761904761905</v>
      </c>
      <c r="H152" s="52">
        <v>96.64</v>
      </c>
      <c r="I152" s="52">
        <f t="shared" si="31"/>
        <v>3.3599999999999994</v>
      </c>
      <c r="J152" s="5">
        <v>7980</v>
      </c>
      <c r="K152" s="5">
        <f t="shared" si="28"/>
        <v>7711.8719999999994</v>
      </c>
      <c r="L152" s="5" t="s">
        <v>23</v>
      </c>
      <c r="M152" s="5" t="s">
        <v>44</v>
      </c>
      <c r="N152" s="5" t="s">
        <v>66</v>
      </c>
      <c r="O152" s="5">
        <f t="shared" si="29"/>
        <v>1200000</v>
      </c>
      <c r="P152" s="5" t="s">
        <v>26</v>
      </c>
      <c r="Q152" s="5">
        <v>1</v>
      </c>
      <c r="R152" s="5">
        <f t="shared" si="30"/>
        <v>31.999973333333333</v>
      </c>
      <c r="S152" s="5" t="s">
        <v>49</v>
      </c>
      <c r="T152" s="5" t="s">
        <v>44</v>
      </c>
      <c r="U152" s="5"/>
      <c r="V152" s="5">
        <v>17</v>
      </c>
      <c r="W152" s="5"/>
      <c r="X152" s="5"/>
    </row>
    <row r="153" spans="1:24" x14ac:dyDescent="0.3">
      <c r="A153" s="2">
        <v>177</v>
      </c>
      <c r="B153" s="50">
        <v>150</v>
      </c>
      <c r="C153" s="51">
        <v>700</v>
      </c>
      <c r="D153" s="51">
        <v>7.0000000000000007E-2</v>
      </c>
      <c r="E153" s="51">
        <v>0.03</v>
      </c>
      <c r="F153" s="51">
        <v>7.0000000000000007E-2</v>
      </c>
      <c r="G153" s="52">
        <f t="shared" si="27"/>
        <v>102.0408163265306</v>
      </c>
      <c r="H153" s="52">
        <v>96.68</v>
      </c>
      <c r="I153" s="52">
        <f t="shared" si="31"/>
        <v>3.3199999999999932</v>
      </c>
      <c r="J153" s="5">
        <v>7980</v>
      </c>
      <c r="K153" s="5">
        <f t="shared" si="28"/>
        <v>7715.0640000000003</v>
      </c>
      <c r="L153" s="5" t="s">
        <v>23</v>
      </c>
      <c r="M153" s="5" t="s">
        <v>44</v>
      </c>
      <c r="N153" s="5" t="s">
        <v>66</v>
      </c>
      <c r="O153" s="5">
        <f t="shared" si="29"/>
        <v>1200000</v>
      </c>
      <c r="P153" s="5" t="s">
        <v>26</v>
      </c>
      <c r="Q153" s="5">
        <v>1</v>
      </c>
      <c r="R153" s="5">
        <f t="shared" si="30"/>
        <v>31.999973333333333</v>
      </c>
      <c r="S153" s="5" t="s">
        <v>49</v>
      </c>
      <c r="T153" s="5" t="s">
        <v>44</v>
      </c>
      <c r="U153" s="5"/>
      <c r="V153" s="5">
        <v>17</v>
      </c>
      <c r="W153" s="5"/>
      <c r="X153" s="5"/>
    </row>
    <row r="154" spans="1:24" x14ac:dyDescent="0.3">
      <c r="A154" s="2">
        <v>178</v>
      </c>
      <c r="B154" s="50">
        <v>150</v>
      </c>
      <c r="C154" s="51">
        <v>700</v>
      </c>
      <c r="D154" s="51">
        <v>0.09</v>
      </c>
      <c r="E154" s="51">
        <v>0.03</v>
      </c>
      <c r="F154" s="51">
        <v>7.0000000000000007E-2</v>
      </c>
      <c r="G154" s="52">
        <f t="shared" si="27"/>
        <v>79.365079365079367</v>
      </c>
      <c r="H154" s="52">
        <v>94.53</v>
      </c>
      <c r="I154" s="52">
        <f t="shared" si="31"/>
        <v>5.4699999999999989</v>
      </c>
      <c r="J154" s="5">
        <v>7980</v>
      </c>
      <c r="K154" s="5">
        <f t="shared" si="28"/>
        <v>7543.4940000000006</v>
      </c>
      <c r="L154" s="5" t="s">
        <v>23</v>
      </c>
      <c r="M154" s="5" t="s">
        <v>44</v>
      </c>
      <c r="N154" s="5" t="s">
        <v>66</v>
      </c>
      <c r="O154" s="5">
        <f t="shared" si="29"/>
        <v>1200000</v>
      </c>
      <c r="P154" s="5" t="s">
        <v>26</v>
      </c>
      <c r="Q154" s="5">
        <v>1</v>
      </c>
      <c r="R154" s="5">
        <f t="shared" si="30"/>
        <v>31.999973333333333</v>
      </c>
      <c r="S154" s="5" t="s">
        <v>49</v>
      </c>
      <c r="T154" s="5" t="s">
        <v>44</v>
      </c>
      <c r="U154" s="5"/>
      <c r="V154" s="5">
        <v>17</v>
      </c>
      <c r="W154" s="5"/>
      <c r="X154" s="5"/>
    </row>
    <row r="155" spans="1:24" x14ac:dyDescent="0.3">
      <c r="A155" s="2">
        <v>179</v>
      </c>
      <c r="B155" s="50">
        <v>150</v>
      </c>
      <c r="C155" s="51">
        <v>700</v>
      </c>
      <c r="D155" s="51">
        <v>0.1</v>
      </c>
      <c r="E155" s="51">
        <v>0.03</v>
      </c>
      <c r="F155" s="51">
        <v>7.0000000000000007E-2</v>
      </c>
      <c r="G155" s="52">
        <f t="shared" si="27"/>
        <v>71.428571428571431</v>
      </c>
      <c r="H155" s="52">
        <v>89.5</v>
      </c>
      <c r="I155" s="52">
        <f t="shared" si="31"/>
        <v>10.5</v>
      </c>
      <c r="J155" s="5">
        <v>7980</v>
      </c>
      <c r="K155" s="5">
        <f t="shared" si="28"/>
        <v>7142.1</v>
      </c>
      <c r="L155" s="5" t="s">
        <v>23</v>
      </c>
      <c r="M155" s="5" t="s">
        <v>44</v>
      </c>
      <c r="N155" s="5" t="s">
        <v>66</v>
      </c>
      <c r="O155" s="5">
        <f t="shared" si="29"/>
        <v>1200000</v>
      </c>
      <c r="P155" s="5" t="s">
        <v>26</v>
      </c>
      <c r="Q155" s="5">
        <v>1</v>
      </c>
      <c r="R155" s="5">
        <f t="shared" si="30"/>
        <v>31.999973333333333</v>
      </c>
      <c r="S155" s="5" t="s">
        <v>49</v>
      </c>
      <c r="T155" s="5" t="s">
        <v>44</v>
      </c>
      <c r="U155" s="5"/>
      <c r="V155" s="5">
        <v>17</v>
      </c>
      <c r="W155" s="5"/>
      <c r="X155" s="5"/>
    </row>
    <row r="156" spans="1:24" x14ac:dyDescent="0.3">
      <c r="A156" s="2">
        <v>180</v>
      </c>
      <c r="B156" s="50">
        <v>150</v>
      </c>
      <c r="C156" s="51">
        <v>350</v>
      </c>
      <c r="D156" s="51">
        <v>0.08</v>
      </c>
      <c r="E156" s="51">
        <v>0.03</v>
      </c>
      <c r="F156" s="51">
        <v>7.0000000000000007E-2</v>
      </c>
      <c r="G156" s="52">
        <f t="shared" si="27"/>
        <v>178.57142857142858</v>
      </c>
      <c r="H156" s="52">
        <v>95.12</v>
      </c>
      <c r="I156" s="52">
        <f t="shared" si="31"/>
        <v>4.8799999999999955</v>
      </c>
      <c r="J156" s="5">
        <v>7980</v>
      </c>
      <c r="K156" s="5">
        <f t="shared" si="28"/>
        <v>7590.5760000000009</v>
      </c>
      <c r="L156" s="5" t="s">
        <v>23</v>
      </c>
      <c r="M156" s="5" t="s">
        <v>44</v>
      </c>
      <c r="N156" s="5" t="s">
        <v>66</v>
      </c>
      <c r="O156" s="5">
        <f t="shared" si="29"/>
        <v>1200000</v>
      </c>
      <c r="P156" s="5" t="s">
        <v>26</v>
      </c>
      <c r="Q156" s="5">
        <v>1</v>
      </c>
      <c r="R156" s="5">
        <f t="shared" si="30"/>
        <v>31.999973333333333</v>
      </c>
      <c r="S156" s="5" t="s">
        <v>49</v>
      </c>
      <c r="T156" s="5" t="s">
        <v>44</v>
      </c>
      <c r="U156" s="5"/>
      <c r="V156" s="5">
        <v>17</v>
      </c>
      <c r="W156" s="5"/>
      <c r="X156" s="5"/>
    </row>
    <row r="157" spans="1:24" x14ac:dyDescent="0.3">
      <c r="A157" s="2">
        <v>181</v>
      </c>
      <c r="B157" s="50">
        <v>150</v>
      </c>
      <c r="C157" s="51">
        <v>400</v>
      </c>
      <c r="D157" s="51">
        <v>0.08</v>
      </c>
      <c r="E157" s="51">
        <v>0.03</v>
      </c>
      <c r="F157" s="51">
        <v>7.0000000000000007E-2</v>
      </c>
      <c r="G157" s="52">
        <f t="shared" si="27"/>
        <v>156.25</v>
      </c>
      <c r="H157" s="52">
        <v>99.35</v>
      </c>
      <c r="I157" s="52">
        <f t="shared" si="31"/>
        <v>0.65000000000000568</v>
      </c>
      <c r="J157" s="5">
        <v>7980</v>
      </c>
      <c r="K157" s="5">
        <f t="shared" si="28"/>
        <v>7928.13</v>
      </c>
      <c r="L157" s="5" t="s">
        <v>23</v>
      </c>
      <c r="M157" s="5" t="s">
        <v>44</v>
      </c>
      <c r="N157" s="5" t="s">
        <v>66</v>
      </c>
      <c r="O157" s="5">
        <f t="shared" si="29"/>
        <v>1200000</v>
      </c>
      <c r="P157" s="5" t="s">
        <v>26</v>
      </c>
      <c r="Q157" s="5">
        <v>1</v>
      </c>
      <c r="R157" s="5">
        <f t="shared" si="30"/>
        <v>31.999973333333333</v>
      </c>
      <c r="S157" s="5" t="s">
        <v>49</v>
      </c>
      <c r="T157" s="5" t="s">
        <v>44</v>
      </c>
      <c r="U157" s="5"/>
      <c r="V157" s="5">
        <v>17</v>
      </c>
      <c r="W157" s="5"/>
      <c r="X157" s="5"/>
    </row>
    <row r="158" spans="1:24" x14ac:dyDescent="0.3">
      <c r="A158" s="2">
        <v>182</v>
      </c>
      <c r="B158" s="50">
        <v>150</v>
      </c>
      <c r="C158" s="51">
        <v>450</v>
      </c>
      <c r="D158" s="51">
        <v>0.08</v>
      </c>
      <c r="E158" s="51">
        <v>0.03</v>
      </c>
      <c r="F158" s="51">
        <v>7.0000000000000007E-2</v>
      </c>
      <c r="G158" s="52">
        <f t="shared" si="27"/>
        <v>138.88888888888889</v>
      </c>
      <c r="H158" s="52">
        <v>98.23</v>
      </c>
      <c r="I158" s="52">
        <f t="shared" si="31"/>
        <v>1.769999999999996</v>
      </c>
      <c r="J158" s="5">
        <v>7980</v>
      </c>
      <c r="K158" s="5">
        <f t="shared" si="28"/>
        <v>7838.7539999999999</v>
      </c>
      <c r="L158" s="5" t="s">
        <v>23</v>
      </c>
      <c r="M158" s="5" t="s">
        <v>44</v>
      </c>
      <c r="N158" s="5" t="s">
        <v>66</v>
      </c>
      <c r="O158" s="5">
        <f t="shared" si="29"/>
        <v>1200000</v>
      </c>
      <c r="P158" s="5" t="s">
        <v>26</v>
      </c>
      <c r="Q158" s="5">
        <v>1</v>
      </c>
      <c r="R158" s="5">
        <f t="shared" si="30"/>
        <v>31.999973333333333</v>
      </c>
      <c r="S158" s="5" t="s">
        <v>49</v>
      </c>
      <c r="T158" s="5" t="s">
        <v>44</v>
      </c>
      <c r="U158" s="5"/>
      <c r="V158" s="5">
        <v>17</v>
      </c>
      <c r="W158" s="5"/>
      <c r="X158" s="5"/>
    </row>
    <row r="159" spans="1:24" x14ac:dyDescent="0.3">
      <c r="A159" s="2">
        <v>183</v>
      </c>
      <c r="B159" s="50">
        <v>150</v>
      </c>
      <c r="C159" s="51">
        <v>500</v>
      </c>
      <c r="D159" s="51">
        <v>0.08</v>
      </c>
      <c r="E159" s="51">
        <v>0.03</v>
      </c>
      <c r="F159" s="51">
        <v>7.0000000000000007E-2</v>
      </c>
      <c r="G159" s="52">
        <f t="shared" si="27"/>
        <v>125</v>
      </c>
      <c r="H159" s="52">
        <v>97.87</v>
      </c>
      <c r="I159" s="52">
        <f t="shared" si="31"/>
        <v>2.1299999999999955</v>
      </c>
      <c r="J159" s="5">
        <v>7980</v>
      </c>
      <c r="K159" s="5">
        <f t="shared" si="28"/>
        <v>7810.0260000000007</v>
      </c>
      <c r="L159" s="5" t="s">
        <v>23</v>
      </c>
      <c r="M159" s="5" t="s">
        <v>44</v>
      </c>
      <c r="N159" s="5" t="s">
        <v>66</v>
      </c>
      <c r="O159" s="5">
        <f t="shared" si="29"/>
        <v>1200000</v>
      </c>
      <c r="P159" s="5" t="s">
        <v>26</v>
      </c>
      <c r="Q159" s="5">
        <v>1</v>
      </c>
      <c r="R159" s="5">
        <f t="shared" si="30"/>
        <v>31.999973333333333</v>
      </c>
      <c r="S159" s="5" t="s">
        <v>49</v>
      </c>
      <c r="T159" s="5" t="s">
        <v>44</v>
      </c>
      <c r="U159" s="5"/>
      <c r="V159" s="5">
        <v>17</v>
      </c>
      <c r="W159" s="5"/>
      <c r="X159" s="5"/>
    </row>
    <row r="160" spans="1:24" x14ac:dyDescent="0.3">
      <c r="A160" s="2">
        <v>184</v>
      </c>
      <c r="B160" s="50">
        <v>150</v>
      </c>
      <c r="C160" s="51">
        <v>550</v>
      </c>
      <c r="D160" s="51">
        <v>0.08</v>
      </c>
      <c r="E160" s="51">
        <v>0.03</v>
      </c>
      <c r="F160" s="51">
        <v>7.0000000000000007E-2</v>
      </c>
      <c r="G160" s="52">
        <f t="shared" si="27"/>
        <v>113.63636363636365</v>
      </c>
      <c r="H160" s="52">
        <v>96.61</v>
      </c>
      <c r="I160" s="52">
        <f t="shared" si="31"/>
        <v>3.3900000000000006</v>
      </c>
      <c r="J160" s="5">
        <v>7980</v>
      </c>
      <c r="K160" s="5">
        <f t="shared" si="28"/>
        <v>7709.4780000000001</v>
      </c>
      <c r="L160" s="5" t="s">
        <v>23</v>
      </c>
      <c r="M160" s="5" t="s">
        <v>44</v>
      </c>
      <c r="N160" s="5" t="s">
        <v>66</v>
      </c>
      <c r="O160" s="5">
        <f t="shared" si="29"/>
        <v>1200000</v>
      </c>
      <c r="P160" s="5" t="s">
        <v>26</v>
      </c>
      <c r="Q160" s="5">
        <v>1</v>
      </c>
      <c r="R160" s="5">
        <f t="shared" si="30"/>
        <v>31.999973333333333</v>
      </c>
      <c r="S160" s="5" t="s">
        <v>49</v>
      </c>
      <c r="T160" s="5" t="s">
        <v>44</v>
      </c>
      <c r="U160" s="5"/>
      <c r="V160" s="5">
        <v>17</v>
      </c>
      <c r="W160" s="5"/>
      <c r="X160" s="5"/>
    </row>
    <row r="161" spans="1:24" x14ac:dyDescent="0.3">
      <c r="A161" s="2">
        <v>185</v>
      </c>
      <c r="B161" s="50">
        <v>150</v>
      </c>
      <c r="C161" s="51">
        <v>600</v>
      </c>
      <c r="D161" s="51">
        <v>0.08</v>
      </c>
      <c r="E161" s="51">
        <v>0.03</v>
      </c>
      <c r="F161" s="51">
        <v>7.0000000000000007E-2</v>
      </c>
      <c r="G161" s="52">
        <f t="shared" si="27"/>
        <v>104.16666666666667</v>
      </c>
      <c r="H161" s="52">
        <v>96.13</v>
      </c>
      <c r="I161" s="52">
        <f t="shared" si="31"/>
        <v>3.8700000000000045</v>
      </c>
      <c r="J161" s="5">
        <v>7980</v>
      </c>
      <c r="K161" s="5">
        <f t="shared" si="28"/>
        <v>7671.1739999999991</v>
      </c>
      <c r="L161" s="5" t="s">
        <v>23</v>
      </c>
      <c r="M161" s="5" t="s">
        <v>44</v>
      </c>
      <c r="N161" s="5" t="s">
        <v>66</v>
      </c>
      <c r="O161" s="5">
        <f t="shared" si="29"/>
        <v>1200000</v>
      </c>
      <c r="P161" s="5" t="s">
        <v>26</v>
      </c>
      <c r="Q161" s="5">
        <v>1</v>
      </c>
      <c r="R161" s="5">
        <f t="shared" si="30"/>
        <v>31.999973333333333</v>
      </c>
      <c r="S161" s="5" t="s">
        <v>49</v>
      </c>
      <c r="T161" s="5" t="s">
        <v>44</v>
      </c>
      <c r="U161" s="5"/>
      <c r="V161" s="5">
        <v>17</v>
      </c>
      <c r="W161" s="5"/>
      <c r="X161" s="5"/>
    </row>
    <row r="162" spans="1:24" x14ac:dyDescent="0.3">
      <c r="A162" s="2">
        <v>186</v>
      </c>
      <c r="B162" s="50">
        <v>150</v>
      </c>
      <c r="C162" s="51">
        <v>700</v>
      </c>
      <c r="D162" s="51">
        <v>0.08</v>
      </c>
      <c r="E162" s="51">
        <v>0.03</v>
      </c>
      <c r="F162" s="51">
        <v>7.0000000000000007E-2</v>
      </c>
      <c r="G162" s="52">
        <f t="shared" si="27"/>
        <v>89.285714285714292</v>
      </c>
      <c r="H162" s="52">
        <v>95.54</v>
      </c>
      <c r="I162" s="52">
        <f t="shared" si="31"/>
        <v>4.4599999999999937</v>
      </c>
      <c r="J162" s="5">
        <v>7980</v>
      </c>
      <c r="K162" s="5">
        <f t="shared" si="28"/>
        <v>7624.0920000000006</v>
      </c>
      <c r="L162" s="5" t="s">
        <v>23</v>
      </c>
      <c r="M162" s="5" t="s">
        <v>44</v>
      </c>
      <c r="N162" s="5" t="s">
        <v>66</v>
      </c>
      <c r="O162" s="5">
        <f t="shared" si="29"/>
        <v>1200000</v>
      </c>
      <c r="P162" s="5" t="s">
        <v>26</v>
      </c>
      <c r="Q162" s="5">
        <v>1</v>
      </c>
      <c r="R162" s="5">
        <f t="shared" si="30"/>
        <v>31.999973333333333</v>
      </c>
      <c r="S162" s="5" t="s">
        <v>49</v>
      </c>
      <c r="T162" s="5" t="s">
        <v>44</v>
      </c>
      <c r="U162" s="5"/>
      <c r="V162" s="5">
        <v>17</v>
      </c>
      <c r="W162" s="5"/>
      <c r="X162" s="5"/>
    </row>
    <row r="163" spans="1:24" x14ac:dyDescent="0.3">
      <c r="A163" s="2">
        <v>187</v>
      </c>
      <c r="B163" s="50">
        <v>150</v>
      </c>
      <c r="C163" s="51">
        <v>800</v>
      </c>
      <c r="D163" s="51">
        <v>0.08</v>
      </c>
      <c r="E163" s="51">
        <v>0.03</v>
      </c>
      <c r="F163" s="51">
        <v>7.0000000000000007E-2</v>
      </c>
      <c r="G163" s="52">
        <f t="shared" si="27"/>
        <v>78.125</v>
      </c>
      <c r="H163" s="52">
        <v>93.13</v>
      </c>
      <c r="I163" s="52">
        <f t="shared" si="31"/>
        <v>6.8700000000000045</v>
      </c>
      <c r="J163" s="5">
        <v>7980</v>
      </c>
      <c r="K163" s="5">
        <f t="shared" si="28"/>
        <v>7431.7739999999994</v>
      </c>
      <c r="L163" s="5" t="s">
        <v>23</v>
      </c>
      <c r="M163" s="5" t="s">
        <v>44</v>
      </c>
      <c r="N163" s="5" t="s">
        <v>66</v>
      </c>
      <c r="O163" s="5">
        <f t="shared" si="29"/>
        <v>1200000</v>
      </c>
      <c r="P163" s="5" t="s">
        <v>26</v>
      </c>
      <c r="Q163" s="5">
        <v>1</v>
      </c>
      <c r="R163" s="5">
        <f t="shared" si="30"/>
        <v>31.999973333333333</v>
      </c>
      <c r="S163" s="5" t="s">
        <v>49</v>
      </c>
      <c r="T163" s="5" t="s">
        <v>44</v>
      </c>
      <c r="U163" s="5"/>
      <c r="V163" s="5">
        <v>17</v>
      </c>
      <c r="W163" s="5"/>
      <c r="X163" s="5"/>
    </row>
    <row r="164" spans="1:24" x14ac:dyDescent="0.3">
      <c r="A164" s="2">
        <v>188</v>
      </c>
      <c r="B164" s="50">
        <v>150</v>
      </c>
      <c r="C164" s="51">
        <v>400</v>
      </c>
      <c r="D164" s="51">
        <v>0.06</v>
      </c>
      <c r="E164" s="51">
        <v>0.03</v>
      </c>
      <c r="F164" s="51">
        <v>7.0000000000000007E-2</v>
      </c>
      <c r="G164" s="52">
        <f t="shared" si="27"/>
        <v>208.33333333333334</v>
      </c>
      <c r="H164" s="52">
        <v>93.16</v>
      </c>
      <c r="I164" s="52">
        <f t="shared" si="31"/>
        <v>6.8400000000000034</v>
      </c>
      <c r="J164" s="5">
        <v>7980</v>
      </c>
      <c r="K164" s="5">
        <f t="shared" si="28"/>
        <v>7434.1679999999997</v>
      </c>
      <c r="L164" s="5" t="s">
        <v>23</v>
      </c>
      <c r="M164" s="5" t="s">
        <v>44</v>
      </c>
      <c r="N164" s="5" t="s">
        <v>66</v>
      </c>
      <c r="O164" s="5">
        <f t="shared" si="29"/>
        <v>1200000</v>
      </c>
      <c r="P164" s="5" t="s">
        <v>26</v>
      </c>
      <c r="Q164" s="5">
        <v>1</v>
      </c>
      <c r="R164" s="5">
        <f t="shared" si="30"/>
        <v>31.999973333333333</v>
      </c>
      <c r="S164" s="5" t="s">
        <v>49</v>
      </c>
      <c r="T164" s="5" t="s">
        <v>44</v>
      </c>
      <c r="U164" s="5"/>
      <c r="V164" s="5">
        <v>17</v>
      </c>
      <c r="W164" s="5"/>
      <c r="X164" s="5"/>
    </row>
    <row r="165" spans="1:24" x14ac:dyDescent="0.3">
      <c r="A165" s="2">
        <v>189</v>
      </c>
      <c r="B165" s="50">
        <v>150</v>
      </c>
      <c r="C165" s="51">
        <v>400</v>
      </c>
      <c r="D165" s="51">
        <v>7.0000000000000007E-2</v>
      </c>
      <c r="E165" s="51">
        <v>0.03</v>
      </c>
      <c r="F165" s="51">
        <v>7.0000000000000007E-2</v>
      </c>
      <c r="G165" s="52">
        <f t="shared" si="27"/>
        <v>178.57142857142856</v>
      </c>
      <c r="H165" s="52">
        <v>95.05</v>
      </c>
      <c r="I165" s="52">
        <f t="shared" si="31"/>
        <v>4.9500000000000028</v>
      </c>
      <c r="J165" s="5">
        <v>7980</v>
      </c>
      <c r="K165" s="5">
        <f t="shared" si="28"/>
        <v>7584.99</v>
      </c>
      <c r="L165" s="5" t="s">
        <v>23</v>
      </c>
      <c r="M165" s="5" t="s">
        <v>44</v>
      </c>
      <c r="N165" s="5" t="s">
        <v>66</v>
      </c>
      <c r="O165" s="5">
        <f t="shared" si="29"/>
        <v>1200000</v>
      </c>
      <c r="P165" s="5" t="s">
        <v>26</v>
      </c>
      <c r="Q165" s="5">
        <v>1</v>
      </c>
      <c r="R165" s="5">
        <f t="shared" si="30"/>
        <v>31.999973333333333</v>
      </c>
      <c r="S165" s="5" t="s">
        <v>49</v>
      </c>
      <c r="T165" s="5" t="s">
        <v>44</v>
      </c>
      <c r="U165" s="5"/>
      <c r="V165" s="5">
        <v>17</v>
      </c>
      <c r="W165" s="5"/>
      <c r="X165" s="5"/>
    </row>
    <row r="166" spans="1:24" x14ac:dyDescent="0.3">
      <c r="A166" s="2">
        <v>190</v>
      </c>
      <c r="B166" s="50">
        <v>150</v>
      </c>
      <c r="C166" s="51">
        <v>400</v>
      </c>
      <c r="D166" s="51">
        <v>0.09</v>
      </c>
      <c r="E166" s="51">
        <v>0.03</v>
      </c>
      <c r="F166" s="51">
        <v>7.0000000000000007E-2</v>
      </c>
      <c r="G166" s="52">
        <f t="shared" si="27"/>
        <v>138.88888888888889</v>
      </c>
      <c r="H166" s="52">
        <v>98.76</v>
      </c>
      <c r="I166" s="52">
        <f t="shared" si="31"/>
        <v>1.2399999999999949</v>
      </c>
      <c r="J166" s="5">
        <v>7980</v>
      </c>
      <c r="K166" s="5">
        <f t="shared" si="28"/>
        <v>7881.0480000000007</v>
      </c>
      <c r="L166" s="5" t="s">
        <v>23</v>
      </c>
      <c r="M166" s="5" t="s">
        <v>44</v>
      </c>
      <c r="N166" s="5" t="s">
        <v>66</v>
      </c>
      <c r="O166" s="5">
        <f t="shared" si="29"/>
        <v>1200000</v>
      </c>
      <c r="P166" s="5" t="s">
        <v>26</v>
      </c>
      <c r="Q166" s="5">
        <v>1</v>
      </c>
      <c r="R166" s="5">
        <f t="shared" si="30"/>
        <v>31.999973333333333</v>
      </c>
      <c r="S166" s="5" t="s">
        <v>49</v>
      </c>
      <c r="T166" s="5" t="s">
        <v>44</v>
      </c>
      <c r="U166" s="5"/>
      <c r="V166" s="5">
        <v>17</v>
      </c>
      <c r="W166" s="5"/>
      <c r="X166" s="5"/>
    </row>
    <row r="167" spans="1:24" ht="14.4" customHeight="1" x14ac:dyDescent="0.3">
      <c r="A167" s="2">
        <v>191</v>
      </c>
      <c r="B167" s="50">
        <v>150</v>
      </c>
      <c r="C167" s="51">
        <v>400</v>
      </c>
      <c r="D167" s="51">
        <v>0.1</v>
      </c>
      <c r="E167" s="51">
        <v>0.03</v>
      </c>
      <c r="F167" s="51">
        <v>7.0000000000000007E-2</v>
      </c>
      <c r="G167" s="52">
        <f t="shared" si="27"/>
        <v>125</v>
      </c>
      <c r="H167" s="52">
        <v>97.87</v>
      </c>
      <c r="I167" s="52">
        <f t="shared" si="31"/>
        <v>2.1299999999999955</v>
      </c>
      <c r="J167" s="5">
        <v>7980</v>
      </c>
      <c r="K167" s="5">
        <f t="shared" si="28"/>
        <v>7810.0260000000007</v>
      </c>
      <c r="L167" s="5" t="s">
        <v>23</v>
      </c>
      <c r="M167" s="5" t="s">
        <v>44</v>
      </c>
      <c r="N167" s="5" t="s">
        <v>66</v>
      </c>
      <c r="O167" s="5">
        <f t="shared" si="29"/>
        <v>1200000</v>
      </c>
      <c r="P167" s="5" t="s">
        <v>26</v>
      </c>
      <c r="Q167" s="5">
        <v>1</v>
      </c>
      <c r="R167" s="5">
        <f t="shared" si="30"/>
        <v>31.999973333333333</v>
      </c>
      <c r="S167" s="5" t="s">
        <v>49</v>
      </c>
      <c r="T167" s="5" t="s">
        <v>44</v>
      </c>
      <c r="U167" s="5"/>
      <c r="V167" s="5">
        <v>17</v>
      </c>
      <c r="W167" s="5"/>
      <c r="X167" s="5"/>
    </row>
    <row r="168" spans="1:24" x14ac:dyDescent="0.3">
      <c r="A168" s="2">
        <v>192</v>
      </c>
      <c r="B168" s="50">
        <v>150</v>
      </c>
      <c r="C168" s="51">
        <v>600</v>
      </c>
      <c r="D168" s="51">
        <v>0.06</v>
      </c>
      <c r="E168" s="51">
        <v>0.03</v>
      </c>
      <c r="F168" s="51">
        <v>7.0000000000000007E-2</v>
      </c>
      <c r="G168" s="52">
        <f t="shared" si="27"/>
        <v>138.88888888888889</v>
      </c>
      <c r="H168" s="52">
        <v>98.23</v>
      </c>
      <c r="I168" s="52">
        <f t="shared" si="31"/>
        <v>1.769999999999996</v>
      </c>
      <c r="J168" s="5">
        <v>7980</v>
      </c>
      <c r="K168" s="5">
        <f t="shared" si="28"/>
        <v>7838.7539999999999</v>
      </c>
      <c r="L168" s="5" t="s">
        <v>23</v>
      </c>
      <c r="M168" s="5" t="s">
        <v>44</v>
      </c>
      <c r="N168" s="5" t="s">
        <v>66</v>
      </c>
      <c r="O168" s="5">
        <f t="shared" si="29"/>
        <v>1200000</v>
      </c>
      <c r="P168" s="5" t="s">
        <v>26</v>
      </c>
      <c r="Q168" s="5">
        <v>1</v>
      </c>
      <c r="R168" s="5">
        <f t="shared" si="30"/>
        <v>31.999973333333333</v>
      </c>
      <c r="S168" s="5" t="s">
        <v>49</v>
      </c>
      <c r="T168" s="5" t="s">
        <v>44</v>
      </c>
      <c r="U168" s="5"/>
      <c r="V168" s="5">
        <v>17</v>
      </c>
      <c r="W168" s="5"/>
      <c r="X168" s="5"/>
    </row>
    <row r="169" spans="1:24" x14ac:dyDescent="0.3">
      <c r="A169" s="2">
        <v>193</v>
      </c>
      <c r="B169" s="50">
        <v>150</v>
      </c>
      <c r="C169" s="51">
        <v>600</v>
      </c>
      <c r="D169" s="51">
        <v>7.0000000000000007E-2</v>
      </c>
      <c r="E169" s="51">
        <v>0.03</v>
      </c>
      <c r="F169" s="51">
        <v>7.0000000000000007E-2</v>
      </c>
      <c r="G169" s="52">
        <f t="shared" si="27"/>
        <v>119.04761904761902</v>
      </c>
      <c r="H169" s="52">
        <v>96.64</v>
      </c>
      <c r="I169" s="52">
        <f t="shared" si="31"/>
        <v>3.3599999999999994</v>
      </c>
      <c r="J169" s="5">
        <v>7980</v>
      </c>
      <c r="K169" s="5">
        <f t="shared" si="28"/>
        <v>7711.8719999999994</v>
      </c>
      <c r="L169" s="5" t="s">
        <v>23</v>
      </c>
      <c r="M169" s="5" t="s">
        <v>44</v>
      </c>
      <c r="N169" s="5" t="s">
        <v>66</v>
      </c>
      <c r="O169" s="5">
        <f t="shared" si="29"/>
        <v>1200000</v>
      </c>
      <c r="P169" s="5" t="s">
        <v>26</v>
      </c>
      <c r="Q169" s="5">
        <v>1</v>
      </c>
      <c r="R169" s="5">
        <f t="shared" si="30"/>
        <v>31.999973333333333</v>
      </c>
      <c r="S169" s="5" t="s">
        <v>49</v>
      </c>
      <c r="T169" s="5" t="s">
        <v>44</v>
      </c>
      <c r="U169" s="5"/>
      <c r="V169" s="5">
        <v>17</v>
      </c>
      <c r="W169" s="5"/>
      <c r="X169" s="5"/>
    </row>
    <row r="170" spans="1:24" x14ac:dyDescent="0.3">
      <c r="A170" s="2">
        <v>194</v>
      </c>
      <c r="B170" s="50">
        <v>150</v>
      </c>
      <c r="C170" s="51">
        <v>600</v>
      </c>
      <c r="D170" s="51">
        <v>0.09</v>
      </c>
      <c r="E170" s="51">
        <v>0.03</v>
      </c>
      <c r="F170" s="51">
        <v>7.0000000000000007E-2</v>
      </c>
      <c r="G170" s="52">
        <f t="shared" si="27"/>
        <v>92.592592592592595</v>
      </c>
      <c r="H170" s="52">
        <v>95.56</v>
      </c>
      <c r="I170" s="52">
        <f t="shared" si="31"/>
        <v>4.4399999999999977</v>
      </c>
      <c r="J170" s="5">
        <v>7980</v>
      </c>
      <c r="K170" s="5">
        <f t="shared" si="28"/>
        <v>7625.6880000000001</v>
      </c>
      <c r="L170" s="5" t="s">
        <v>23</v>
      </c>
      <c r="M170" s="5" t="s">
        <v>44</v>
      </c>
      <c r="N170" s="5" t="s">
        <v>66</v>
      </c>
      <c r="O170" s="5">
        <f t="shared" si="29"/>
        <v>1200000</v>
      </c>
      <c r="P170" s="5" t="s">
        <v>26</v>
      </c>
      <c r="Q170" s="5">
        <v>1</v>
      </c>
      <c r="R170" s="5">
        <f t="shared" si="30"/>
        <v>31.999973333333333</v>
      </c>
      <c r="S170" s="5" t="s">
        <v>49</v>
      </c>
      <c r="T170" s="5" t="s">
        <v>44</v>
      </c>
      <c r="U170" s="5"/>
      <c r="V170" s="5">
        <v>17</v>
      </c>
      <c r="W170" s="5"/>
      <c r="X170" s="5"/>
    </row>
    <row r="171" spans="1:24" x14ac:dyDescent="0.3">
      <c r="A171" s="2">
        <v>195</v>
      </c>
      <c r="B171" s="50">
        <v>150</v>
      </c>
      <c r="C171" s="51">
        <v>600</v>
      </c>
      <c r="D171" s="51">
        <v>0.1</v>
      </c>
      <c r="E171" s="51">
        <v>0.03</v>
      </c>
      <c r="F171" s="51">
        <v>7.0000000000000007E-2</v>
      </c>
      <c r="G171" s="52">
        <f t="shared" si="27"/>
        <v>83.333333333333343</v>
      </c>
      <c r="H171" s="52">
        <v>94.26</v>
      </c>
      <c r="I171" s="52">
        <f t="shared" si="31"/>
        <v>5.7399999999999949</v>
      </c>
      <c r="J171" s="5">
        <v>7980</v>
      </c>
      <c r="K171" s="5">
        <f t="shared" si="28"/>
        <v>7521.9480000000003</v>
      </c>
      <c r="L171" s="5" t="s">
        <v>23</v>
      </c>
      <c r="M171" s="5" t="s">
        <v>44</v>
      </c>
      <c r="N171" s="5" t="s">
        <v>66</v>
      </c>
      <c r="O171" s="5">
        <f t="shared" si="29"/>
        <v>1200000</v>
      </c>
      <c r="P171" s="5" t="s">
        <v>26</v>
      </c>
      <c r="Q171" s="5">
        <v>1</v>
      </c>
      <c r="R171" s="5">
        <f t="shared" si="30"/>
        <v>31.999973333333333</v>
      </c>
      <c r="S171" s="5" t="s">
        <v>49</v>
      </c>
      <c r="T171" s="5" t="s">
        <v>44</v>
      </c>
      <c r="U171" s="5"/>
      <c r="V171" s="5">
        <v>17</v>
      </c>
      <c r="W171" s="5"/>
      <c r="X171" s="5"/>
    </row>
    <row r="172" spans="1:24" x14ac:dyDescent="0.3">
      <c r="A172" s="2">
        <v>196</v>
      </c>
      <c r="B172" s="53">
        <v>140</v>
      </c>
      <c r="C172" s="53">
        <v>1000</v>
      </c>
      <c r="D172" s="53">
        <v>0.08</v>
      </c>
      <c r="E172" s="53">
        <v>0.02</v>
      </c>
      <c r="F172" s="53">
        <v>7.4999999999999997E-2</v>
      </c>
      <c r="G172" s="54">
        <f t="shared" si="27"/>
        <v>87.5</v>
      </c>
      <c r="H172" s="55">
        <v>97.485484097202246</v>
      </c>
      <c r="I172" s="54">
        <f t="shared" si="31"/>
        <v>2.5145159027977542</v>
      </c>
      <c r="J172" s="5">
        <v>7980</v>
      </c>
      <c r="K172" s="5">
        <f t="shared" si="28"/>
        <v>7779.3416309567392</v>
      </c>
      <c r="L172" s="5" t="s">
        <v>23</v>
      </c>
      <c r="M172" s="5" t="s">
        <v>50</v>
      </c>
      <c r="N172" s="56" t="s">
        <v>67</v>
      </c>
      <c r="O172" s="56">
        <f t="shared" ref="O172:O198" si="32">100*100*100</f>
        <v>1000000</v>
      </c>
      <c r="P172" s="5" t="s">
        <v>59</v>
      </c>
      <c r="Q172" s="5">
        <v>4410</v>
      </c>
      <c r="R172" s="5">
        <f t="shared" ref="R172:R198" si="33">(1-Q172/O172)*4</f>
        <v>3.9823599999999999</v>
      </c>
      <c r="S172" s="5" t="s">
        <v>54</v>
      </c>
      <c r="T172" s="5" t="s">
        <v>62</v>
      </c>
      <c r="U172" s="5">
        <v>8.75</v>
      </c>
      <c r="V172" s="5">
        <v>23.6</v>
      </c>
      <c r="W172" s="5">
        <v>52.5</v>
      </c>
      <c r="X172" s="5"/>
    </row>
    <row r="173" spans="1:24" x14ac:dyDescent="0.3">
      <c r="A173" s="2">
        <v>197</v>
      </c>
      <c r="B173" s="53">
        <v>160</v>
      </c>
      <c r="C173" s="53">
        <v>800</v>
      </c>
      <c r="D173" s="53">
        <v>7.0000000000000007E-2</v>
      </c>
      <c r="E173" s="53">
        <v>0.03</v>
      </c>
      <c r="F173" s="53">
        <v>7.4999999999999997E-2</v>
      </c>
      <c r="G173" s="54">
        <f t="shared" si="27"/>
        <v>95.238095238095227</v>
      </c>
      <c r="H173" s="55">
        <v>98.227093952037237</v>
      </c>
      <c r="I173" s="54">
        <f t="shared" si="31"/>
        <v>1.7729060479627634</v>
      </c>
      <c r="J173" s="5">
        <v>7980</v>
      </c>
      <c r="K173" s="5">
        <f t="shared" si="28"/>
        <v>7838.5220973725709</v>
      </c>
      <c r="L173" s="5" t="s">
        <v>23</v>
      </c>
      <c r="M173" s="5" t="s">
        <v>50</v>
      </c>
      <c r="N173" s="56" t="s">
        <v>67</v>
      </c>
      <c r="O173" s="56">
        <f t="shared" si="32"/>
        <v>1000000</v>
      </c>
      <c r="P173" s="5" t="s">
        <v>59</v>
      </c>
      <c r="Q173" s="5">
        <v>4410</v>
      </c>
      <c r="R173" s="5">
        <f t="shared" si="33"/>
        <v>3.9823599999999999</v>
      </c>
      <c r="S173" s="5" t="s">
        <v>54</v>
      </c>
      <c r="T173" s="5" t="s">
        <v>62</v>
      </c>
      <c r="U173" s="5">
        <v>8.75</v>
      </c>
      <c r="V173" s="5">
        <v>23.6</v>
      </c>
      <c r="W173" s="5">
        <v>52.5</v>
      </c>
      <c r="X173" s="5"/>
    </row>
    <row r="174" spans="1:24" x14ac:dyDescent="0.3">
      <c r="A174" s="2">
        <v>198</v>
      </c>
      <c r="B174" s="53">
        <v>140</v>
      </c>
      <c r="C174" s="53">
        <v>1200</v>
      </c>
      <c r="D174" s="53">
        <v>0.06</v>
      </c>
      <c r="E174" s="53">
        <v>0.03</v>
      </c>
      <c r="F174" s="53">
        <v>7.4999999999999997E-2</v>
      </c>
      <c r="G174" s="54">
        <f t="shared" si="27"/>
        <v>64.81481481481481</v>
      </c>
      <c r="H174" s="55">
        <v>93.327142565977809</v>
      </c>
      <c r="I174" s="54">
        <f t="shared" si="31"/>
        <v>6.6728574340221911</v>
      </c>
      <c r="J174" s="5">
        <v>7980</v>
      </c>
      <c r="K174" s="5">
        <f t="shared" si="28"/>
        <v>7447.5059767650291</v>
      </c>
      <c r="L174" s="5" t="s">
        <v>23</v>
      </c>
      <c r="M174" s="5" t="s">
        <v>50</v>
      </c>
      <c r="N174" s="56" t="s">
        <v>67</v>
      </c>
      <c r="O174" s="56">
        <f t="shared" si="32"/>
        <v>1000000</v>
      </c>
      <c r="P174" s="5" t="s">
        <v>59</v>
      </c>
      <c r="Q174" s="5">
        <v>4410</v>
      </c>
      <c r="R174" s="5">
        <f t="shared" si="33"/>
        <v>3.9823599999999999</v>
      </c>
      <c r="S174" s="5" t="s">
        <v>54</v>
      </c>
      <c r="T174" s="5" t="s">
        <v>62</v>
      </c>
      <c r="U174" s="5">
        <v>8.75</v>
      </c>
      <c r="V174" s="5">
        <v>23.6</v>
      </c>
      <c r="W174" s="5">
        <v>52.5</v>
      </c>
      <c r="X174" s="5"/>
    </row>
    <row r="175" spans="1:24" ht="14.4" customHeight="1" x14ac:dyDescent="0.3">
      <c r="A175" s="2">
        <v>199</v>
      </c>
      <c r="B175" s="53">
        <v>160</v>
      </c>
      <c r="C175" s="53">
        <v>1000</v>
      </c>
      <c r="D175" s="53">
        <v>7.0000000000000007E-2</v>
      </c>
      <c r="E175" s="53">
        <v>0.04</v>
      </c>
      <c r="F175" s="53">
        <v>7.4999999999999997E-2</v>
      </c>
      <c r="G175" s="54">
        <f t="shared" si="27"/>
        <v>57.142857142857139</v>
      </c>
      <c r="H175" s="55">
        <v>94.291529395372649</v>
      </c>
      <c r="I175" s="54">
        <f t="shared" si="31"/>
        <v>5.708470604627351</v>
      </c>
      <c r="J175" s="5">
        <v>7980</v>
      </c>
      <c r="K175" s="5">
        <f t="shared" si="28"/>
        <v>7524.4640457507376</v>
      </c>
      <c r="L175" s="5" t="s">
        <v>23</v>
      </c>
      <c r="M175" s="5" t="s">
        <v>50</v>
      </c>
      <c r="N175" s="56" t="s">
        <v>67</v>
      </c>
      <c r="O175" s="56">
        <f t="shared" si="32"/>
        <v>1000000</v>
      </c>
      <c r="P175" s="5" t="s">
        <v>59</v>
      </c>
      <c r="Q175" s="5">
        <v>4410</v>
      </c>
      <c r="R175" s="5">
        <f t="shared" si="33"/>
        <v>3.9823599999999999</v>
      </c>
      <c r="S175" s="5" t="s">
        <v>54</v>
      </c>
      <c r="T175" s="5" t="s">
        <v>62</v>
      </c>
      <c r="U175" s="5">
        <v>8.75</v>
      </c>
      <c r="V175" s="5">
        <v>23.6</v>
      </c>
      <c r="W175" s="5">
        <v>52.5</v>
      </c>
      <c r="X175" s="5"/>
    </row>
    <row r="176" spans="1:24" x14ac:dyDescent="0.3">
      <c r="A176" s="2">
        <v>200</v>
      </c>
      <c r="B176" s="53">
        <v>140</v>
      </c>
      <c r="C176" s="53">
        <v>1000</v>
      </c>
      <c r="D176" s="53">
        <v>0.06</v>
      </c>
      <c r="E176" s="53">
        <v>0.04</v>
      </c>
      <c r="F176" s="53">
        <v>7.4999999999999997E-2</v>
      </c>
      <c r="G176" s="54">
        <f t="shared" si="27"/>
        <v>58.333333333333336</v>
      </c>
      <c r="H176" s="55">
        <v>92.855661206441596</v>
      </c>
      <c r="I176" s="54">
        <f t="shared" si="31"/>
        <v>7.1443387935584042</v>
      </c>
      <c r="J176" s="5">
        <v>7980</v>
      </c>
      <c r="K176" s="5">
        <f t="shared" si="28"/>
        <v>7409.8817642740396</v>
      </c>
      <c r="L176" s="5" t="s">
        <v>23</v>
      </c>
      <c r="M176" s="5" t="s">
        <v>50</v>
      </c>
      <c r="N176" s="56" t="s">
        <v>67</v>
      </c>
      <c r="O176" s="56">
        <f t="shared" si="32"/>
        <v>1000000</v>
      </c>
      <c r="P176" s="5" t="s">
        <v>59</v>
      </c>
      <c r="Q176" s="5">
        <v>4410</v>
      </c>
      <c r="R176" s="5">
        <f t="shared" si="33"/>
        <v>3.9823599999999999</v>
      </c>
      <c r="S176" s="5" t="s">
        <v>54</v>
      </c>
      <c r="T176" s="5" t="s">
        <v>62</v>
      </c>
      <c r="U176" s="5">
        <v>8.75</v>
      </c>
      <c r="V176" s="5">
        <v>23.6</v>
      </c>
      <c r="W176" s="5">
        <v>52.5</v>
      </c>
      <c r="X176" s="5"/>
    </row>
    <row r="177" spans="1:24" x14ac:dyDescent="0.3">
      <c r="A177" s="2">
        <v>201</v>
      </c>
      <c r="B177" s="53">
        <v>140</v>
      </c>
      <c r="C177" s="53">
        <v>800</v>
      </c>
      <c r="D177" s="53">
        <v>0.08</v>
      </c>
      <c r="E177" s="53">
        <v>0.03</v>
      </c>
      <c r="F177" s="53">
        <v>7.4999999999999997E-2</v>
      </c>
      <c r="G177" s="54">
        <f t="shared" si="27"/>
        <v>72.916666666666671</v>
      </c>
      <c r="H177" s="55">
        <v>96.370819666520674</v>
      </c>
      <c r="I177" s="54">
        <f t="shared" si="31"/>
        <v>3.6291803334793258</v>
      </c>
      <c r="J177" s="5">
        <v>7980</v>
      </c>
      <c r="K177" s="5">
        <f t="shared" si="28"/>
        <v>7690.3914093883495</v>
      </c>
      <c r="L177" s="5" t="s">
        <v>23</v>
      </c>
      <c r="M177" s="5" t="s">
        <v>50</v>
      </c>
      <c r="N177" s="56" t="s">
        <v>67</v>
      </c>
      <c r="O177" s="56">
        <f t="shared" si="32"/>
        <v>1000000</v>
      </c>
      <c r="P177" s="5" t="s">
        <v>59</v>
      </c>
      <c r="Q177" s="5">
        <v>4410</v>
      </c>
      <c r="R177" s="5">
        <f t="shared" si="33"/>
        <v>3.9823599999999999</v>
      </c>
      <c r="S177" s="5" t="s">
        <v>54</v>
      </c>
      <c r="T177" s="5" t="s">
        <v>62</v>
      </c>
      <c r="U177" s="5">
        <v>8.75</v>
      </c>
      <c r="V177" s="5">
        <v>23.6</v>
      </c>
      <c r="W177" s="5">
        <v>52.5</v>
      </c>
      <c r="X177" s="5"/>
    </row>
    <row r="178" spans="1:24" x14ac:dyDescent="0.3">
      <c r="A178" s="2">
        <v>202</v>
      </c>
      <c r="B178" s="53">
        <v>140</v>
      </c>
      <c r="C178" s="53">
        <v>1000</v>
      </c>
      <c r="D178" s="53">
        <v>7.0000000000000007E-2</v>
      </c>
      <c r="E178" s="53">
        <v>0.03</v>
      </c>
      <c r="F178" s="53">
        <v>7.4999999999999997E-2</v>
      </c>
      <c r="G178" s="54">
        <f t="shared" si="27"/>
        <v>66.666666666666657</v>
      </c>
      <c r="H178" s="55">
        <v>94.933737444836211</v>
      </c>
      <c r="I178" s="54">
        <f t="shared" si="31"/>
        <v>5.0662625551637888</v>
      </c>
      <c r="J178" s="5">
        <v>7980</v>
      </c>
      <c r="K178" s="5">
        <f t="shared" si="28"/>
        <v>7575.7122480979297</v>
      </c>
      <c r="L178" s="5" t="s">
        <v>23</v>
      </c>
      <c r="M178" s="5" t="s">
        <v>50</v>
      </c>
      <c r="N178" s="56" t="s">
        <v>67</v>
      </c>
      <c r="O178" s="56">
        <f t="shared" si="32"/>
        <v>1000000</v>
      </c>
      <c r="P178" s="5" t="s">
        <v>59</v>
      </c>
      <c r="Q178" s="5">
        <v>4410</v>
      </c>
      <c r="R178" s="5">
        <f t="shared" si="33"/>
        <v>3.9823599999999999</v>
      </c>
      <c r="S178" s="5" t="s">
        <v>54</v>
      </c>
      <c r="T178" s="5" t="s">
        <v>62</v>
      </c>
      <c r="U178" s="5">
        <v>8.75</v>
      </c>
      <c r="V178" s="5">
        <v>23.6</v>
      </c>
      <c r="W178" s="5">
        <v>52.5</v>
      </c>
      <c r="X178" s="5"/>
    </row>
    <row r="179" spans="1:24" x14ac:dyDescent="0.3">
      <c r="A179" s="2">
        <v>203</v>
      </c>
      <c r="B179" s="53">
        <v>140</v>
      </c>
      <c r="C179" s="53">
        <v>1200</v>
      </c>
      <c r="D179" s="53">
        <v>7.0000000000000007E-2</v>
      </c>
      <c r="E179" s="53">
        <v>0.02</v>
      </c>
      <c r="F179" s="53">
        <v>7.4999999999999997E-2</v>
      </c>
      <c r="G179" s="54">
        <f t="shared" si="27"/>
        <v>83.333333333333314</v>
      </c>
      <c r="H179" s="55">
        <v>96.096474828583439</v>
      </c>
      <c r="I179" s="54">
        <f t="shared" si="31"/>
        <v>3.9035251714165611</v>
      </c>
      <c r="J179" s="5">
        <v>7980</v>
      </c>
      <c r="K179" s="5">
        <f t="shared" si="28"/>
        <v>7668.4986913209586</v>
      </c>
      <c r="L179" s="5" t="s">
        <v>23</v>
      </c>
      <c r="M179" s="5" t="s">
        <v>50</v>
      </c>
      <c r="N179" s="56" t="s">
        <v>67</v>
      </c>
      <c r="O179" s="56">
        <f t="shared" si="32"/>
        <v>1000000</v>
      </c>
      <c r="P179" s="5" t="s">
        <v>59</v>
      </c>
      <c r="Q179" s="5">
        <v>4410</v>
      </c>
      <c r="R179" s="5">
        <f t="shared" si="33"/>
        <v>3.9823599999999999</v>
      </c>
      <c r="S179" s="5" t="s">
        <v>54</v>
      </c>
      <c r="T179" s="5" t="s">
        <v>62</v>
      </c>
      <c r="U179" s="5">
        <v>8.75</v>
      </c>
      <c r="V179" s="5">
        <v>23.6</v>
      </c>
      <c r="W179" s="5">
        <v>52.5</v>
      </c>
      <c r="X179" s="5"/>
    </row>
    <row r="180" spans="1:24" x14ac:dyDescent="0.3">
      <c r="A180" s="2">
        <v>204</v>
      </c>
      <c r="B180" s="53">
        <v>120</v>
      </c>
      <c r="C180" s="53">
        <v>800</v>
      </c>
      <c r="D180" s="53">
        <v>7.0000000000000007E-2</v>
      </c>
      <c r="E180" s="53">
        <v>0.03</v>
      </c>
      <c r="F180" s="53">
        <v>7.4999999999999997E-2</v>
      </c>
      <c r="G180" s="54">
        <f t="shared" si="27"/>
        <v>71.428571428571416</v>
      </c>
      <c r="H180" s="55">
        <v>94.938687823409452</v>
      </c>
      <c r="I180" s="54">
        <f t="shared" si="31"/>
        <v>5.0613121765905476</v>
      </c>
      <c r="J180" s="5">
        <v>7980</v>
      </c>
      <c r="K180" s="5">
        <f t="shared" si="28"/>
        <v>7576.1072883080742</v>
      </c>
      <c r="L180" s="5" t="s">
        <v>23</v>
      </c>
      <c r="M180" s="5" t="s">
        <v>50</v>
      </c>
      <c r="N180" s="56" t="s">
        <v>67</v>
      </c>
      <c r="O180" s="56">
        <f t="shared" si="32"/>
        <v>1000000</v>
      </c>
      <c r="P180" s="5" t="s">
        <v>59</v>
      </c>
      <c r="Q180" s="5">
        <v>4410</v>
      </c>
      <c r="R180" s="5">
        <f t="shared" si="33"/>
        <v>3.9823599999999999</v>
      </c>
      <c r="S180" s="5" t="s">
        <v>54</v>
      </c>
      <c r="T180" s="5" t="s">
        <v>62</v>
      </c>
      <c r="U180" s="5">
        <v>8.75</v>
      </c>
      <c r="V180" s="5">
        <v>23.6</v>
      </c>
      <c r="W180" s="5">
        <v>52.5</v>
      </c>
      <c r="X180" s="5"/>
    </row>
    <row r="181" spans="1:24" x14ac:dyDescent="0.3">
      <c r="A181" s="2">
        <v>205</v>
      </c>
      <c r="B181" s="53">
        <v>140</v>
      </c>
      <c r="C181" s="53">
        <v>800</v>
      </c>
      <c r="D181" s="53">
        <v>0.06</v>
      </c>
      <c r="E181" s="53">
        <v>0.03</v>
      </c>
      <c r="F181" s="53">
        <v>7.4999999999999997E-2</v>
      </c>
      <c r="G181" s="54">
        <f t="shared" si="27"/>
        <v>97.222222222222229</v>
      </c>
      <c r="H181" s="55">
        <v>97.0562828877935</v>
      </c>
      <c r="I181" s="54">
        <f t="shared" si="31"/>
        <v>2.9437171122064996</v>
      </c>
      <c r="J181" s="5">
        <v>7980</v>
      </c>
      <c r="K181" s="5">
        <f t="shared" si="28"/>
        <v>7745.0913744459212</v>
      </c>
      <c r="L181" s="5" t="s">
        <v>23</v>
      </c>
      <c r="M181" s="5" t="s">
        <v>50</v>
      </c>
      <c r="N181" s="56" t="s">
        <v>67</v>
      </c>
      <c r="O181" s="56">
        <f t="shared" si="32"/>
        <v>1000000</v>
      </c>
      <c r="P181" s="5" t="s">
        <v>59</v>
      </c>
      <c r="Q181" s="5">
        <v>4410</v>
      </c>
      <c r="R181" s="5">
        <f t="shared" si="33"/>
        <v>3.9823599999999999</v>
      </c>
      <c r="S181" s="5" t="s">
        <v>54</v>
      </c>
      <c r="T181" s="5" t="s">
        <v>62</v>
      </c>
      <c r="U181" s="5">
        <v>8.75</v>
      </c>
      <c r="V181" s="5">
        <v>23.6</v>
      </c>
      <c r="W181" s="5">
        <v>52.5</v>
      </c>
      <c r="X181" s="5"/>
    </row>
    <row r="182" spans="1:24" x14ac:dyDescent="0.3">
      <c r="A182" s="2">
        <v>206</v>
      </c>
      <c r="B182" s="53">
        <v>160</v>
      </c>
      <c r="C182" s="53">
        <v>1000</v>
      </c>
      <c r="D182" s="53">
        <v>0.08</v>
      </c>
      <c r="E182" s="53">
        <v>0.03</v>
      </c>
      <c r="F182" s="53">
        <v>7.4999999999999997E-2</v>
      </c>
      <c r="G182" s="54">
        <f t="shared" si="27"/>
        <v>66.666666666666671</v>
      </c>
      <c r="H182" s="55">
        <v>96.199069120712991</v>
      </c>
      <c r="I182" s="54">
        <f t="shared" si="31"/>
        <v>3.8009308792870087</v>
      </c>
      <c r="J182" s="5">
        <v>7980</v>
      </c>
      <c r="K182" s="5">
        <f t="shared" si="28"/>
        <v>7676.6857158328967</v>
      </c>
      <c r="L182" s="5" t="s">
        <v>23</v>
      </c>
      <c r="M182" s="5" t="s">
        <v>50</v>
      </c>
      <c r="N182" s="56" t="s">
        <v>67</v>
      </c>
      <c r="O182" s="56">
        <f t="shared" si="32"/>
        <v>1000000</v>
      </c>
      <c r="P182" s="5" t="s">
        <v>59</v>
      </c>
      <c r="Q182" s="5">
        <v>4410</v>
      </c>
      <c r="R182" s="5">
        <f t="shared" si="33"/>
        <v>3.9823599999999999</v>
      </c>
      <c r="S182" s="5" t="s">
        <v>54</v>
      </c>
      <c r="T182" s="5" t="s">
        <v>62</v>
      </c>
      <c r="U182" s="5">
        <v>8.75</v>
      </c>
      <c r="V182" s="5">
        <v>23.6</v>
      </c>
      <c r="W182" s="5">
        <v>52.5</v>
      </c>
      <c r="X182" s="5"/>
    </row>
    <row r="183" spans="1:24" x14ac:dyDescent="0.3">
      <c r="A183" s="2">
        <v>207</v>
      </c>
      <c r="B183" s="53">
        <v>160</v>
      </c>
      <c r="C183" s="53">
        <v>1000</v>
      </c>
      <c r="D183" s="53">
        <v>0.06</v>
      </c>
      <c r="E183" s="53">
        <v>0.03</v>
      </c>
      <c r="F183" s="53">
        <v>7.4999999999999997E-2</v>
      </c>
      <c r="G183" s="54">
        <f t="shared" si="27"/>
        <v>88.8888888888889</v>
      </c>
      <c r="H183" s="55">
        <v>96.914075495088369</v>
      </c>
      <c r="I183" s="54">
        <f t="shared" si="31"/>
        <v>3.0859245049116311</v>
      </c>
      <c r="J183" s="5">
        <v>7980</v>
      </c>
      <c r="K183" s="5">
        <f t="shared" si="28"/>
        <v>7733.7432245080527</v>
      </c>
      <c r="L183" s="5" t="s">
        <v>23</v>
      </c>
      <c r="M183" s="5" t="s">
        <v>50</v>
      </c>
      <c r="N183" s="56" t="s">
        <v>67</v>
      </c>
      <c r="O183" s="56">
        <f t="shared" si="32"/>
        <v>1000000</v>
      </c>
      <c r="P183" s="5" t="s">
        <v>59</v>
      </c>
      <c r="Q183" s="5">
        <v>4410</v>
      </c>
      <c r="R183" s="5">
        <f t="shared" si="33"/>
        <v>3.9823599999999999</v>
      </c>
      <c r="S183" s="5" t="s">
        <v>54</v>
      </c>
      <c r="T183" s="5" t="s">
        <v>62</v>
      </c>
      <c r="U183" s="5">
        <v>8.75</v>
      </c>
      <c r="V183" s="5">
        <v>23.6</v>
      </c>
      <c r="W183" s="5">
        <v>52.5</v>
      </c>
      <c r="X183" s="5"/>
    </row>
    <row r="184" spans="1:24" x14ac:dyDescent="0.3">
      <c r="A184" s="2">
        <v>208</v>
      </c>
      <c r="B184" s="53">
        <v>140</v>
      </c>
      <c r="C184" s="53">
        <v>1200</v>
      </c>
      <c r="D184" s="53">
        <v>0.08</v>
      </c>
      <c r="E184" s="53">
        <v>0.03</v>
      </c>
      <c r="F184" s="53">
        <v>7.4999999999999997E-2</v>
      </c>
      <c r="G184" s="54">
        <f t="shared" si="27"/>
        <v>48.611111111111114</v>
      </c>
      <c r="H184" s="55">
        <v>91.51687356063934</v>
      </c>
      <c r="I184" s="54">
        <f t="shared" si="31"/>
        <v>8.4831264393606602</v>
      </c>
      <c r="J184" s="5">
        <v>7980</v>
      </c>
      <c r="K184" s="5">
        <f t="shared" si="28"/>
        <v>7303.0465101390191</v>
      </c>
      <c r="L184" s="5" t="s">
        <v>23</v>
      </c>
      <c r="M184" s="5" t="s">
        <v>50</v>
      </c>
      <c r="N184" s="56" t="s">
        <v>67</v>
      </c>
      <c r="O184" s="56">
        <f t="shared" si="32"/>
        <v>1000000</v>
      </c>
      <c r="P184" s="5" t="s">
        <v>59</v>
      </c>
      <c r="Q184" s="5">
        <v>4410</v>
      </c>
      <c r="R184" s="5">
        <f t="shared" si="33"/>
        <v>3.9823599999999999</v>
      </c>
      <c r="S184" s="5" t="s">
        <v>54</v>
      </c>
      <c r="T184" s="5" t="s">
        <v>62</v>
      </c>
      <c r="U184" s="5">
        <v>8.75</v>
      </c>
      <c r="V184" s="5">
        <v>23.6</v>
      </c>
      <c r="W184" s="5">
        <v>52.5</v>
      </c>
      <c r="X184" s="5"/>
    </row>
    <row r="185" spans="1:24" ht="14.4" customHeight="1" x14ac:dyDescent="0.3">
      <c r="A185" s="2">
        <v>209</v>
      </c>
      <c r="B185" s="53">
        <v>120</v>
      </c>
      <c r="C185" s="53">
        <v>1000</v>
      </c>
      <c r="D185" s="53">
        <v>7.0000000000000007E-2</v>
      </c>
      <c r="E185" s="53">
        <v>0.04</v>
      </c>
      <c r="F185" s="53">
        <v>7.4999999999999997E-2</v>
      </c>
      <c r="G185" s="54">
        <f t="shared" si="27"/>
        <v>42.857142857142854</v>
      </c>
      <c r="H185" s="55">
        <v>89.60702856548312</v>
      </c>
      <c r="I185" s="54">
        <f t="shared" si="31"/>
        <v>10.39297143451688</v>
      </c>
      <c r="J185" s="5">
        <v>7980</v>
      </c>
      <c r="K185" s="5">
        <f t="shared" si="28"/>
        <v>7150.6408795255529</v>
      </c>
      <c r="L185" s="5" t="s">
        <v>23</v>
      </c>
      <c r="M185" s="5" t="s">
        <v>50</v>
      </c>
      <c r="N185" s="56" t="s">
        <v>67</v>
      </c>
      <c r="O185" s="56">
        <f t="shared" si="32"/>
        <v>1000000</v>
      </c>
      <c r="P185" s="5" t="s">
        <v>59</v>
      </c>
      <c r="Q185" s="5">
        <v>4410</v>
      </c>
      <c r="R185" s="5">
        <f t="shared" si="33"/>
        <v>3.9823599999999999</v>
      </c>
      <c r="S185" s="5" t="s">
        <v>54</v>
      </c>
      <c r="T185" s="5" t="s">
        <v>62</v>
      </c>
      <c r="U185" s="5">
        <v>8.75</v>
      </c>
      <c r="V185" s="5">
        <v>23.6</v>
      </c>
      <c r="W185" s="5">
        <v>52.5</v>
      </c>
      <c r="X185" s="5"/>
    </row>
    <row r="186" spans="1:24" x14ac:dyDescent="0.3">
      <c r="A186" s="2">
        <v>210</v>
      </c>
      <c r="B186" s="53">
        <v>140</v>
      </c>
      <c r="C186" s="53">
        <v>800</v>
      </c>
      <c r="D186" s="53">
        <v>7.0000000000000007E-2</v>
      </c>
      <c r="E186" s="53">
        <v>0.02</v>
      </c>
      <c r="F186" s="53">
        <v>7.4999999999999997E-2</v>
      </c>
      <c r="G186" s="54">
        <f t="shared" si="27"/>
        <v>124.99999999999999</v>
      </c>
      <c r="H186" s="55">
        <v>98.442594773179962</v>
      </c>
      <c r="I186" s="54">
        <f t="shared" si="31"/>
        <v>1.5574052268200376</v>
      </c>
      <c r="J186" s="5">
        <v>7980</v>
      </c>
      <c r="K186" s="5">
        <f t="shared" si="28"/>
        <v>7855.7190628997605</v>
      </c>
      <c r="L186" s="5" t="s">
        <v>23</v>
      </c>
      <c r="M186" s="5" t="s">
        <v>50</v>
      </c>
      <c r="N186" s="56" t="s">
        <v>67</v>
      </c>
      <c r="O186" s="56">
        <f t="shared" si="32"/>
        <v>1000000</v>
      </c>
      <c r="P186" s="5" t="s">
        <v>59</v>
      </c>
      <c r="Q186" s="5">
        <v>4410</v>
      </c>
      <c r="R186" s="5">
        <f t="shared" si="33"/>
        <v>3.9823599999999999</v>
      </c>
      <c r="S186" s="5" t="s">
        <v>54</v>
      </c>
      <c r="T186" s="5" t="s">
        <v>62</v>
      </c>
      <c r="U186" s="5">
        <v>8.75</v>
      </c>
      <c r="V186" s="5">
        <v>23.6</v>
      </c>
      <c r="W186" s="5">
        <v>52.5</v>
      </c>
      <c r="X186" s="5"/>
    </row>
    <row r="187" spans="1:24" x14ac:dyDescent="0.3">
      <c r="A187" s="2">
        <v>211</v>
      </c>
      <c r="B187" s="53">
        <v>140</v>
      </c>
      <c r="C187" s="53">
        <v>1000</v>
      </c>
      <c r="D187" s="53">
        <v>7.0000000000000007E-2</v>
      </c>
      <c r="E187" s="53">
        <v>0.03</v>
      </c>
      <c r="F187" s="53">
        <v>7.4999999999999997E-2</v>
      </c>
      <c r="G187" s="54">
        <f t="shared" si="27"/>
        <v>66.666666666666657</v>
      </c>
      <c r="H187" s="55">
        <v>94.68335618694006</v>
      </c>
      <c r="I187" s="54">
        <f t="shared" si="31"/>
        <v>5.3166438130599403</v>
      </c>
      <c r="J187" s="5">
        <v>7980</v>
      </c>
      <c r="K187" s="5">
        <f t="shared" si="28"/>
        <v>7555.731823717817</v>
      </c>
      <c r="L187" s="5" t="s">
        <v>23</v>
      </c>
      <c r="M187" s="5" t="s">
        <v>50</v>
      </c>
      <c r="N187" s="56" t="s">
        <v>67</v>
      </c>
      <c r="O187" s="56">
        <f t="shared" si="32"/>
        <v>1000000</v>
      </c>
      <c r="P187" s="5" t="s">
        <v>59</v>
      </c>
      <c r="Q187" s="5">
        <v>4410</v>
      </c>
      <c r="R187" s="5">
        <f t="shared" si="33"/>
        <v>3.9823599999999999</v>
      </c>
      <c r="S187" s="5" t="s">
        <v>54</v>
      </c>
      <c r="T187" s="5" t="s">
        <v>62</v>
      </c>
      <c r="U187" s="5">
        <v>8.75</v>
      </c>
      <c r="V187" s="5">
        <v>23.6</v>
      </c>
      <c r="W187" s="5">
        <v>52.5</v>
      </c>
      <c r="X187" s="5"/>
    </row>
    <row r="188" spans="1:24" x14ac:dyDescent="0.3">
      <c r="A188" s="2">
        <v>212</v>
      </c>
      <c r="B188" s="53">
        <v>120</v>
      </c>
      <c r="C188" s="53">
        <v>1000</v>
      </c>
      <c r="D188" s="53">
        <v>0.06</v>
      </c>
      <c r="E188" s="53">
        <v>0.03</v>
      </c>
      <c r="F188" s="53">
        <v>7.4999999999999997E-2</v>
      </c>
      <c r="G188" s="54">
        <f t="shared" si="27"/>
        <v>66.666666666666671</v>
      </c>
      <c r="H188" s="55">
        <v>93.574690324762344</v>
      </c>
      <c r="I188" s="54">
        <f t="shared" si="31"/>
        <v>6.4253096752376564</v>
      </c>
      <c r="J188" s="5">
        <v>7980</v>
      </c>
      <c r="K188" s="5">
        <f t="shared" si="28"/>
        <v>7467.2602879160349</v>
      </c>
      <c r="L188" s="5" t="s">
        <v>23</v>
      </c>
      <c r="M188" s="5" t="s">
        <v>50</v>
      </c>
      <c r="N188" s="56" t="s">
        <v>67</v>
      </c>
      <c r="O188" s="56">
        <f t="shared" si="32"/>
        <v>1000000</v>
      </c>
      <c r="P188" s="5" t="s">
        <v>59</v>
      </c>
      <c r="Q188" s="5">
        <v>4410</v>
      </c>
      <c r="R188" s="5">
        <f t="shared" si="33"/>
        <v>3.9823599999999999</v>
      </c>
      <c r="S188" s="5" t="s">
        <v>54</v>
      </c>
      <c r="T188" s="5" t="s">
        <v>62</v>
      </c>
      <c r="U188" s="5">
        <v>8.75</v>
      </c>
      <c r="V188" s="5">
        <v>23.6</v>
      </c>
      <c r="W188" s="5">
        <v>52.5</v>
      </c>
      <c r="X188" s="5"/>
    </row>
    <row r="189" spans="1:24" x14ac:dyDescent="0.3">
      <c r="A189" s="2">
        <v>213</v>
      </c>
      <c r="B189" s="53">
        <v>140</v>
      </c>
      <c r="C189" s="53">
        <v>1000</v>
      </c>
      <c r="D189" s="53">
        <v>0.08</v>
      </c>
      <c r="E189" s="53">
        <v>0.04</v>
      </c>
      <c r="F189" s="53">
        <v>7.4999999999999997E-2</v>
      </c>
      <c r="G189" s="54">
        <f t="shared" si="27"/>
        <v>43.75</v>
      </c>
      <c r="H189" s="55">
        <v>91.852059281357398</v>
      </c>
      <c r="I189" s="54">
        <f t="shared" si="31"/>
        <v>8.1479407186426016</v>
      </c>
      <c r="J189" s="5">
        <v>7980</v>
      </c>
      <c r="K189" s="5">
        <f t="shared" si="28"/>
        <v>7329.7943306523202</v>
      </c>
      <c r="L189" s="5" t="s">
        <v>23</v>
      </c>
      <c r="M189" s="5" t="s">
        <v>50</v>
      </c>
      <c r="N189" s="56" t="s">
        <v>67</v>
      </c>
      <c r="O189" s="56">
        <f t="shared" si="32"/>
        <v>1000000</v>
      </c>
      <c r="P189" s="5" t="s">
        <v>59</v>
      </c>
      <c r="Q189" s="5">
        <v>4410</v>
      </c>
      <c r="R189" s="5">
        <f t="shared" si="33"/>
        <v>3.9823599999999999</v>
      </c>
      <c r="S189" s="5" t="s">
        <v>54</v>
      </c>
      <c r="T189" s="5" t="s">
        <v>62</v>
      </c>
      <c r="U189" s="5">
        <v>8.75</v>
      </c>
      <c r="V189" s="5">
        <v>23.6</v>
      </c>
      <c r="W189" s="5">
        <v>52.5</v>
      </c>
      <c r="X189" s="5"/>
    </row>
    <row r="190" spans="1:24" x14ac:dyDescent="0.3">
      <c r="A190" s="2">
        <v>214</v>
      </c>
      <c r="B190" s="53">
        <v>140</v>
      </c>
      <c r="C190" s="53">
        <v>800</v>
      </c>
      <c r="D190" s="53">
        <v>7.0000000000000007E-2</v>
      </c>
      <c r="E190" s="53">
        <v>0.04</v>
      </c>
      <c r="F190" s="53">
        <v>7.4999999999999997E-2</v>
      </c>
      <c r="G190" s="54">
        <f t="shared" si="27"/>
        <v>62.499999999999993</v>
      </c>
      <c r="H190" s="55">
        <v>94.721508990443496</v>
      </c>
      <c r="I190" s="54">
        <f t="shared" si="31"/>
        <v>5.2784910095565039</v>
      </c>
      <c r="J190" s="5">
        <v>7980</v>
      </c>
      <c r="K190" s="5">
        <f t="shared" si="28"/>
        <v>7558.7764174373915</v>
      </c>
      <c r="L190" s="5" t="s">
        <v>23</v>
      </c>
      <c r="M190" s="5" t="s">
        <v>50</v>
      </c>
      <c r="N190" s="56" t="s">
        <v>67</v>
      </c>
      <c r="O190" s="56">
        <f t="shared" si="32"/>
        <v>1000000</v>
      </c>
      <c r="P190" s="5" t="s">
        <v>59</v>
      </c>
      <c r="Q190" s="5">
        <v>4410</v>
      </c>
      <c r="R190" s="5">
        <f t="shared" si="33"/>
        <v>3.9823599999999999</v>
      </c>
      <c r="S190" s="5" t="s">
        <v>54</v>
      </c>
      <c r="T190" s="5" t="s">
        <v>62</v>
      </c>
      <c r="U190" s="5">
        <v>8.75</v>
      </c>
      <c r="V190" s="5">
        <v>23.6</v>
      </c>
      <c r="W190" s="5">
        <v>52.5</v>
      </c>
      <c r="X190" s="5"/>
    </row>
    <row r="191" spans="1:24" x14ac:dyDescent="0.3">
      <c r="A191" s="2">
        <v>215</v>
      </c>
      <c r="B191" s="53">
        <v>140</v>
      </c>
      <c r="C191" s="53">
        <v>1000</v>
      </c>
      <c r="D191" s="53">
        <v>7.0000000000000007E-2</v>
      </c>
      <c r="E191" s="53">
        <v>0.03</v>
      </c>
      <c r="F191" s="53">
        <v>7.4999999999999997E-2</v>
      </c>
      <c r="G191" s="54">
        <f t="shared" si="27"/>
        <v>66.666666666666657</v>
      </c>
      <c r="H191" s="55">
        <v>94.530258269049071</v>
      </c>
      <c r="I191" s="54">
        <f t="shared" si="31"/>
        <v>5.4697417309509291</v>
      </c>
      <c r="J191" s="5">
        <v>7980</v>
      </c>
      <c r="K191" s="5">
        <f t="shared" si="28"/>
        <v>7543.5146098701152</v>
      </c>
      <c r="L191" s="5" t="s">
        <v>23</v>
      </c>
      <c r="M191" s="5" t="s">
        <v>50</v>
      </c>
      <c r="N191" s="56" t="s">
        <v>67</v>
      </c>
      <c r="O191" s="56">
        <f t="shared" si="32"/>
        <v>1000000</v>
      </c>
      <c r="P191" s="5" t="s">
        <v>59</v>
      </c>
      <c r="Q191" s="5">
        <v>4410</v>
      </c>
      <c r="R191" s="5">
        <f t="shared" si="33"/>
        <v>3.9823599999999999</v>
      </c>
      <c r="S191" s="5" t="s">
        <v>54</v>
      </c>
      <c r="T191" s="5" t="s">
        <v>62</v>
      </c>
      <c r="U191" s="5">
        <v>8.75</v>
      </c>
      <c r="V191" s="5">
        <v>23.6</v>
      </c>
      <c r="W191" s="5">
        <v>52.5</v>
      </c>
      <c r="X191" s="5"/>
    </row>
    <row r="192" spans="1:24" x14ac:dyDescent="0.3">
      <c r="A192" s="2">
        <v>216</v>
      </c>
      <c r="B192" s="53">
        <v>140</v>
      </c>
      <c r="C192" s="53">
        <v>1200</v>
      </c>
      <c r="D192" s="53">
        <v>7.0000000000000007E-2</v>
      </c>
      <c r="E192" s="53">
        <v>0.04</v>
      </c>
      <c r="F192" s="53">
        <v>7.4999999999999997E-2</v>
      </c>
      <c r="G192" s="54">
        <f t="shared" si="27"/>
        <v>41.666666666666657</v>
      </c>
      <c r="H192" s="55">
        <v>89.247777916516284</v>
      </c>
      <c r="I192" s="54">
        <f t="shared" si="31"/>
        <v>10.752222083483716</v>
      </c>
      <c r="J192" s="5">
        <v>7980</v>
      </c>
      <c r="K192" s="5">
        <f t="shared" si="28"/>
        <v>7121.9726777379992</v>
      </c>
      <c r="L192" s="5" t="s">
        <v>23</v>
      </c>
      <c r="M192" s="5" t="s">
        <v>50</v>
      </c>
      <c r="N192" s="56" t="s">
        <v>67</v>
      </c>
      <c r="O192" s="56">
        <f t="shared" si="32"/>
        <v>1000000</v>
      </c>
      <c r="P192" s="5" t="s">
        <v>59</v>
      </c>
      <c r="Q192" s="5">
        <v>4410</v>
      </c>
      <c r="R192" s="5">
        <f t="shared" si="33"/>
        <v>3.9823599999999999</v>
      </c>
      <c r="S192" s="5" t="s">
        <v>54</v>
      </c>
      <c r="T192" s="5" t="s">
        <v>62</v>
      </c>
      <c r="U192" s="5">
        <v>8.75</v>
      </c>
      <c r="V192" s="5">
        <v>23.6</v>
      </c>
      <c r="W192" s="5">
        <v>52.5</v>
      </c>
      <c r="X192" s="5"/>
    </row>
    <row r="193" spans="1:24" x14ac:dyDescent="0.3">
      <c r="A193" s="2">
        <v>217</v>
      </c>
      <c r="B193" s="53">
        <v>160</v>
      </c>
      <c r="C193" s="53">
        <v>1000</v>
      </c>
      <c r="D193" s="53">
        <v>7.0000000000000007E-2</v>
      </c>
      <c r="E193" s="53">
        <v>0.02</v>
      </c>
      <c r="F193" s="53">
        <v>7.4999999999999997E-2</v>
      </c>
      <c r="G193" s="54">
        <f t="shared" si="27"/>
        <v>114.28571428571428</v>
      </c>
      <c r="H193" s="55">
        <v>98.281273698561577</v>
      </c>
      <c r="I193" s="54">
        <f t="shared" si="31"/>
        <v>1.7187263014384229</v>
      </c>
      <c r="J193" s="5">
        <v>7980</v>
      </c>
      <c r="K193" s="5">
        <f t="shared" si="28"/>
        <v>7842.8456411452134</v>
      </c>
      <c r="L193" s="5" t="s">
        <v>23</v>
      </c>
      <c r="M193" s="5" t="s">
        <v>50</v>
      </c>
      <c r="N193" s="56" t="s">
        <v>67</v>
      </c>
      <c r="O193" s="56">
        <f t="shared" si="32"/>
        <v>1000000</v>
      </c>
      <c r="P193" s="5" t="s">
        <v>59</v>
      </c>
      <c r="Q193" s="5">
        <v>4410</v>
      </c>
      <c r="R193" s="5">
        <f t="shared" si="33"/>
        <v>3.9823599999999999</v>
      </c>
      <c r="S193" s="5" t="s">
        <v>54</v>
      </c>
      <c r="T193" s="5" t="s">
        <v>62</v>
      </c>
      <c r="U193" s="5">
        <v>8.75</v>
      </c>
      <c r="V193" s="5">
        <v>23.6</v>
      </c>
      <c r="W193" s="5">
        <v>52.5</v>
      </c>
      <c r="X193" s="5"/>
    </row>
    <row r="194" spans="1:24" ht="14.4" customHeight="1" x14ac:dyDescent="0.3">
      <c r="A194" s="2">
        <v>218</v>
      </c>
      <c r="B194" s="53">
        <v>120</v>
      </c>
      <c r="C194" s="53">
        <v>1200</v>
      </c>
      <c r="D194" s="53">
        <v>7.0000000000000007E-2</v>
      </c>
      <c r="E194" s="53">
        <v>0.03</v>
      </c>
      <c r="F194" s="53">
        <v>7.4999999999999997E-2</v>
      </c>
      <c r="G194" s="54">
        <f t="shared" ref="G194:G238" si="34">B194/(C194*D194*E194)</f>
        <v>47.619047619047613</v>
      </c>
      <c r="H194" s="55">
        <v>90.702392447714388</v>
      </c>
      <c r="I194" s="54">
        <f t="shared" si="31"/>
        <v>9.2976075522856121</v>
      </c>
      <c r="J194" s="5">
        <v>7980</v>
      </c>
      <c r="K194" s="5">
        <f t="shared" ref="K194:K238" si="35">H194*J194/100</f>
        <v>7238.0509173276077</v>
      </c>
      <c r="L194" s="5" t="s">
        <v>23</v>
      </c>
      <c r="M194" s="5" t="s">
        <v>50</v>
      </c>
      <c r="N194" s="56" t="s">
        <v>67</v>
      </c>
      <c r="O194" s="56">
        <f t="shared" si="32"/>
        <v>1000000</v>
      </c>
      <c r="P194" s="5" t="s">
        <v>59</v>
      </c>
      <c r="Q194" s="5">
        <v>4410</v>
      </c>
      <c r="R194" s="5">
        <f t="shared" si="33"/>
        <v>3.9823599999999999</v>
      </c>
      <c r="S194" s="5" t="s">
        <v>54</v>
      </c>
      <c r="T194" s="5" t="s">
        <v>62</v>
      </c>
      <c r="U194" s="5">
        <v>8.75</v>
      </c>
      <c r="V194" s="5">
        <v>23.6</v>
      </c>
      <c r="W194" s="5">
        <v>52.5</v>
      </c>
      <c r="X194" s="5"/>
    </row>
    <row r="195" spans="1:24" x14ac:dyDescent="0.3">
      <c r="A195" s="2">
        <v>219</v>
      </c>
      <c r="B195" s="53">
        <v>160</v>
      </c>
      <c r="C195" s="53">
        <v>1200</v>
      </c>
      <c r="D195" s="53">
        <v>7.0000000000000007E-2</v>
      </c>
      <c r="E195" s="53">
        <v>0.03</v>
      </c>
      <c r="F195" s="53">
        <v>7.4999999999999997E-2</v>
      </c>
      <c r="G195" s="54">
        <f t="shared" si="34"/>
        <v>63.49206349206348</v>
      </c>
      <c r="H195" s="55">
        <v>94.344806707966868</v>
      </c>
      <c r="I195" s="54">
        <f t="shared" si="31"/>
        <v>5.6551932920331325</v>
      </c>
      <c r="J195" s="5">
        <v>7980</v>
      </c>
      <c r="K195" s="5">
        <f t="shared" si="35"/>
        <v>7528.7155752957569</v>
      </c>
      <c r="L195" s="5" t="s">
        <v>23</v>
      </c>
      <c r="M195" s="5" t="s">
        <v>50</v>
      </c>
      <c r="N195" s="56" t="s">
        <v>67</v>
      </c>
      <c r="O195" s="56">
        <f t="shared" si="32"/>
        <v>1000000</v>
      </c>
      <c r="P195" s="5" t="s">
        <v>59</v>
      </c>
      <c r="Q195" s="5">
        <v>4410</v>
      </c>
      <c r="R195" s="5">
        <f t="shared" si="33"/>
        <v>3.9823599999999999</v>
      </c>
      <c r="S195" s="5" t="s">
        <v>54</v>
      </c>
      <c r="T195" s="5" t="s">
        <v>62</v>
      </c>
      <c r="U195" s="5">
        <v>8.75</v>
      </c>
      <c r="V195" s="5">
        <v>23.6</v>
      </c>
      <c r="W195" s="5">
        <v>52.5</v>
      </c>
      <c r="X195" s="5"/>
    </row>
    <row r="196" spans="1:24" x14ac:dyDescent="0.3">
      <c r="A196" s="2">
        <v>220</v>
      </c>
      <c r="B196" s="53">
        <v>120</v>
      </c>
      <c r="C196" s="53">
        <v>1000</v>
      </c>
      <c r="D196" s="53">
        <v>0.08</v>
      </c>
      <c r="E196" s="53">
        <v>0.03</v>
      </c>
      <c r="F196" s="53">
        <v>7.4999999999999997E-2</v>
      </c>
      <c r="G196" s="54">
        <f t="shared" si="34"/>
        <v>50</v>
      </c>
      <c r="H196" s="55">
        <v>91.123836163058556</v>
      </c>
      <c r="I196" s="54">
        <f t="shared" si="31"/>
        <v>8.8761638369414442</v>
      </c>
      <c r="J196" s="5">
        <v>7980</v>
      </c>
      <c r="K196" s="5">
        <f t="shared" si="35"/>
        <v>7271.6821258120726</v>
      </c>
      <c r="L196" s="5" t="s">
        <v>23</v>
      </c>
      <c r="M196" s="5" t="s">
        <v>50</v>
      </c>
      <c r="N196" s="56" t="s">
        <v>67</v>
      </c>
      <c r="O196" s="56">
        <f t="shared" si="32"/>
        <v>1000000</v>
      </c>
      <c r="P196" s="5" t="s">
        <v>59</v>
      </c>
      <c r="Q196" s="5">
        <v>4410</v>
      </c>
      <c r="R196" s="5">
        <f t="shared" si="33"/>
        <v>3.9823599999999999</v>
      </c>
      <c r="S196" s="5" t="s">
        <v>54</v>
      </c>
      <c r="T196" s="5" t="s">
        <v>62</v>
      </c>
      <c r="U196" s="5">
        <v>8.75</v>
      </c>
      <c r="V196" s="5">
        <v>23.6</v>
      </c>
      <c r="W196" s="5">
        <v>52.5</v>
      </c>
      <c r="X196" s="5"/>
    </row>
    <row r="197" spans="1:24" x14ac:dyDescent="0.3">
      <c r="A197" s="2">
        <v>221</v>
      </c>
      <c r="B197" s="53">
        <v>140</v>
      </c>
      <c r="C197" s="53">
        <v>1000</v>
      </c>
      <c r="D197" s="53">
        <v>0.06</v>
      </c>
      <c r="E197" s="53">
        <v>0.02</v>
      </c>
      <c r="F197" s="53">
        <v>7.4999999999999997E-2</v>
      </c>
      <c r="G197" s="54">
        <f t="shared" si="34"/>
        <v>116.66666666666667</v>
      </c>
      <c r="H197" s="55">
        <v>97.725225770541002</v>
      </c>
      <c r="I197" s="54">
        <f t="shared" si="31"/>
        <v>2.2747742294589983</v>
      </c>
      <c r="J197" s="5">
        <v>7980</v>
      </c>
      <c r="K197" s="5">
        <f t="shared" si="35"/>
        <v>7798.4730164891716</v>
      </c>
      <c r="L197" s="5" t="s">
        <v>23</v>
      </c>
      <c r="M197" s="5" t="s">
        <v>50</v>
      </c>
      <c r="N197" s="56" t="s">
        <v>67</v>
      </c>
      <c r="O197" s="56">
        <f t="shared" si="32"/>
        <v>1000000</v>
      </c>
      <c r="P197" s="5" t="s">
        <v>59</v>
      </c>
      <c r="Q197" s="5">
        <v>4410</v>
      </c>
      <c r="R197" s="5">
        <f t="shared" si="33"/>
        <v>3.9823599999999999</v>
      </c>
      <c r="S197" s="5" t="s">
        <v>54</v>
      </c>
      <c r="T197" s="5" t="s">
        <v>62</v>
      </c>
      <c r="U197" s="5">
        <v>8.75</v>
      </c>
      <c r="V197" s="5">
        <v>23.6</v>
      </c>
      <c r="W197" s="5">
        <v>52.5</v>
      </c>
      <c r="X197" s="5"/>
    </row>
    <row r="198" spans="1:24" x14ac:dyDescent="0.3">
      <c r="A198" s="2">
        <v>222</v>
      </c>
      <c r="B198" s="53">
        <v>120</v>
      </c>
      <c r="C198" s="53">
        <v>1000</v>
      </c>
      <c r="D198" s="53">
        <v>7.0000000000000007E-2</v>
      </c>
      <c r="E198" s="53">
        <v>0.02</v>
      </c>
      <c r="F198" s="53">
        <v>7.4999999999999997E-2</v>
      </c>
      <c r="G198" s="54">
        <f t="shared" si="34"/>
        <v>85.714285714285708</v>
      </c>
      <c r="H198" s="55">
        <v>96.120865554161696</v>
      </c>
      <c r="I198" s="54">
        <f t="shared" si="31"/>
        <v>3.8791344458383037</v>
      </c>
      <c r="J198" s="5">
        <v>7980</v>
      </c>
      <c r="K198" s="5">
        <f t="shared" si="35"/>
        <v>7670.4450712221033</v>
      </c>
      <c r="L198" s="5" t="s">
        <v>23</v>
      </c>
      <c r="M198" s="5" t="s">
        <v>50</v>
      </c>
      <c r="N198" s="56" t="s">
        <v>67</v>
      </c>
      <c r="O198" s="56">
        <f t="shared" si="32"/>
        <v>1000000</v>
      </c>
      <c r="P198" s="5" t="s">
        <v>59</v>
      </c>
      <c r="Q198" s="5">
        <v>4410</v>
      </c>
      <c r="R198" s="5">
        <f t="shared" si="33"/>
        <v>3.9823599999999999</v>
      </c>
      <c r="S198" s="5" t="s">
        <v>54</v>
      </c>
      <c r="T198" s="5" t="s">
        <v>62</v>
      </c>
      <c r="U198" s="5">
        <v>8.75</v>
      </c>
      <c r="V198" s="5">
        <v>23.6</v>
      </c>
      <c r="W198" s="5">
        <v>52.5</v>
      </c>
      <c r="X198" s="5"/>
    </row>
    <row r="199" spans="1:24" x14ac:dyDescent="0.3">
      <c r="A199" s="2">
        <v>223</v>
      </c>
      <c r="B199" s="57">
        <v>125</v>
      </c>
      <c r="C199" s="9">
        <v>100</v>
      </c>
      <c r="D199" s="9">
        <v>0.12</v>
      </c>
      <c r="E199" s="9">
        <v>0.03</v>
      </c>
      <c r="F199" s="11">
        <v>7.0000000000000007E-2</v>
      </c>
      <c r="G199" s="5">
        <f t="shared" si="34"/>
        <v>347.22222222222223</v>
      </c>
      <c r="H199" s="5">
        <v>96.35</v>
      </c>
      <c r="I199" s="5">
        <f t="shared" si="31"/>
        <v>3.6500000000000057</v>
      </c>
      <c r="J199" s="5">
        <v>7980</v>
      </c>
      <c r="K199" s="5">
        <f t="shared" si="35"/>
        <v>7688.73</v>
      </c>
      <c r="L199" s="5" t="s">
        <v>23</v>
      </c>
      <c r="M199" s="58" t="s">
        <v>68</v>
      </c>
      <c r="N199" s="5" t="s">
        <v>69</v>
      </c>
      <c r="O199" s="5">
        <f t="shared" ref="O199:O238" si="36">125*125*125</f>
        <v>1953125</v>
      </c>
      <c r="P199" s="5" t="s">
        <v>46</v>
      </c>
      <c r="Q199" s="5">
        <f t="shared" ref="Q199:Q238" si="37">(PI()*6^2/4)*12</f>
        <v>339.29200658769764</v>
      </c>
      <c r="R199" s="5">
        <f t="shared" ref="R199:R238" si="38">(1-Q199/O199)*COUNT($O$224:$O$263)</f>
        <v>39.99305129970508</v>
      </c>
      <c r="S199" s="5" t="s">
        <v>27</v>
      </c>
      <c r="T199" s="5" t="s">
        <v>28</v>
      </c>
      <c r="U199" s="5">
        <v>21.98</v>
      </c>
      <c r="V199" s="5">
        <v>35.5</v>
      </c>
      <c r="W199" s="5">
        <v>50.09</v>
      </c>
      <c r="X199" s="5"/>
    </row>
    <row r="200" spans="1:24" x14ac:dyDescent="0.3">
      <c r="A200" s="2">
        <v>224</v>
      </c>
      <c r="B200" s="57">
        <v>125</v>
      </c>
      <c r="C200" s="9">
        <v>200</v>
      </c>
      <c r="D200" s="9">
        <v>0.12</v>
      </c>
      <c r="E200" s="9">
        <v>0.03</v>
      </c>
      <c r="F200" s="11">
        <v>7.0000000000000007E-2</v>
      </c>
      <c r="G200" s="5">
        <f t="shared" si="34"/>
        <v>173.61111111111111</v>
      </c>
      <c r="H200" s="5">
        <v>96.79</v>
      </c>
      <c r="I200" s="5">
        <f t="shared" si="31"/>
        <v>3.2099999999999937</v>
      </c>
      <c r="J200" s="5">
        <v>7980</v>
      </c>
      <c r="K200" s="5">
        <f t="shared" si="35"/>
        <v>7723.8420000000006</v>
      </c>
      <c r="L200" s="5" t="s">
        <v>23</v>
      </c>
      <c r="M200" s="58" t="s">
        <v>68</v>
      </c>
      <c r="N200" s="5" t="s">
        <v>69</v>
      </c>
      <c r="O200" s="5">
        <f t="shared" si="36"/>
        <v>1953125</v>
      </c>
      <c r="P200" s="5" t="s">
        <v>46</v>
      </c>
      <c r="Q200" s="5">
        <f t="shared" si="37"/>
        <v>339.29200658769764</v>
      </c>
      <c r="R200" s="5">
        <f t="shared" si="38"/>
        <v>39.99305129970508</v>
      </c>
      <c r="S200" s="5" t="s">
        <v>27</v>
      </c>
      <c r="T200" s="5" t="s">
        <v>28</v>
      </c>
      <c r="U200" s="5">
        <v>21.98</v>
      </c>
      <c r="V200" s="5">
        <v>35.5</v>
      </c>
      <c r="W200" s="5">
        <v>50.09</v>
      </c>
      <c r="X200" s="5"/>
    </row>
    <row r="201" spans="1:24" x14ac:dyDescent="0.3">
      <c r="A201" s="2">
        <v>225</v>
      </c>
      <c r="B201" s="57">
        <v>125</v>
      </c>
      <c r="C201" s="9">
        <v>400</v>
      </c>
      <c r="D201" s="9">
        <v>0.12</v>
      </c>
      <c r="E201" s="9">
        <v>0.03</v>
      </c>
      <c r="F201" s="11">
        <v>7.0000000000000007E-2</v>
      </c>
      <c r="G201" s="5">
        <f t="shared" si="34"/>
        <v>86.805555555555557</v>
      </c>
      <c r="H201" s="5">
        <v>99.09</v>
      </c>
      <c r="I201" s="5">
        <f t="shared" si="31"/>
        <v>0.90999999999999659</v>
      </c>
      <c r="J201" s="5">
        <v>7980</v>
      </c>
      <c r="K201" s="5">
        <f t="shared" si="35"/>
        <v>7907.3820000000005</v>
      </c>
      <c r="L201" s="5" t="s">
        <v>23</v>
      </c>
      <c r="M201" s="58" t="s">
        <v>68</v>
      </c>
      <c r="N201" s="5" t="s">
        <v>69</v>
      </c>
      <c r="O201" s="5">
        <f t="shared" si="36"/>
        <v>1953125</v>
      </c>
      <c r="P201" s="5" t="s">
        <v>46</v>
      </c>
      <c r="Q201" s="5">
        <f t="shared" si="37"/>
        <v>339.29200658769764</v>
      </c>
      <c r="R201" s="5">
        <f t="shared" si="38"/>
        <v>39.99305129970508</v>
      </c>
      <c r="S201" s="5" t="s">
        <v>27</v>
      </c>
      <c r="T201" s="5" t="s">
        <v>28</v>
      </c>
      <c r="U201" s="5">
        <v>21.98</v>
      </c>
      <c r="V201" s="5">
        <v>35.5</v>
      </c>
      <c r="W201" s="5">
        <v>50.09</v>
      </c>
      <c r="X201" s="5"/>
    </row>
    <row r="202" spans="1:24" x14ac:dyDescent="0.3">
      <c r="A202" s="2">
        <v>226</v>
      </c>
      <c r="B202" s="57">
        <v>125</v>
      </c>
      <c r="C202" s="9">
        <v>600</v>
      </c>
      <c r="D202" s="9">
        <v>0.12</v>
      </c>
      <c r="E202" s="9">
        <v>0.03</v>
      </c>
      <c r="F202" s="11">
        <v>7.0000000000000007E-2</v>
      </c>
      <c r="G202" s="5">
        <f t="shared" si="34"/>
        <v>57.870370370370367</v>
      </c>
      <c r="H202" s="5">
        <v>99.9</v>
      </c>
      <c r="I202" s="5">
        <f t="shared" si="31"/>
        <v>9.9999999999994316E-2</v>
      </c>
      <c r="J202" s="5">
        <v>7980</v>
      </c>
      <c r="K202" s="5">
        <f t="shared" si="35"/>
        <v>7972.02</v>
      </c>
      <c r="L202" s="5" t="s">
        <v>23</v>
      </c>
      <c r="M202" s="58" t="s">
        <v>68</v>
      </c>
      <c r="N202" s="5" t="s">
        <v>69</v>
      </c>
      <c r="O202" s="5">
        <f t="shared" si="36"/>
        <v>1953125</v>
      </c>
      <c r="P202" s="5" t="s">
        <v>46</v>
      </c>
      <c r="Q202" s="5">
        <f t="shared" si="37"/>
        <v>339.29200658769764</v>
      </c>
      <c r="R202" s="5">
        <f t="shared" si="38"/>
        <v>39.99305129970508</v>
      </c>
      <c r="S202" s="5" t="s">
        <v>27</v>
      </c>
      <c r="T202" s="5" t="s">
        <v>28</v>
      </c>
      <c r="U202" s="5">
        <v>21.98</v>
      </c>
      <c r="V202" s="5">
        <v>35.5</v>
      </c>
      <c r="W202" s="5">
        <v>50.09</v>
      </c>
      <c r="X202" s="5"/>
    </row>
    <row r="203" spans="1:24" x14ac:dyDescent="0.3">
      <c r="A203" s="2">
        <v>227</v>
      </c>
      <c r="B203" s="57">
        <v>125</v>
      </c>
      <c r="C203" s="9">
        <v>800</v>
      </c>
      <c r="D203" s="9">
        <v>0.12</v>
      </c>
      <c r="E203" s="9">
        <v>0.03</v>
      </c>
      <c r="F203" s="11">
        <v>7.0000000000000007E-2</v>
      </c>
      <c r="G203" s="5">
        <f t="shared" si="34"/>
        <v>43.402777777777779</v>
      </c>
      <c r="H203" s="59">
        <v>99.51</v>
      </c>
      <c r="I203" s="5">
        <f t="shared" si="31"/>
        <v>0.48999999999999488</v>
      </c>
      <c r="J203" s="5">
        <v>7980</v>
      </c>
      <c r="K203" s="5">
        <f t="shared" si="35"/>
        <v>7940.8980000000001</v>
      </c>
      <c r="L203" s="5" t="s">
        <v>23</v>
      </c>
      <c r="M203" s="58" t="s">
        <v>68</v>
      </c>
      <c r="N203" s="5" t="s">
        <v>69</v>
      </c>
      <c r="O203" s="5">
        <f t="shared" si="36"/>
        <v>1953125</v>
      </c>
      <c r="P203" s="5" t="s">
        <v>46</v>
      </c>
      <c r="Q203" s="5">
        <f t="shared" si="37"/>
        <v>339.29200658769764</v>
      </c>
      <c r="R203" s="5">
        <f t="shared" si="38"/>
        <v>39.99305129970508</v>
      </c>
      <c r="S203" s="5" t="s">
        <v>27</v>
      </c>
      <c r="T203" s="5" t="s">
        <v>28</v>
      </c>
      <c r="U203" s="5">
        <v>21.98</v>
      </c>
      <c r="V203" s="5">
        <v>35.5</v>
      </c>
      <c r="W203" s="5">
        <v>50.09</v>
      </c>
      <c r="X203" s="5"/>
    </row>
    <row r="204" spans="1:24" x14ac:dyDescent="0.3">
      <c r="A204" s="2">
        <v>228</v>
      </c>
      <c r="B204" s="57">
        <v>200</v>
      </c>
      <c r="C204" s="9">
        <v>200</v>
      </c>
      <c r="D204" s="9">
        <v>0.12</v>
      </c>
      <c r="E204" s="9">
        <v>0.03</v>
      </c>
      <c r="F204" s="11">
        <v>7.0000000000000007E-2</v>
      </c>
      <c r="G204" s="5">
        <f t="shared" si="34"/>
        <v>277.77777777777777</v>
      </c>
      <c r="H204" s="5">
        <v>98.35</v>
      </c>
      <c r="I204" s="5">
        <f t="shared" si="31"/>
        <v>1.6500000000000057</v>
      </c>
      <c r="J204" s="5">
        <v>7980</v>
      </c>
      <c r="K204" s="5">
        <f t="shared" si="35"/>
        <v>7848.33</v>
      </c>
      <c r="L204" s="5" t="s">
        <v>23</v>
      </c>
      <c r="M204" s="58" t="s">
        <v>68</v>
      </c>
      <c r="N204" s="5" t="s">
        <v>69</v>
      </c>
      <c r="O204" s="5">
        <f t="shared" si="36"/>
        <v>1953125</v>
      </c>
      <c r="P204" s="5" t="s">
        <v>46</v>
      </c>
      <c r="Q204" s="5">
        <f t="shared" si="37"/>
        <v>339.29200658769764</v>
      </c>
      <c r="R204" s="5">
        <f t="shared" si="38"/>
        <v>39.99305129970508</v>
      </c>
      <c r="S204" s="5" t="s">
        <v>27</v>
      </c>
      <c r="T204" s="5" t="s">
        <v>28</v>
      </c>
      <c r="U204" s="5">
        <v>21.98</v>
      </c>
      <c r="V204" s="5">
        <v>35.5</v>
      </c>
      <c r="W204" s="5">
        <v>50.09</v>
      </c>
      <c r="X204" s="5"/>
    </row>
    <row r="205" spans="1:24" x14ac:dyDescent="0.3">
      <c r="A205" s="2">
        <v>229</v>
      </c>
      <c r="B205" s="57">
        <v>200</v>
      </c>
      <c r="C205" s="9">
        <v>400</v>
      </c>
      <c r="D205" s="9">
        <v>0.12</v>
      </c>
      <c r="E205" s="9">
        <v>0.03</v>
      </c>
      <c r="F205" s="11">
        <v>7.0000000000000007E-2</v>
      </c>
      <c r="G205" s="5">
        <f t="shared" si="34"/>
        <v>138.88888888888889</v>
      </c>
      <c r="H205" s="5">
        <v>99.49</v>
      </c>
      <c r="I205" s="5">
        <f t="shared" si="31"/>
        <v>0.51000000000000512</v>
      </c>
      <c r="J205" s="5">
        <v>7980</v>
      </c>
      <c r="K205" s="5">
        <f t="shared" si="35"/>
        <v>7939.3019999999997</v>
      </c>
      <c r="L205" s="5" t="s">
        <v>23</v>
      </c>
      <c r="M205" s="58" t="s">
        <v>68</v>
      </c>
      <c r="N205" s="5" t="s">
        <v>69</v>
      </c>
      <c r="O205" s="5">
        <f t="shared" si="36"/>
        <v>1953125</v>
      </c>
      <c r="P205" s="5" t="s">
        <v>46</v>
      </c>
      <c r="Q205" s="5">
        <f t="shared" si="37"/>
        <v>339.29200658769764</v>
      </c>
      <c r="R205" s="5">
        <f t="shared" si="38"/>
        <v>39.99305129970508</v>
      </c>
      <c r="S205" s="5" t="s">
        <v>27</v>
      </c>
      <c r="T205" s="5" t="s">
        <v>28</v>
      </c>
      <c r="U205" s="5">
        <v>21.98</v>
      </c>
      <c r="V205" s="5">
        <v>35.5</v>
      </c>
      <c r="W205" s="5">
        <v>50.09</v>
      </c>
      <c r="X205" s="5"/>
    </row>
    <row r="206" spans="1:24" x14ac:dyDescent="0.3">
      <c r="A206" s="2">
        <v>230</v>
      </c>
      <c r="B206" s="57">
        <v>200</v>
      </c>
      <c r="C206" s="9">
        <v>600</v>
      </c>
      <c r="D206" s="9">
        <v>0.12</v>
      </c>
      <c r="E206" s="9">
        <v>0.03</v>
      </c>
      <c r="F206" s="11">
        <v>7.0000000000000007E-2</v>
      </c>
      <c r="G206" s="5">
        <f t="shared" si="34"/>
        <v>92.592592592592581</v>
      </c>
      <c r="H206" s="5">
        <v>99.92</v>
      </c>
      <c r="I206" s="5">
        <f t="shared" ref="I206:I269" si="39">100-H206</f>
        <v>7.9999999999998295E-2</v>
      </c>
      <c r="J206" s="5">
        <v>7980</v>
      </c>
      <c r="K206" s="5">
        <f t="shared" si="35"/>
        <v>7973.616</v>
      </c>
      <c r="L206" s="5" t="s">
        <v>23</v>
      </c>
      <c r="M206" s="58" t="s">
        <v>68</v>
      </c>
      <c r="N206" s="5" t="s">
        <v>69</v>
      </c>
      <c r="O206" s="5">
        <f t="shared" si="36"/>
        <v>1953125</v>
      </c>
      <c r="P206" s="5" t="s">
        <v>46</v>
      </c>
      <c r="Q206" s="5">
        <f t="shared" si="37"/>
        <v>339.29200658769764</v>
      </c>
      <c r="R206" s="5">
        <f t="shared" si="38"/>
        <v>39.99305129970508</v>
      </c>
      <c r="S206" s="5" t="s">
        <v>27</v>
      </c>
      <c r="T206" s="5" t="s">
        <v>28</v>
      </c>
      <c r="U206" s="5">
        <v>21.98</v>
      </c>
      <c r="V206" s="5">
        <v>35.5</v>
      </c>
      <c r="W206" s="5">
        <v>50.09</v>
      </c>
      <c r="X206" s="5"/>
    </row>
    <row r="207" spans="1:24" x14ac:dyDescent="0.3">
      <c r="A207" s="2">
        <v>231</v>
      </c>
      <c r="B207" s="57">
        <v>200</v>
      </c>
      <c r="C207" s="9">
        <v>800</v>
      </c>
      <c r="D207" s="9">
        <v>0.12</v>
      </c>
      <c r="E207" s="9">
        <v>0.03</v>
      </c>
      <c r="F207" s="11">
        <v>7.0000000000000007E-2</v>
      </c>
      <c r="G207" s="5">
        <f t="shared" si="34"/>
        <v>69.444444444444443</v>
      </c>
      <c r="H207" s="5">
        <v>99.89</v>
      </c>
      <c r="I207" s="5">
        <f t="shared" si="39"/>
        <v>0.10999999999999943</v>
      </c>
      <c r="J207" s="5">
        <v>7980</v>
      </c>
      <c r="K207" s="5">
        <f t="shared" si="35"/>
        <v>7971.2219999999998</v>
      </c>
      <c r="L207" s="5" t="s">
        <v>23</v>
      </c>
      <c r="M207" s="58" t="s">
        <v>68</v>
      </c>
      <c r="N207" s="5" t="s">
        <v>69</v>
      </c>
      <c r="O207" s="5">
        <f t="shared" si="36"/>
        <v>1953125</v>
      </c>
      <c r="P207" s="5" t="s">
        <v>46</v>
      </c>
      <c r="Q207" s="5">
        <f t="shared" si="37"/>
        <v>339.29200658769764</v>
      </c>
      <c r="R207" s="5">
        <f t="shared" si="38"/>
        <v>39.99305129970508</v>
      </c>
      <c r="S207" s="5" t="s">
        <v>27</v>
      </c>
      <c r="T207" s="5" t="s">
        <v>28</v>
      </c>
      <c r="U207" s="5">
        <v>21.98</v>
      </c>
      <c r="V207" s="5">
        <v>35.5</v>
      </c>
      <c r="W207" s="5">
        <v>50.09</v>
      </c>
      <c r="X207" s="5"/>
    </row>
    <row r="208" spans="1:24" x14ac:dyDescent="0.3">
      <c r="A208" s="2">
        <v>232</v>
      </c>
      <c r="B208" s="57">
        <v>200</v>
      </c>
      <c r="C208" s="9">
        <v>1000</v>
      </c>
      <c r="D208" s="9">
        <v>0.12</v>
      </c>
      <c r="E208" s="9">
        <v>0.03</v>
      </c>
      <c r="F208" s="11">
        <v>7.0000000000000007E-2</v>
      </c>
      <c r="G208" s="5">
        <f t="shared" si="34"/>
        <v>55.555555555555564</v>
      </c>
      <c r="H208" s="5">
        <v>99.88</v>
      </c>
      <c r="I208" s="5">
        <f t="shared" si="39"/>
        <v>0.12000000000000455</v>
      </c>
      <c r="J208" s="5">
        <v>7980</v>
      </c>
      <c r="K208" s="5">
        <f t="shared" si="35"/>
        <v>7970.4239999999991</v>
      </c>
      <c r="L208" s="5" t="s">
        <v>23</v>
      </c>
      <c r="M208" s="58" t="s">
        <v>68</v>
      </c>
      <c r="N208" s="5" t="s">
        <v>69</v>
      </c>
      <c r="O208" s="5">
        <f t="shared" si="36"/>
        <v>1953125</v>
      </c>
      <c r="P208" s="5" t="s">
        <v>46</v>
      </c>
      <c r="Q208" s="5">
        <f t="shared" si="37"/>
        <v>339.29200658769764</v>
      </c>
      <c r="R208" s="5">
        <f t="shared" si="38"/>
        <v>39.99305129970508</v>
      </c>
      <c r="S208" s="5" t="s">
        <v>27</v>
      </c>
      <c r="T208" s="5" t="s">
        <v>28</v>
      </c>
      <c r="U208" s="5">
        <v>21.98</v>
      </c>
      <c r="V208" s="5">
        <v>35.5</v>
      </c>
      <c r="W208" s="5">
        <v>50.09</v>
      </c>
      <c r="X208" s="5"/>
    </row>
    <row r="209" spans="1:24" x14ac:dyDescent="0.3">
      <c r="A209" s="2">
        <v>233</v>
      </c>
      <c r="B209" s="57">
        <v>200</v>
      </c>
      <c r="C209" s="9">
        <v>1200</v>
      </c>
      <c r="D209" s="9">
        <v>0.12</v>
      </c>
      <c r="E209" s="9">
        <v>0.03</v>
      </c>
      <c r="F209" s="11">
        <v>7.0000000000000007E-2</v>
      </c>
      <c r="G209" s="5">
        <f t="shared" si="34"/>
        <v>46.296296296296291</v>
      </c>
      <c r="H209" s="5">
        <v>99.83</v>
      </c>
      <c r="I209" s="5">
        <f t="shared" si="39"/>
        <v>0.17000000000000171</v>
      </c>
      <c r="J209" s="5">
        <v>7980</v>
      </c>
      <c r="K209" s="5">
        <f t="shared" si="35"/>
        <v>7966.4340000000002</v>
      </c>
      <c r="L209" s="5" t="s">
        <v>23</v>
      </c>
      <c r="M209" s="58" t="s">
        <v>68</v>
      </c>
      <c r="N209" s="5" t="s">
        <v>69</v>
      </c>
      <c r="O209" s="5">
        <f t="shared" si="36"/>
        <v>1953125</v>
      </c>
      <c r="P209" s="5" t="s">
        <v>46</v>
      </c>
      <c r="Q209" s="5">
        <f t="shared" si="37"/>
        <v>339.29200658769764</v>
      </c>
      <c r="R209" s="5">
        <f t="shared" si="38"/>
        <v>39.99305129970508</v>
      </c>
      <c r="S209" s="5" t="s">
        <v>27</v>
      </c>
      <c r="T209" s="5" t="s">
        <v>28</v>
      </c>
      <c r="U209" s="5">
        <v>21.98</v>
      </c>
      <c r="V209" s="5">
        <v>35.5</v>
      </c>
      <c r="W209" s="5">
        <v>50.09</v>
      </c>
      <c r="X209" s="5"/>
    </row>
    <row r="210" spans="1:24" x14ac:dyDescent="0.3">
      <c r="A210" s="2">
        <v>234</v>
      </c>
      <c r="B210" s="57">
        <v>200</v>
      </c>
      <c r="C210" s="9">
        <v>1400</v>
      </c>
      <c r="D210" s="9">
        <v>0.12</v>
      </c>
      <c r="E210" s="9">
        <v>0.03</v>
      </c>
      <c r="F210" s="11">
        <v>7.0000000000000007E-2</v>
      </c>
      <c r="G210" s="5">
        <f t="shared" si="34"/>
        <v>39.682539682539684</v>
      </c>
      <c r="H210" s="5">
        <v>99.44</v>
      </c>
      <c r="I210" s="5">
        <f t="shared" si="39"/>
        <v>0.56000000000000227</v>
      </c>
      <c r="J210" s="5">
        <v>7980</v>
      </c>
      <c r="K210" s="5">
        <f t="shared" si="35"/>
        <v>7935.3119999999999</v>
      </c>
      <c r="L210" s="5" t="s">
        <v>23</v>
      </c>
      <c r="M210" s="58" t="s">
        <v>68</v>
      </c>
      <c r="N210" s="5" t="s">
        <v>69</v>
      </c>
      <c r="O210" s="5">
        <f t="shared" si="36"/>
        <v>1953125</v>
      </c>
      <c r="P210" s="5" t="s">
        <v>46</v>
      </c>
      <c r="Q210" s="5">
        <f t="shared" si="37"/>
        <v>339.29200658769764</v>
      </c>
      <c r="R210" s="5">
        <f t="shared" si="38"/>
        <v>39.99305129970508</v>
      </c>
      <c r="S210" s="5" t="s">
        <v>27</v>
      </c>
      <c r="T210" s="5" t="s">
        <v>28</v>
      </c>
      <c r="U210" s="5">
        <v>21.98</v>
      </c>
      <c r="V210" s="5">
        <v>35.5</v>
      </c>
      <c r="W210" s="5">
        <v>50.09</v>
      </c>
      <c r="X210" s="5"/>
    </row>
    <row r="211" spans="1:24" x14ac:dyDescent="0.3">
      <c r="A211" s="2">
        <v>235</v>
      </c>
      <c r="B211" s="57">
        <v>200</v>
      </c>
      <c r="C211" s="9">
        <v>1800</v>
      </c>
      <c r="D211" s="9">
        <v>0.12</v>
      </c>
      <c r="E211" s="9">
        <v>0.03</v>
      </c>
      <c r="F211" s="11">
        <v>7.0000000000000007E-2</v>
      </c>
      <c r="G211" s="5">
        <f t="shared" si="34"/>
        <v>30.8641975308642</v>
      </c>
      <c r="H211" s="5">
        <v>96.6</v>
      </c>
      <c r="I211" s="5">
        <f t="shared" si="39"/>
        <v>3.4000000000000057</v>
      </c>
      <c r="J211" s="5">
        <v>7980</v>
      </c>
      <c r="K211" s="5">
        <f t="shared" si="35"/>
        <v>7708.68</v>
      </c>
      <c r="L211" s="5" t="s">
        <v>23</v>
      </c>
      <c r="M211" s="58" t="s">
        <v>68</v>
      </c>
      <c r="N211" s="5" t="s">
        <v>69</v>
      </c>
      <c r="O211" s="5">
        <f t="shared" si="36"/>
        <v>1953125</v>
      </c>
      <c r="P211" s="5" t="s">
        <v>46</v>
      </c>
      <c r="Q211" s="5">
        <f t="shared" si="37"/>
        <v>339.29200658769764</v>
      </c>
      <c r="R211" s="5">
        <f t="shared" si="38"/>
        <v>39.99305129970508</v>
      </c>
      <c r="S211" s="5" t="s">
        <v>27</v>
      </c>
      <c r="T211" s="5" t="s">
        <v>28</v>
      </c>
      <c r="U211" s="5">
        <v>21.98</v>
      </c>
      <c r="V211" s="5">
        <v>35.5</v>
      </c>
      <c r="W211" s="5">
        <v>50.09</v>
      </c>
      <c r="X211" s="5"/>
    </row>
    <row r="212" spans="1:24" x14ac:dyDescent="0.3">
      <c r="A212" s="2">
        <v>236</v>
      </c>
      <c r="B212" s="57">
        <v>200</v>
      </c>
      <c r="C212" s="9">
        <v>2200</v>
      </c>
      <c r="D212" s="9">
        <v>0.12</v>
      </c>
      <c r="E212" s="9">
        <v>0.03</v>
      </c>
      <c r="F212" s="11">
        <v>7.0000000000000007E-2</v>
      </c>
      <c r="G212" s="5">
        <f t="shared" si="34"/>
        <v>25.252525252525253</v>
      </c>
      <c r="H212" s="5">
        <v>94.23</v>
      </c>
      <c r="I212" s="5">
        <f t="shared" si="39"/>
        <v>5.769999999999996</v>
      </c>
      <c r="J212" s="5">
        <v>7980</v>
      </c>
      <c r="K212" s="5">
        <f t="shared" si="35"/>
        <v>7519.5540000000001</v>
      </c>
      <c r="L212" s="5" t="s">
        <v>23</v>
      </c>
      <c r="M212" s="58" t="s">
        <v>68</v>
      </c>
      <c r="N212" s="5" t="s">
        <v>69</v>
      </c>
      <c r="O212" s="5">
        <f t="shared" si="36"/>
        <v>1953125</v>
      </c>
      <c r="P212" s="5" t="s">
        <v>46</v>
      </c>
      <c r="Q212" s="5">
        <f t="shared" si="37"/>
        <v>339.29200658769764</v>
      </c>
      <c r="R212" s="5">
        <f t="shared" si="38"/>
        <v>39.99305129970508</v>
      </c>
      <c r="S212" s="5" t="s">
        <v>27</v>
      </c>
      <c r="T212" s="5" t="s">
        <v>28</v>
      </c>
      <c r="U212" s="5">
        <v>21.98</v>
      </c>
      <c r="V212" s="5">
        <v>35.5</v>
      </c>
      <c r="W212" s="5">
        <v>50.09</v>
      </c>
      <c r="X212" s="5"/>
    </row>
    <row r="213" spans="1:24" x14ac:dyDescent="0.3">
      <c r="A213" s="2">
        <v>237</v>
      </c>
      <c r="B213" s="57">
        <v>200</v>
      </c>
      <c r="C213" s="9">
        <v>2600</v>
      </c>
      <c r="D213" s="9">
        <v>0.12</v>
      </c>
      <c r="E213" s="9">
        <v>0.03</v>
      </c>
      <c r="F213" s="11">
        <v>7.0000000000000007E-2</v>
      </c>
      <c r="G213" s="5">
        <f t="shared" si="34"/>
        <v>21.36752136752137</v>
      </c>
      <c r="H213" s="5">
        <v>90.22</v>
      </c>
      <c r="I213" s="5">
        <f t="shared" si="39"/>
        <v>9.7800000000000011</v>
      </c>
      <c r="J213" s="5">
        <v>7980</v>
      </c>
      <c r="K213" s="5">
        <f t="shared" si="35"/>
        <v>7199.5559999999996</v>
      </c>
      <c r="L213" s="5" t="s">
        <v>23</v>
      </c>
      <c r="M213" s="58" t="s">
        <v>68</v>
      </c>
      <c r="N213" s="5" t="s">
        <v>69</v>
      </c>
      <c r="O213" s="5">
        <f t="shared" si="36"/>
        <v>1953125</v>
      </c>
      <c r="P213" s="5" t="s">
        <v>46</v>
      </c>
      <c r="Q213" s="5">
        <f t="shared" si="37"/>
        <v>339.29200658769764</v>
      </c>
      <c r="R213" s="5">
        <f t="shared" si="38"/>
        <v>39.99305129970508</v>
      </c>
      <c r="S213" s="5" t="s">
        <v>27</v>
      </c>
      <c r="T213" s="5" t="s">
        <v>28</v>
      </c>
      <c r="U213" s="5">
        <v>21.98</v>
      </c>
      <c r="V213" s="5">
        <v>35.5</v>
      </c>
      <c r="W213" s="5">
        <v>50.09</v>
      </c>
      <c r="X213" s="5"/>
    </row>
    <row r="214" spans="1:24" x14ac:dyDescent="0.3">
      <c r="A214" s="2">
        <v>238</v>
      </c>
      <c r="B214" s="57">
        <v>275</v>
      </c>
      <c r="C214" s="9">
        <v>400</v>
      </c>
      <c r="D214" s="9">
        <v>0.12</v>
      </c>
      <c r="E214" s="9">
        <v>0.03</v>
      </c>
      <c r="F214" s="11">
        <v>7.0000000000000007E-2</v>
      </c>
      <c r="G214" s="5">
        <f t="shared" si="34"/>
        <v>190.97222222222223</v>
      </c>
      <c r="H214" s="5">
        <v>98.74</v>
      </c>
      <c r="I214" s="5">
        <f t="shared" si="39"/>
        <v>1.2600000000000051</v>
      </c>
      <c r="J214" s="5">
        <v>7980</v>
      </c>
      <c r="K214" s="5">
        <f t="shared" si="35"/>
        <v>7879.4519999999993</v>
      </c>
      <c r="L214" s="5" t="s">
        <v>23</v>
      </c>
      <c r="M214" s="58" t="s">
        <v>68</v>
      </c>
      <c r="N214" s="5" t="s">
        <v>69</v>
      </c>
      <c r="O214" s="5">
        <f t="shared" si="36"/>
        <v>1953125</v>
      </c>
      <c r="P214" s="5" t="s">
        <v>46</v>
      </c>
      <c r="Q214" s="5">
        <f t="shared" si="37"/>
        <v>339.29200658769764</v>
      </c>
      <c r="R214" s="5">
        <f t="shared" si="38"/>
        <v>39.99305129970508</v>
      </c>
      <c r="S214" s="5" t="s">
        <v>27</v>
      </c>
      <c r="T214" s="5" t="s">
        <v>28</v>
      </c>
      <c r="U214" s="5">
        <v>21.98</v>
      </c>
      <c r="V214" s="5">
        <v>35.5</v>
      </c>
      <c r="W214" s="5">
        <v>50.09</v>
      </c>
      <c r="X214" s="5"/>
    </row>
    <row r="215" spans="1:24" x14ac:dyDescent="0.3">
      <c r="A215" s="2">
        <v>239</v>
      </c>
      <c r="B215" s="57">
        <v>275</v>
      </c>
      <c r="C215" s="9">
        <v>600</v>
      </c>
      <c r="D215" s="9">
        <v>0.12</v>
      </c>
      <c r="E215" s="9">
        <v>0.03</v>
      </c>
      <c r="F215" s="11">
        <v>7.0000000000000007E-2</v>
      </c>
      <c r="G215" s="5">
        <f t="shared" si="34"/>
        <v>127.31481481481481</v>
      </c>
      <c r="H215" s="5">
        <v>99.9</v>
      </c>
      <c r="I215" s="5">
        <f t="shared" si="39"/>
        <v>9.9999999999994316E-2</v>
      </c>
      <c r="J215" s="5">
        <v>7980</v>
      </c>
      <c r="K215" s="5">
        <f t="shared" si="35"/>
        <v>7972.02</v>
      </c>
      <c r="L215" s="5" t="s">
        <v>23</v>
      </c>
      <c r="M215" s="58" t="s">
        <v>68</v>
      </c>
      <c r="N215" s="5" t="s">
        <v>69</v>
      </c>
      <c r="O215" s="5">
        <f t="shared" si="36"/>
        <v>1953125</v>
      </c>
      <c r="P215" s="5" t="s">
        <v>46</v>
      </c>
      <c r="Q215" s="5">
        <f t="shared" si="37"/>
        <v>339.29200658769764</v>
      </c>
      <c r="R215" s="5">
        <f t="shared" si="38"/>
        <v>39.99305129970508</v>
      </c>
      <c r="S215" s="5" t="s">
        <v>27</v>
      </c>
      <c r="T215" s="5" t="s">
        <v>28</v>
      </c>
      <c r="U215" s="5">
        <v>21.98</v>
      </c>
      <c r="V215" s="5">
        <v>35.5</v>
      </c>
      <c r="W215" s="5">
        <v>50.09</v>
      </c>
      <c r="X215" s="5"/>
    </row>
    <row r="216" spans="1:24" x14ac:dyDescent="0.3">
      <c r="A216" s="2">
        <v>240</v>
      </c>
      <c r="B216" s="57">
        <v>275</v>
      </c>
      <c r="C216" s="9">
        <v>800</v>
      </c>
      <c r="D216" s="9">
        <v>0.12</v>
      </c>
      <c r="E216" s="9">
        <v>0.03</v>
      </c>
      <c r="F216" s="11">
        <v>7.0000000000000007E-2</v>
      </c>
      <c r="G216" s="5">
        <f t="shared" si="34"/>
        <v>95.486111111111114</v>
      </c>
      <c r="H216" s="5">
        <v>99.91</v>
      </c>
      <c r="I216" s="5">
        <f t="shared" si="39"/>
        <v>9.0000000000003411E-2</v>
      </c>
      <c r="J216" s="5">
        <v>7980</v>
      </c>
      <c r="K216" s="5">
        <f t="shared" si="35"/>
        <v>7972.8179999999993</v>
      </c>
      <c r="L216" s="5" t="s">
        <v>23</v>
      </c>
      <c r="M216" s="58" t="s">
        <v>68</v>
      </c>
      <c r="N216" s="5" t="s">
        <v>69</v>
      </c>
      <c r="O216" s="5">
        <f t="shared" si="36"/>
        <v>1953125</v>
      </c>
      <c r="P216" s="5" t="s">
        <v>46</v>
      </c>
      <c r="Q216" s="5">
        <f t="shared" si="37"/>
        <v>339.29200658769764</v>
      </c>
      <c r="R216" s="5">
        <f t="shared" si="38"/>
        <v>39.99305129970508</v>
      </c>
      <c r="S216" s="5" t="s">
        <v>27</v>
      </c>
      <c r="T216" s="5" t="s">
        <v>28</v>
      </c>
      <c r="U216" s="5">
        <v>21.98</v>
      </c>
      <c r="V216" s="5">
        <v>35.5</v>
      </c>
      <c r="W216" s="5">
        <v>50.09</v>
      </c>
      <c r="X216" s="5"/>
    </row>
    <row r="217" spans="1:24" x14ac:dyDescent="0.3">
      <c r="A217" s="2">
        <v>241</v>
      </c>
      <c r="B217" s="57">
        <v>275</v>
      </c>
      <c r="C217" s="9">
        <v>1000</v>
      </c>
      <c r="D217" s="9">
        <v>0.12</v>
      </c>
      <c r="E217" s="9">
        <v>0.03</v>
      </c>
      <c r="F217" s="11">
        <v>7.0000000000000007E-2</v>
      </c>
      <c r="G217" s="5">
        <f t="shared" si="34"/>
        <v>76.3888888888889</v>
      </c>
      <c r="H217" s="5">
        <v>99.98</v>
      </c>
      <c r="I217" s="5">
        <f t="shared" si="39"/>
        <v>1.9999999999996021E-2</v>
      </c>
      <c r="J217" s="5">
        <v>7980</v>
      </c>
      <c r="K217" s="5">
        <f t="shared" si="35"/>
        <v>7978.4040000000005</v>
      </c>
      <c r="L217" s="5" t="s">
        <v>23</v>
      </c>
      <c r="M217" s="58" t="s">
        <v>68</v>
      </c>
      <c r="N217" s="5" t="s">
        <v>69</v>
      </c>
      <c r="O217" s="5">
        <f t="shared" si="36"/>
        <v>1953125</v>
      </c>
      <c r="P217" s="5" t="s">
        <v>46</v>
      </c>
      <c r="Q217" s="5">
        <f t="shared" si="37"/>
        <v>339.29200658769764</v>
      </c>
      <c r="R217" s="5">
        <f t="shared" si="38"/>
        <v>39.99305129970508</v>
      </c>
      <c r="S217" s="5" t="s">
        <v>27</v>
      </c>
      <c r="T217" s="5" t="s">
        <v>28</v>
      </c>
      <c r="U217" s="5">
        <v>21.98</v>
      </c>
      <c r="V217" s="5">
        <v>35.5</v>
      </c>
      <c r="W217" s="5">
        <v>50.09</v>
      </c>
      <c r="X217" s="5"/>
    </row>
    <row r="218" spans="1:24" x14ac:dyDescent="0.3">
      <c r="A218" s="2">
        <v>242</v>
      </c>
      <c r="B218" s="57">
        <v>275</v>
      </c>
      <c r="C218" s="9">
        <v>1200</v>
      </c>
      <c r="D218" s="9">
        <v>0.12</v>
      </c>
      <c r="E218" s="9">
        <v>0.03</v>
      </c>
      <c r="F218" s="11">
        <v>7.0000000000000007E-2</v>
      </c>
      <c r="G218" s="5">
        <f t="shared" si="34"/>
        <v>63.657407407407405</v>
      </c>
      <c r="H218" s="5">
        <v>99.77</v>
      </c>
      <c r="I218" s="5">
        <f t="shared" si="39"/>
        <v>0.23000000000000398</v>
      </c>
      <c r="J218" s="5">
        <v>7980</v>
      </c>
      <c r="K218" s="5">
        <f t="shared" si="35"/>
        <v>7961.6459999999997</v>
      </c>
      <c r="L218" s="5" t="s">
        <v>23</v>
      </c>
      <c r="M218" s="58" t="s">
        <v>68</v>
      </c>
      <c r="N218" s="5" t="s">
        <v>69</v>
      </c>
      <c r="O218" s="5">
        <f t="shared" si="36"/>
        <v>1953125</v>
      </c>
      <c r="P218" s="5" t="s">
        <v>46</v>
      </c>
      <c r="Q218" s="5">
        <f t="shared" si="37"/>
        <v>339.29200658769764</v>
      </c>
      <c r="R218" s="5">
        <f t="shared" si="38"/>
        <v>39.99305129970508</v>
      </c>
      <c r="S218" s="5" t="s">
        <v>27</v>
      </c>
      <c r="T218" s="5" t="s">
        <v>28</v>
      </c>
      <c r="U218" s="5">
        <v>21.98</v>
      </c>
      <c r="V218" s="5">
        <v>35.5</v>
      </c>
      <c r="W218" s="5">
        <v>50.09</v>
      </c>
      <c r="X218" s="5"/>
    </row>
    <row r="219" spans="1:24" x14ac:dyDescent="0.3">
      <c r="A219" s="2">
        <v>243</v>
      </c>
      <c r="B219" s="57">
        <v>275</v>
      </c>
      <c r="C219" s="9">
        <v>1400</v>
      </c>
      <c r="D219" s="9">
        <v>0.12</v>
      </c>
      <c r="E219" s="9">
        <v>0.03</v>
      </c>
      <c r="F219" s="11">
        <v>7.0000000000000007E-2</v>
      </c>
      <c r="G219" s="5">
        <f t="shared" si="34"/>
        <v>54.563492063492063</v>
      </c>
      <c r="H219" s="5">
        <v>99.87</v>
      </c>
      <c r="I219" s="5">
        <f t="shared" si="39"/>
        <v>0.12999999999999545</v>
      </c>
      <c r="J219" s="5">
        <v>7980</v>
      </c>
      <c r="K219" s="5">
        <f t="shared" si="35"/>
        <v>7969.6260000000011</v>
      </c>
      <c r="L219" s="5" t="s">
        <v>23</v>
      </c>
      <c r="M219" s="58" t="s">
        <v>68</v>
      </c>
      <c r="N219" s="5" t="s">
        <v>69</v>
      </c>
      <c r="O219" s="5">
        <f t="shared" si="36"/>
        <v>1953125</v>
      </c>
      <c r="P219" s="5" t="s">
        <v>46</v>
      </c>
      <c r="Q219" s="5">
        <f t="shared" si="37"/>
        <v>339.29200658769764</v>
      </c>
      <c r="R219" s="5">
        <f t="shared" si="38"/>
        <v>39.99305129970508</v>
      </c>
      <c r="S219" s="5" t="s">
        <v>27</v>
      </c>
      <c r="T219" s="5" t="s">
        <v>28</v>
      </c>
      <c r="U219" s="5">
        <v>21.98</v>
      </c>
      <c r="V219" s="5">
        <v>35.5</v>
      </c>
      <c r="W219" s="5">
        <v>50.09</v>
      </c>
      <c r="X219" s="5"/>
    </row>
    <row r="220" spans="1:24" x14ac:dyDescent="0.3">
      <c r="A220" s="2">
        <v>244</v>
      </c>
      <c r="B220" s="57">
        <v>275</v>
      </c>
      <c r="C220" s="9">
        <v>1800</v>
      </c>
      <c r="D220" s="9">
        <v>0.12</v>
      </c>
      <c r="E220" s="9">
        <v>0.03</v>
      </c>
      <c r="F220" s="11">
        <v>7.0000000000000007E-2</v>
      </c>
      <c r="G220" s="5">
        <f t="shared" si="34"/>
        <v>42.438271604938272</v>
      </c>
      <c r="H220" s="5">
        <v>99.62</v>
      </c>
      <c r="I220" s="5">
        <f t="shared" si="39"/>
        <v>0.37999999999999545</v>
      </c>
      <c r="J220" s="5">
        <v>7980</v>
      </c>
      <c r="K220" s="5">
        <f t="shared" si="35"/>
        <v>7949.6760000000013</v>
      </c>
      <c r="L220" s="5" t="s">
        <v>23</v>
      </c>
      <c r="M220" s="58" t="s">
        <v>68</v>
      </c>
      <c r="N220" s="5" t="s">
        <v>69</v>
      </c>
      <c r="O220" s="5">
        <f t="shared" si="36"/>
        <v>1953125</v>
      </c>
      <c r="P220" s="5" t="s">
        <v>46</v>
      </c>
      <c r="Q220" s="5">
        <f t="shared" si="37"/>
        <v>339.29200658769764</v>
      </c>
      <c r="R220" s="5">
        <f t="shared" si="38"/>
        <v>39.99305129970508</v>
      </c>
      <c r="S220" s="5" t="s">
        <v>27</v>
      </c>
      <c r="T220" s="5" t="s">
        <v>28</v>
      </c>
      <c r="U220" s="5">
        <v>21.98</v>
      </c>
      <c r="V220" s="5">
        <v>35.5</v>
      </c>
      <c r="W220" s="5">
        <v>50.09</v>
      </c>
      <c r="X220" s="5"/>
    </row>
    <row r="221" spans="1:24" x14ac:dyDescent="0.3">
      <c r="A221" s="2">
        <v>245</v>
      </c>
      <c r="B221" s="57">
        <v>275</v>
      </c>
      <c r="C221" s="9">
        <v>2200</v>
      </c>
      <c r="D221" s="9">
        <v>0.12</v>
      </c>
      <c r="E221" s="9">
        <v>0.03</v>
      </c>
      <c r="F221" s="11">
        <v>7.0000000000000007E-2</v>
      </c>
      <c r="G221" s="5">
        <f t="shared" si="34"/>
        <v>34.722222222222221</v>
      </c>
      <c r="H221" s="5">
        <v>99.09</v>
      </c>
      <c r="I221" s="5">
        <f t="shared" si="39"/>
        <v>0.90999999999999659</v>
      </c>
      <c r="J221" s="5">
        <v>7980</v>
      </c>
      <c r="K221" s="5">
        <f t="shared" si="35"/>
        <v>7907.3820000000005</v>
      </c>
      <c r="L221" s="5" t="s">
        <v>23</v>
      </c>
      <c r="M221" s="58" t="s">
        <v>68</v>
      </c>
      <c r="N221" s="5" t="s">
        <v>69</v>
      </c>
      <c r="O221" s="5">
        <f t="shared" si="36"/>
        <v>1953125</v>
      </c>
      <c r="P221" s="5" t="s">
        <v>46</v>
      </c>
      <c r="Q221" s="5">
        <f t="shared" si="37"/>
        <v>339.29200658769764</v>
      </c>
      <c r="R221" s="5">
        <f t="shared" si="38"/>
        <v>39.99305129970508</v>
      </c>
      <c r="S221" s="5" t="s">
        <v>27</v>
      </c>
      <c r="T221" s="5" t="s">
        <v>28</v>
      </c>
      <c r="U221" s="5">
        <v>21.98</v>
      </c>
      <c r="V221" s="5">
        <v>35.5</v>
      </c>
      <c r="W221" s="5">
        <v>50.09</v>
      </c>
      <c r="X221" s="5"/>
    </row>
    <row r="222" spans="1:24" x14ac:dyDescent="0.3">
      <c r="A222" s="2">
        <v>246</v>
      </c>
      <c r="B222" s="57">
        <v>275</v>
      </c>
      <c r="C222" s="9">
        <v>2600</v>
      </c>
      <c r="D222" s="9">
        <v>0.12</v>
      </c>
      <c r="E222" s="9">
        <v>0.03</v>
      </c>
      <c r="F222" s="11">
        <v>7.0000000000000007E-2</v>
      </c>
      <c r="G222" s="5">
        <f t="shared" si="34"/>
        <v>29.380341880341881</v>
      </c>
      <c r="H222" s="5">
        <v>96.55</v>
      </c>
      <c r="I222" s="5">
        <f t="shared" si="39"/>
        <v>3.4500000000000028</v>
      </c>
      <c r="J222" s="5">
        <v>7980</v>
      </c>
      <c r="K222" s="5">
        <f t="shared" si="35"/>
        <v>7704.69</v>
      </c>
      <c r="L222" s="5" t="s">
        <v>23</v>
      </c>
      <c r="M222" s="58" t="s">
        <v>68</v>
      </c>
      <c r="N222" s="5" t="s">
        <v>69</v>
      </c>
      <c r="O222" s="5">
        <f t="shared" si="36"/>
        <v>1953125</v>
      </c>
      <c r="P222" s="5" t="s">
        <v>46</v>
      </c>
      <c r="Q222" s="5">
        <f t="shared" si="37"/>
        <v>339.29200658769764</v>
      </c>
      <c r="R222" s="5">
        <f t="shared" si="38"/>
        <v>39.99305129970508</v>
      </c>
      <c r="S222" s="5" t="s">
        <v>27</v>
      </c>
      <c r="T222" s="5" t="s">
        <v>28</v>
      </c>
      <c r="U222" s="5">
        <v>21.98</v>
      </c>
      <c r="V222" s="5">
        <v>35.5</v>
      </c>
      <c r="W222" s="5">
        <v>50.09</v>
      </c>
      <c r="X222" s="5"/>
    </row>
    <row r="223" spans="1:24" x14ac:dyDescent="0.3">
      <c r="A223" s="2">
        <v>247</v>
      </c>
      <c r="B223" s="57">
        <v>275</v>
      </c>
      <c r="C223" s="9">
        <v>3000</v>
      </c>
      <c r="D223" s="9">
        <v>0.12</v>
      </c>
      <c r="E223" s="9">
        <v>0.03</v>
      </c>
      <c r="F223" s="11">
        <v>7.0000000000000007E-2</v>
      </c>
      <c r="G223" s="5">
        <f t="shared" si="34"/>
        <v>25.462962962962965</v>
      </c>
      <c r="H223" s="5">
        <v>93.52</v>
      </c>
      <c r="I223" s="5">
        <f t="shared" si="39"/>
        <v>6.480000000000004</v>
      </c>
      <c r="J223" s="5">
        <v>7980</v>
      </c>
      <c r="K223" s="5">
        <f t="shared" si="35"/>
        <v>7462.8959999999997</v>
      </c>
      <c r="L223" s="5" t="s">
        <v>23</v>
      </c>
      <c r="M223" s="58" t="s">
        <v>68</v>
      </c>
      <c r="N223" s="5" t="s">
        <v>69</v>
      </c>
      <c r="O223" s="5">
        <f t="shared" si="36"/>
        <v>1953125</v>
      </c>
      <c r="P223" s="5" t="s">
        <v>46</v>
      </c>
      <c r="Q223" s="5">
        <f t="shared" si="37"/>
        <v>339.29200658769764</v>
      </c>
      <c r="R223" s="5">
        <f t="shared" si="38"/>
        <v>39.99305129970508</v>
      </c>
      <c r="S223" s="5" t="s">
        <v>27</v>
      </c>
      <c r="T223" s="5" t="s">
        <v>28</v>
      </c>
      <c r="U223" s="5">
        <v>21.98</v>
      </c>
      <c r="V223" s="5">
        <v>35.5</v>
      </c>
      <c r="W223" s="5">
        <v>50.09</v>
      </c>
      <c r="X223" s="5"/>
    </row>
    <row r="224" spans="1:24" x14ac:dyDescent="0.3">
      <c r="A224" s="2">
        <v>248</v>
      </c>
      <c r="B224" s="57">
        <v>350</v>
      </c>
      <c r="C224" s="9">
        <v>600</v>
      </c>
      <c r="D224" s="9">
        <v>0.12</v>
      </c>
      <c r="E224" s="9">
        <v>0.03</v>
      </c>
      <c r="F224" s="11">
        <v>7.0000000000000007E-2</v>
      </c>
      <c r="G224" s="5">
        <f t="shared" si="34"/>
        <v>162.03703703703704</v>
      </c>
      <c r="H224" s="5">
        <v>99.74</v>
      </c>
      <c r="I224" s="5">
        <f t="shared" si="39"/>
        <v>0.26000000000000512</v>
      </c>
      <c r="J224" s="5">
        <v>7980</v>
      </c>
      <c r="K224" s="5">
        <f t="shared" si="35"/>
        <v>7959.2519999999995</v>
      </c>
      <c r="L224" s="5" t="s">
        <v>23</v>
      </c>
      <c r="M224" s="58" t="s">
        <v>68</v>
      </c>
      <c r="N224" s="5" t="s">
        <v>69</v>
      </c>
      <c r="O224" s="5">
        <f t="shared" si="36"/>
        <v>1953125</v>
      </c>
      <c r="P224" s="5" t="s">
        <v>46</v>
      </c>
      <c r="Q224" s="5">
        <f t="shared" si="37"/>
        <v>339.29200658769764</v>
      </c>
      <c r="R224" s="5">
        <f t="shared" si="38"/>
        <v>39.99305129970508</v>
      </c>
      <c r="S224" s="5" t="s">
        <v>27</v>
      </c>
      <c r="T224" s="5" t="s">
        <v>28</v>
      </c>
      <c r="U224" s="5">
        <v>21.98</v>
      </c>
      <c r="V224" s="5">
        <v>35.5</v>
      </c>
      <c r="W224" s="5">
        <v>50.09</v>
      </c>
      <c r="X224" s="5"/>
    </row>
    <row r="225" spans="1:30" x14ac:dyDescent="0.3">
      <c r="A225" s="2">
        <v>249</v>
      </c>
      <c r="B225" s="57">
        <v>350</v>
      </c>
      <c r="C225" s="9">
        <v>800</v>
      </c>
      <c r="D225" s="9">
        <v>0.12</v>
      </c>
      <c r="E225" s="9">
        <v>0.03</v>
      </c>
      <c r="F225" s="11">
        <v>7.0000000000000007E-2</v>
      </c>
      <c r="G225" s="5">
        <f t="shared" si="34"/>
        <v>121.52777777777779</v>
      </c>
      <c r="H225" s="5">
        <v>99.93</v>
      </c>
      <c r="I225" s="5">
        <f t="shared" si="39"/>
        <v>6.9999999999993179E-2</v>
      </c>
      <c r="J225" s="5">
        <v>7980</v>
      </c>
      <c r="K225" s="5">
        <f t="shared" si="35"/>
        <v>7974.4140000000007</v>
      </c>
      <c r="L225" s="5" t="s">
        <v>23</v>
      </c>
      <c r="M225" s="58" t="s">
        <v>68</v>
      </c>
      <c r="N225" s="5" t="s">
        <v>69</v>
      </c>
      <c r="O225" s="5">
        <f t="shared" si="36"/>
        <v>1953125</v>
      </c>
      <c r="P225" s="5" t="s">
        <v>46</v>
      </c>
      <c r="Q225" s="5">
        <f t="shared" si="37"/>
        <v>339.29200658769764</v>
      </c>
      <c r="R225" s="5">
        <f t="shared" si="38"/>
        <v>39.99305129970508</v>
      </c>
      <c r="S225" s="5" t="s">
        <v>27</v>
      </c>
      <c r="T225" s="5" t="s">
        <v>28</v>
      </c>
      <c r="U225" s="5">
        <v>21.98</v>
      </c>
      <c r="V225" s="5">
        <v>35.5</v>
      </c>
      <c r="W225" s="5">
        <v>50.09</v>
      </c>
      <c r="X225" s="5"/>
    </row>
    <row r="226" spans="1:30" x14ac:dyDescent="0.3">
      <c r="A226" s="2">
        <v>250</v>
      </c>
      <c r="B226" s="57">
        <v>350</v>
      </c>
      <c r="C226" s="9">
        <v>1000</v>
      </c>
      <c r="D226" s="9">
        <v>0.12</v>
      </c>
      <c r="E226" s="9">
        <v>0.03</v>
      </c>
      <c r="F226" s="11">
        <v>7.0000000000000007E-2</v>
      </c>
      <c r="G226" s="5">
        <f t="shared" si="34"/>
        <v>97.222222222222229</v>
      </c>
      <c r="H226" s="5">
        <v>99.9</v>
      </c>
      <c r="I226" s="5">
        <f t="shared" si="39"/>
        <v>9.9999999999994316E-2</v>
      </c>
      <c r="J226" s="5">
        <v>7980</v>
      </c>
      <c r="K226" s="5">
        <f t="shared" si="35"/>
        <v>7972.02</v>
      </c>
      <c r="L226" s="5" t="s">
        <v>23</v>
      </c>
      <c r="M226" s="58" t="s">
        <v>68</v>
      </c>
      <c r="N226" s="5" t="s">
        <v>69</v>
      </c>
      <c r="O226" s="5">
        <f t="shared" si="36"/>
        <v>1953125</v>
      </c>
      <c r="P226" s="5" t="s">
        <v>46</v>
      </c>
      <c r="Q226" s="5">
        <f t="shared" si="37"/>
        <v>339.29200658769764</v>
      </c>
      <c r="R226" s="5">
        <f t="shared" si="38"/>
        <v>39.99305129970508</v>
      </c>
      <c r="S226" s="5" t="s">
        <v>27</v>
      </c>
      <c r="T226" s="5" t="s">
        <v>28</v>
      </c>
      <c r="U226" s="5">
        <v>21.98</v>
      </c>
      <c r="V226" s="5">
        <v>35.5</v>
      </c>
      <c r="W226" s="5">
        <v>50.09</v>
      </c>
      <c r="X226" s="5"/>
    </row>
    <row r="227" spans="1:30" x14ac:dyDescent="0.3">
      <c r="A227" s="2">
        <v>251</v>
      </c>
      <c r="B227" s="57">
        <v>350</v>
      </c>
      <c r="C227" s="9">
        <v>1200</v>
      </c>
      <c r="D227" s="9">
        <v>0.12</v>
      </c>
      <c r="E227" s="9">
        <v>0.03</v>
      </c>
      <c r="F227" s="11">
        <v>7.0000000000000007E-2</v>
      </c>
      <c r="G227" s="5">
        <f t="shared" si="34"/>
        <v>81.018518518518519</v>
      </c>
      <c r="H227" s="5">
        <v>99.98</v>
      </c>
      <c r="I227" s="5">
        <f t="shared" si="39"/>
        <v>1.9999999999996021E-2</v>
      </c>
      <c r="J227" s="5">
        <v>7980</v>
      </c>
      <c r="K227" s="5">
        <f t="shared" si="35"/>
        <v>7978.4040000000005</v>
      </c>
      <c r="L227" s="5" t="s">
        <v>23</v>
      </c>
      <c r="M227" s="58" t="s">
        <v>68</v>
      </c>
      <c r="N227" s="5" t="s">
        <v>69</v>
      </c>
      <c r="O227" s="5">
        <f t="shared" si="36"/>
        <v>1953125</v>
      </c>
      <c r="P227" s="5" t="s">
        <v>46</v>
      </c>
      <c r="Q227" s="5">
        <f t="shared" si="37"/>
        <v>339.29200658769764</v>
      </c>
      <c r="R227" s="5">
        <f t="shared" si="38"/>
        <v>39.99305129970508</v>
      </c>
      <c r="S227" s="5" t="s">
        <v>27</v>
      </c>
      <c r="T227" s="5" t="s">
        <v>28</v>
      </c>
      <c r="U227" s="5">
        <v>21.98</v>
      </c>
      <c r="V227" s="5">
        <v>35.5</v>
      </c>
      <c r="W227" s="5">
        <v>50.09</v>
      </c>
      <c r="X227" s="5"/>
    </row>
    <row r="228" spans="1:30" x14ac:dyDescent="0.3">
      <c r="A228" s="2">
        <v>252</v>
      </c>
      <c r="B228" s="57">
        <v>350</v>
      </c>
      <c r="C228" s="9">
        <v>1400</v>
      </c>
      <c r="D228" s="9">
        <v>0.12</v>
      </c>
      <c r="E228" s="9">
        <v>0.03</v>
      </c>
      <c r="F228" s="11">
        <v>7.0000000000000007E-2</v>
      </c>
      <c r="G228" s="5">
        <f t="shared" si="34"/>
        <v>69.444444444444443</v>
      </c>
      <c r="H228" s="5">
        <v>99.78</v>
      </c>
      <c r="I228" s="5">
        <f t="shared" si="39"/>
        <v>0.21999999999999886</v>
      </c>
      <c r="J228" s="5">
        <v>7980</v>
      </c>
      <c r="K228" s="5">
        <f t="shared" si="35"/>
        <v>7962.4440000000004</v>
      </c>
      <c r="L228" s="5" t="s">
        <v>23</v>
      </c>
      <c r="M228" s="58" t="s">
        <v>68</v>
      </c>
      <c r="N228" s="5" t="s">
        <v>69</v>
      </c>
      <c r="O228" s="5">
        <f t="shared" si="36"/>
        <v>1953125</v>
      </c>
      <c r="P228" s="5" t="s">
        <v>46</v>
      </c>
      <c r="Q228" s="5">
        <f t="shared" si="37"/>
        <v>339.29200658769764</v>
      </c>
      <c r="R228" s="5">
        <f t="shared" si="38"/>
        <v>39.99305129970508</v>
      </c>
      <c r="S228" s="5" t="s">
        <v>27</v>
      </c>
      <c r="T228" s="5" t="s">
        <v>28</v>
      </c>
      <c r="U228" s="5">
        <v>21.98</v>
      </c>
      <c r="V228" s="5">
        <v>35.5</v>
      </c>
      <c r="W228" s="5">
        <v>50.09</v>
      </c>
      <c r="X228" s="5"/>
    </row>
    <row r="229" spans="1:30" x14ac:dyDescent="0.3">
      <c r="A229" s="2">
        <v>253</v>
      </c>
      <c r="B229" s="57">
        <v>350</v>
      </c>
      <c r="C229" s="9">
        <v>1800</v>
      </c>
      <c r="D229" s="9">
        <v>0.12</v>
      </c>
      <c r="E229" s="9">
        <v>0.03</v>
      </c>
      <c r="F229" s="11">
        <v>7.0000000000000007E-2</v>
      </c>
      <c r="G229" s="5">
        <f t="shared" si="34"/>
        <v>54.012345679012348</v>
      </c>
      <c r="H229" s="5">
        <v>99.71</v>
      </c>
      <c r="I229" s="5">
        <f t="shared" si="39"/>
        <v>0.29000000000000625</v>
      </c>
      <c r="J229" s="5">
        <v>7980</v>
      </c>
      <c r="K229" s="5">
        <f t="shared" si="35"/>
        <v>7956.8579999999993</v>
      </c>
      <c r="L229" s="5" t="s">
        <v>23</v>
      </c>
      <c r="M229" s="58" t="s">
        <v>68</v>
      </c>
      <c r="N229" s="5" t="s">
        <v>69</v>
      </c>
      <c r="O229" s="5">
        <f t="shared" si="36"/>
        <v>1953125</v>
      </c>
      <c r="P229" s="5" t="s">
        <v>46</v>
      </c>
      <c r="Q229" s="5">
        <f t="shared" si="37"/>
        <v>339.29200658769764</v>
      </c>
      <c r="R229" s="5">
        <f t="shared" si="38"/>
        <v>39.99305129970508</v>
      </c>
      <c r="S229" s="5" t="s">
        <v>27</v>
      </c>
      <c r="T229" s="5" t="s">
        <v>28</v>
      </c>
      <c r="U229" s="5">
        <v>21.98</v>
      </c>
      <c r="V229" s="5">
        <v>35.5</v>
      </c>
      <c r="W229" s="5">
        <v>50.09</v>
      </c>
      <c r="X229" s="5"/>
    </row>
    <row r="230" spans="1:30" x14ac:dyDescent="0.3">
      <c r="A230" s="2">
        <v>254</v>
      </c>
      <c r="B230" s="57">
        <v>350</v>
      </c>
      <c r="C230" s="9">
        <v>2200</v>
      </c>
      <c r="D230" s="9">
        <v>0.12</v>
      </c>
      <c r="E230" s="9">
        <v>0.03</v>
      </c>
      <c r="F230" s="11">
        <v>7.0000000000000007E-2</v>
      </c>
      <c r="G230" s="5">
        <f t="shared" si="34"/>
        <v>44.19191919191919</v>
      </c>
      <c r="H230" s="5">
        <v>99.46</v>
      </c>
      <c r="I230" s="5">
        <f t="shared" si="39"/>
        <v>0.54000000000000625</v>
      </c>
      <c r="J230" s="5">
        <v>7980</v>
      </c>
      <c r="K230" s="5">
        <f t="shared" si="35"/>
        <v>7936.9079999999994</v>
      </c>
      <c r="L230" s="5" t="s">
        <v>23</v>
      </c>
      <c r="M230" s="58" t="s">
        <v>68</v>
      </c>
      <c r="N230" s="5" t="s">
        <v>69</v>
      </c>
      <c r="O230" s="5">
        <f t="shared" si="36"/>
        <v>1953125</v>
      </c>
      <c r="P230" s="5" t="s">
        <v>46</v>
      </c>
      <c r="Q230" s="5">
        <f t="shared" si="37"/>
        <v>339.29200658769764</v>
      </c>
      <c r="R230" s="5">
        <f t="shared" si="38"/>
        <v>39.99305129970508</v>
      </c>
      <c r="S230" s="5" t="s">
        <v>27</v>
      </c>
      <c r="T230" s="5" t="s">
        <v>28</v>
      </c>
      <c r="U230" s="5">
        <v>21.98</v>
      </c>
      <c r="V230" s="5">
        <v>35.5</v>
      </c>
      <c r="W230" s="5">
        <v>50.09</v>
      </c>
      <c r="X230" s="5"/>
    </row>
    <row r="231" spans="1:30" x14ac:dyDescent="0.3">
      <c r="A231" s="2">
        <v>255</v>
      </c>
      <c r="B231" s="57">
        <v>350</v>
      </c>
      <c r="C231" s="9">
        <v>2600</v>
      </c>
      <c r="D231" s="9">
        <v>0.12</v>
      </c>
      <c r="E231" s="9">
        <v>0.03</v>
      </c>
      <c r="F231" s="11">
        <v>7.0000000000000007E-2</v>
      </c>
      <c r="G231" s="5">
        <f t="shared" si="34"/>
        <v>37.393162393162399</v>
      </c>
      <c r="H231" s="5">
        <v>95.09</v>
      </c>
      <c r="I231" s="5">
        <f t="shared" si="39"/>
        <v>4.9099999999999966</v>
      </c>
      <c r="J231" s="5">
        <v>7980</v>
      </c>
      <c r="K231" s="5">
        <f t="shared" si="35"/>
        <v>7588.1820000000007</v>
      </c>
      <c r="L231" s="5" t="s">
        <v>23</v>
      </c>
      <c r="M231" s="58" t="s">
        <v>68</v>
      </c>
      <c r="N231" s="5" t="s">
        <v>69</v>
      </c>
      <c r="O231" s="5">
        <f t="shared" si="36"/>
        <v>1953125</v>
      </c>
      <c r="P231" s="5" t="s">
        <v>46</v>
      </c>
      <c r="Q231" s="5">
        <f t="shared" si="37"/>
        <v>339.29200658769764</v>
      </c>
      <c r="R231" s="5">
        <f t="shared" si="38"/>
        <v>39.99305129970508</v>
      </c>
      <c r="S231" s="5" t="s">
        <v>27</v>
      </c>
      <c r="T231" s="5" t="s">
        <v>28</v>
      </c>
      <c r="U231" s="5">
        <v>21.98</v>
      </c>
      <c r="V231" s="5">
        <v>35.5</v>
      </c>
      <c r="W231" s="5">
        <v>50.09</v>
      </c>
      <c r="X231" s="5"/>
    </row>
    <row r="232" spans="1:30" x14ac:dyDescent="0.3">
      <c r="A232" s="2">
        <v>256</v>
      </c>
      <c r="B232" s="57">
        <v>350</v>
      </c>
      <c r="C232" s="9">
        <v>3000</v>
      </c>
      <c r="D232" s="9">
        <v>0.12</v>
      </c>
      <c r="E232" s="9">
        <v>0.03</v>
      </c>
      <c r="F232" s="11">
        <v>7.0000000000000007E-2</v>
      </c>
      <c r="G232" s="5">
        <f t="shared" si="34"/>
        <v>32.407407407407412</v>
      </c>
      <c r="H232" s="5">
        <v>94.4</v>
      </c>
      <c r="I232" s="5">
        <f t="shared" si="39"/>
        <v>5.5999999999999943</v>
      </c>
      <c r="J232" s="5">
        <v>7980</v>
      </c>
      <c r="K232" s="5">
        <f t="shared" si="35"/>
        <v>7533.12</v>
      </c>
      <c r="L232" s="5" t="s">
        <v>23</v>
      </c>
      <c r="M232" s="58" t="s">
        <v>68</v>
      </c>
      <c r="N232" s="5" t="s">
        <v>69</v>
      </c>
      <c r="O232" s="5">
        <f t="shared" si="36"/>
        <v>1953125</v>
      </c>
      <c r="P232" s="5" t="s">
        <v>46</v>
      </c>
      <c r="Q232" s="5">
        <f t="shared" si="37"/>
        <v>339.29200658769764</v>
      </c>
      <c r="R232" s="5">
        <f t="shared" si="38"/>
        <v>39.99305129970508</v>
      </c>
      <c r="S232" s="5" t="s">
        <v>27</v>
      </c>
      <c r="T232" s="5" t="s">
        <v>28</v>
      </c>
      <c r="U232" s="5">
        <v>21.98</v>
      </c>
      <c r="V232" s="5">
        <v>35.5</v>
      </c>
      <c r="W232" s="5">
        <v>50.09</v>
      </c>
      <c r="X232" s="5"/>
    </row>
    <row r="233" spans="1:30" x14ac:dyDescent="0.3">
      <c r="A233" s="2">
        <v>257</v>
      </c>
      <c r="B233" s="57">
        <v>350</v>
      </c>
      <c r="C233" s="9">
        <v>3400</v>
      </c>
      <c r="D233" s="9">
        <v>0.12</v>
      </c>
      <c r="E233" s="9">
        <v>0.03</v>
      </c>
      <c r="F233" s="11">
        <v>7.0000000000000007E-2</v>
      </c>
      <c r="G233" s="5">
        <f t="shared" si="34"/>
        <v>28.594771241830063</v>
      </c>
      <c r="H233" s="5">
        <v>94.9</v>
      </c>
      <c r="I233" s="5">
        <f t="shared" si="39"/>
        <v>5.0999999999999943</v>
      </c>
      <c r="J233" s="5">
        <v>7980</v>
      </c>
      <c r="K233" s="5">
        <f t="shared" si="35"/>
        <v>7573.02</v>
      </c>
      <c r="L233" s="5" t="s">
        <v>23</v>
      </c>
      <c r="M233" s="58" t="s">
        <v>68</v>
      </c>
      <c r="N233" s="5" t="s">
        <v>69</v>
      </c>
      <c r="O233" s="5">
        <f t="shared" si="36"/>
        <v>1953125</v>
      </c>
      <c r="P233" s="5" t="s">
        <v>46</v>
      </c>
      <c r="Q233" s="5">
        <f t="shared" si="37"/>
        <v>339.29200658769764</v>
      </c>
      <c r="R233" s="5">
        <f t="shared" si="38"/>
        <v>39.99305129970508</v>
      </c>
      <c r="S233" s="5" t="s">
        <v>27</v>
      </c>
      <c r="T233" s="5" t="s">
        <v>28</v>
      </c>
      <c r="U233" s="5">
        <v>21.98</v>
      </c>
      <c r="V233" s="5">
        <v>35.5</v>
      </c>
      <c r="W233" s="5">
        <v>50.09</v>
      </c>
      <c r="X233" s="5"/>
    </row>
    <row r="234" spans="1:30" x14ac:dyDescent="0.3">
      <c r="A234" s="2">
        <v>258</v>
      </c>
      <c r="B234" s="57">
        <v>200</v>
      </c>
      <c r="C234" s="9">
        <v>800</v>
      </c>
      <c r="D234" s="9">
        <v>0.08</v>
      </c>
      <c r="E234" s="9">
        <v>0.03</v>
      </c>
      <c r="F234" s="11">
        <v>7.0000000000000007E-2</v>
      </c>
      <c r="G234" s="5">
        <f t="shared" si="34"/>
        <v>104.16666666666667</v>
      </c>
      <c r="H234" s="5">
        <v>99.98</v>
      </c>
      <c r="I234" s="5">
        <f t="shared" si="39"/>
        <v>1.9999999999996021E-2</v>
      </c>
      <c r="J234" s="5">
        <v>7980</v>
      </c>
      <c r="K234" s="5">
        <f t="shared" si="35"/>
        <v>7978.4040000000005</v>
      </c>
      <c r="L234" s="5" t="s">
        <v>23</v>
      </c>
      <c r="M234" s="58" t="s">
        <v>68</v>
      </c>
      <c r="N234" s="5" t="s">
        <v>69</v>
      </c>
      <c r="O234" s="5">
        <f t="shared" si="36"/>
        <v>1953125</v>
      </c>
      <c r="P234" s="5" t="s">
        <v>46</v>
      </c>
      <c r="Q234" s="5">
        <f t="shared" si="37"/>
        <v>339.29200658769764</v>
      </c>
      <c r="R234" s="5">
        <f t="shared" si="38"/>
        <v>39.99305129970508</v>
      </c>
      <c r="S234" s="5" t="s">
        <v>27</v>
      </c>
      <c r="T234" s="5" t="s">
        <v>28</v>
      </c>
      <c r="U234" s="5">
        <v>21.98</v>
      </c>
      <c r="V234" s="5">
        <v>35.5</v>
      </c>
      <c r="W234" s="5">
        <v>50.09</v>
      </c>
      <c r="X234" s="5"/>
    </row>
    <row r="235" spans="1:30" ht="14.4" customHeight="1" x14ac:dyDescent="0.3">
      <c r="A235" s="2">
        <v>259</v>
      </c>
      <c r="B235" s="57">
        <v>200</v>
      </c>
      <c r="C235" s="9">
        <v>800</v>
      </c>
      <c r="D235" s="9">
        <v>0.1</v>
      </c>
      <c r="E235" s="9">
        <v>0.03</v>
      </c>
      <c r="F235" s="11">
        <v>7.0000000000000007E-2</v>
      </c>
      <c r="G235" s="5">
        <f t="shared" si="34"/>
        <v>83.333333333333343</v>
      </c>
      <c r="H235" s="5">
        <v>99.99</v>
      </c>
      <c r="I235" s="5">
        <f t="shared" si="39"/>
        <v>1.0000000000005116E-2</v>
      </c>
      <c r="J235" s="5">
        <v>7980</v>
      </c>
      <c r="K235" s="5">
        <f t="shared" si="35"/>
        <v>7979.2019999999993</v>
      </c>
      <c r="L235" s="5" t="s">
        <v>23</v>
      </c>
      <c r="M235" s="58" t="s">
        <v>68</v>
      </c>
      <c r="N235" s="5" t="s">
        <v>69</v>
      </c>
      <c r="O235" s="5">
        <f t="shared" si="36"/>
        <v>1953125</v>
      </c>
      <c r="P235" s="5" t="s">
        <v>46</v>
      </c>
      <c r="Q235" s="5">
        <f t="shared" si="37"/>
        <v>339.29200658769764</v>
      </c>
      <c r="R235" s="5">
        <f t="shared" si="38"/>
        <v>39.99305129970508</v>
      </c>
      <c r="S235" s="5" t="s">
        <v>27</v>
      </c>
      <c r="T235" s="5" t="s">
        <v>28</v>
      </c>
      <c r="U235" s="5">
        <v>21.98</v>
      </c>
      <c r="V235" s="5">
        <v>35.5</v>
      </c>
      <c r="W235" s="5">
        <v>50.09</v>
      </c>
      <c r="X235" s="5"/>
    </row>
    <row r="236" spans="1:30" x14ac:dyDescent="0.3">
      <c r="A236" s="2">
        <v>260</v>
      </c>
      <c r="B236" s="57">
        <v>200</v>
      </c>
      <c r="C236" s="9">
        <v>800</v>
      </c>
      <c r="D236" s="9">
        <v>0.12</v>
      </c>
      <c r="E236" s="9">
        <v>0.03</v>
      </c>
      <c r="F236" s="11">
        <v>7.0000000000000007E-2</v>
      </c>
      <c r="G236" s="5">
        <f t="shared" si="34"/>
        <v>69.444444444444443</v>
      </c>
      <c r="H236" s="5">
        <v>99.97</v>
      </c>
      <c r="I236" s="5">
        <f t="shared" si="39"/>
        <v>3.0000000000001137E-2</v>
      </c>
      <c r="J236" s="5">
        <v>7980</v>
      </c>
      <c r="K236" s="5">
        <f t="shared" si="35"/>
        <v>7977.6059999999998</v>
      </c>
      <c r="L236" s="5" t="s">
        <v>23</v>
      </c>
      <c r="M236" s="58" t="s">
        <v>68</v>
      </c>
      <c r="N236" s="5" t="s">
        <v>69</v>
      </c>
      <c r="O236" s="5">
        <f t="shared" si="36"/>
        <v>1953125</v>
      </c>
      <c r="P236" s="5" t="s">
        <v>46</v>
      </c>
      <c r="Q236" s="5">
        <f t="shared" si="37"/>
        <v>339.29200658769764</v>
      </c>
      <c r="R236" s="5">
        <f t="shared" si="38"/>
        <v>39.99305129970508</v>
      </c>
      <c r="S236" s="5" t="s">
        <v>27</v>
      </c>
      <c r="T236" s="5" t="s">
        <v>28</v>
      </c>
      <c r="U236" s="5">
        <v>21.98</v>
      </c>
      <c r="V236" s="5">
        <v>35.5</v>
      </c>
      <c r="W236" s="5">
        <v>50.09</v>
      </c>
      <c r="X236" s="5"/>
    </row>
    <row r="237" spans="1:30" x14ac:dyDescent="0.3">
      <c r="A237" s="2">
        <v>261</v>
      </c>
      <c r="B237" s="57">
        <v>200</v>
      </c>
      <c r="C237" s="9">
        <v>800</v>
      </c>
      <c r="D237" s="9">
        <v>0.14000000000000001</v>
      </c>
      <c r="E237" s="9">
        <v>0.03</v>
      </c>
      <c r="F237" s="11">
        <v>7.0000000000000007E-2</v>
      </c>
      <c r="G237" s="5">
        <f t="shared" si="34"/>
        <v>59.523809523809518</v>
      </c>
      <c r="H237" s="5">
        <v>99.91</v>
      </c>
      <c r="I237" s="5">
        <f t="shared" si="39"/>
        <v>9.0000000000003411E-2</v>
      </c>
      <c r="J237" s="5">
        <v>7980</v>
      </c>
      <c r="K237" s="5">
        <f t="shared" si="35"/>
        <v>7972.8179999999993</v>
      </c>
      <c r="L237" s="5" t="s">
        <v>23</v>
      </c>
      <c r="M237" s="58" t="s">
        <v>68</v>
      </c>
      <c r="N237" s="5" t="s">
        <v>69</v>
      </c>
      <c r="O237" s="5">
        <f t="shared" si="36"/>
        <v>1953125</v>
      </c>
      <c r="P237" s="5" t="s">
        <v>46</v>
      </c>
      <c r="Q237" s="5">
        <f t="shared" si="37"/>
        <v>339.29200658769764</v>
      </c>
      <c r="R237" s="5">
        <f t="shared" si="38"/>
        <v>39.99305129970508</v>
      </c>
      <c r="S237" s="5" t="s">
        <v>27</v>
      </c>
      <c r="T237" s="5" t="s">
        <v>28</v>
      </c>
      <c r="U237" s="5">
        <v>21.98</v>
      </c>
      <c r="V237" s="5">
        <v>35.5</v>
      </c>
      <c r="W237" s="5">
        <v>50.09</v>
      </c>
      <c r="X237" s="5"/>
    </row>
    <row r="238" spans="1:30" x14ac:dyDescent="0.3">
      <c r="A238" s="2">
        <v>262</v>
      </c>
      <c r="B238" s="57">
        <v>200</v>
      </c>
      <c r="C238" s="9">
        <v>800</v>
      </c>
      <c r="D238" s="9">
        <v>0.16</v>
      </c>
      <c r="E238" s="9">
        <v>0.03</v>
      </c>
      <c r="F238" s="11">
        <v>7.0000000000000007E-2</v>
      </c>
      <c r="G238" s="5">
        <f t="shared" si="34"/>
        <v>52.083333333333336</v>
      </c>
      <c r="H238" s="5">
        <v>99.84</v>
      </c>
      <c r="I238" s="5">
        <f t="shared" si="39"/>
        <v>0.15999999999999659</v>
      </c>
      <c r="J238" s="5">
        <v>7980</v>
      </c>
      <c r="K238" s="5">
        <f t="shared" si="35"/>
        <v>7967.2320000000009</v>
      </c>
      <c r="L238" s="5" t="s">
        <v>23</v>
      </c>
      <c r="M238" s="58" t="s">
        <v>68</v>
      </c>
      <c r="N238" s="5" t="s">
        <v>69</v>
      </c>
      <c r="O238" s="5">
        <f t="shared" si="36"/>
        <v>1953125</v>
      </c>
      <c r="P238" s="5" t="s">
        <v>46</v>
      </c>
      <c r="Q238" s="5">
        <f t="shared" si="37"/>
        <v>339.29200658769764</v>
      </c>
      <c r="R238" s="5">
        <f t="shared" si="38"/>
        <v>39.99305129970508</v>
      </c>
      <c r="S238" s="5" t="s">
        <v>27</v>
      </c>
      <c r="T238" s="5" t="s">
        <v>28</v>
      </c>
      <c r="U238" s="5">
        <v>21.98</v>
      </c>
      <c r="V238" s="5">
        <v>35.5</v>
      </c>
      <c r="W238" s="5">
        <v>50.09</v>
      </c>
      <c r="X238" s="5"/>
    </row>
    <row r="239" spans="1:30" x14ac:dyDescent="0.3">
      <c r="A239" s="2">
        <v>263</v>
      </c>
      <c r="B239" s="60">
        <v>150</v>
      </c>
      <c r="C239" s="5">
        <f t="shared" ref="C239:C274" si="40">B239/(D239*E239*G239)</f>
        <v>498.50448654037888</v>
      </c>
      <c r="D239" s="9">
        <f t="shared" ref="D239:D274" si="41">Y239/1000</f>
        <v>0.10199999999999999</v>
      </c>
      <c r="E239" s="9">
        <v>0.05</v>
      </c>
      <c r="F239" s="9">
        <v>7.0000000000000007E-2</v>
      </c>
      <c r="G239" s="9">
        <v>59</v>
      </c>
      <c r="H239" s="9">
        <f t="shared" ref="H239:H270" si="42">K239/J239*100</f>
        <v>98.934837092731826</v>
      </c>
      <c r="I239" s="5">
        <f t="shared" si="39"/>
        <v>1.0651629072681743</v>
      </c>
      <c r="J239" s="9">
        <v>7980</v>
      </c>
      <c r="K239" s="9">
        <f t="shared" ref="K239:K270" si="43">Z239*1000</f>
        <v>7895</v>
      </c>
      <c r="L239" s="5" t="s">
        <v>23</v>
      </c>
      <c r="M239" s="9" t="s">
        <v>50</v>
      </c>
      <c r="N239" s="9" t="s">
        <v>70</v>
      </c>
      <c r="O239" s="9">
        <f t="shared" ref="O239:O274" si="44">250*250*365</f>
        <v>22812500</v>
      </c>
      <c r="P239" s="9" t="s">
        <v>59</v>
      </c>
      <c r="Q239" s="9">
        <v>1</v>
      </c>
      <c r="R239" s="5">
        <f t="shared" ref="R239:R274" si="45">(1-Q239/O239)*COUNT($O$264:$O$299)</f>
        <v>35.999998421917809</v>
      </c>
      <c r="S239" s="9" t="s">
        <v>54</v>
      </c>
      <c r="T239" s="9" t="s">
        <v>44</v>
      </c>
      <c r="U239" s="9">
        <v>15</v>
      </c>
      <c r="V239" s="9">
        <v>30</v>
      </c>
      <c r="W239" s="9">
        <v>45</v>
      </c>
      <c r="Y239" s="9">
        <v>102</v>
      </c>
      <c r="Z239" s="9">
        <v>7.8949999999999996</v>
      </c>
      <c r="AB239" s="9"/>
      <c r="AC239" s="9"/>
      <c r="AD239" s="61"/>
    </row>
    <row r="240" spans="1:30" x14ac:dyDescent="0.3">
      <c r="A240" s="2">
        <v>264</v>
      </c>
      <c r="B240" s="60">
        <v>150</v>
      </c>
      <c r="C240" s="5">
        <f t="shared" si="40"/>
        <v>498.50448654037888</v>
      </c>
      <c r="D240" s="9">
        <f t="shared" si="41"/>
        <v>0.10199999999999999</v>
      </c>
      <c r="E240" s="9">
        <v>0.05</v>
      </c>
      <c r="F240" s="9">
        <v>7.0000000000000007E-2</v>
      </c>
      <c r="G240" s="9">
        <v>59</v>
      </c>
      <c r="H240" s="9">
        <f t="shared" si="42"/>
        <v>98.922305764411021</v>
      </c>
      <c r="I240" s="5">
        <f t="shared" si="39"/>
        <v>1.0776942355889787</v>
      </c>
      <c r="J240" s="9">
        <v>7980</v>
      </c>
      <c r="K240" s="9">
        <f t="shared" si="43"/>
        <v>7894</v>
      </c>
      <c r="L240" s="5" t="s">
        <v>23</v>
      </c>
      <c r="M240" s="9" t="s">
        <v>50</v>
      </c>
      <c r="N240" s="9" t="s">
        <v>70</v>
      </c>
      <c r="O240" s="9">
        <f t="shared" si="44"/>
        <v>22812500</v>
      </c>
      <c r="P240" s="9" t="s">
        <v>59</v>
      </c>
      <c r="Q240" s="9">
        <v>1</v>
      </c>
      <c r="R240" s="5">
        <f t="shared" si="45"/>
        <v>35.999998421917809</v>
      </c>
      <c r="S240" s="9" t="s">
        <v>54</v>
      </c>
      <c r="T240" s="9" t="s">
        <v>44</v>
      </c>
      <c r="U240" s="9">
        <v>15</v>
      </c>
      <c r="V240" s="9">
        <v>30</v>
      </c>
      <c r="W240" s="9">
        <v>45</v>
      </c>
      <c r="Y240" s="9">
        <v>102</v>
      </c>
      <c r="Z240" s="9">
        <v>7.8940000000000001</v>
      </c>
      <c r="AB240" s="9"/>
      <c r="AC240" s="9"/>
      <c r="AD240" s="61"/>
    </row>
    <row r="241" spans="1:30" x14ac:dyDescent="0.3">
      <c r="A241" s="2">
        <v>265</v>
      </c>
      <c r="B241" s="60">
        <v>150</v>
      </c>
      <c r="C241" s="5">
        <f t="shared" si="40"/>
        <v>420.22692253817064</v>
      </c>
      <c r="D241" s="9">
        <f t="shared" si="41"/>
        <v>0.121</v>
      </c>
      <c r="E241" s="9">
        <v>0.05</v>
      </c>
      <c r="F241" s="9">
        <v>7.0000000000000007E-2</v>
      </c>
      <c r="G241" s="9">
        <v>59</v>
      </c>
      <c r="H241" s="9">
        <f t="shared" si="42"/>
        <v>99.273182957393473</v>
      </c>
      <c r="I241" s="5">
        <f t="shared" si="39"/>
        <v>0.7268170426065268</v>
      </c>
      <c r="J241" s="9">
        <v>7980</v>
      </c>
      <c r="K241" s="9">
        <f t="shared" si="43"/>
        <v>7922</v>
      </c>
      <c r="L241" s="5" t="s">
        <v>23</v>
      </c>
      <c r="M241" s="9" t="s">
        <v>50</v>
      </c>
      <c r="N241" s="9" t="s">
        <v>70</v>
      </c>
      <c r="O241" s="9">
        <f t="shared" si="44"/>
        <v>22812500</v>
      </c>
      <c r="P241" s="9" t="s">
        <v>59</v>
      </c>
      <c r="Q241" s="9">
        <v>1</v>
      </c>
      <c r="R241" s="5">
        <f t="shared" si="45"/>
        <v>35.999998421917809</v>
      </c>
      <c r="S241" s="9" t="s">
        <v>54</v>
      </c>
      <c r="T241" s="9" t="s">
        <v>44</v>
      </c>
      <c r="U241" s="9">
        <v>15</v>
      </c>
      <c r="V241" s="9">
        <v>30</v>
      </c>
      <c r="W241" s="9">
        <v>45</v>
      </c>
      <c r="Y241" s="9">
        <v>121</v>
      </c>
      <c r="Z241" s="9">
        <v>7.9219999999999997</v>
      </c>
      <c r="AB241" s="9"/>
      <c r="AC241" s="9"/>
      <c r="AD241" s="61"/>
    </row>
    <row r="242" spans="1:30" x14ac:dyDescent="0.3">
      <c r="A242" s="2">
        <v>266</v>
      </c>
      <c r="B242" s="60">
        <v>150</v>
      </c>
      <c r="C242" s="5">
        <f t="shared" si="40"/>
        <v>420.22692253817064</v>
      </c>
      <c r="D242" s="9">
        <f t="shared" si="41"/>
        <v>0.121</v>
      </c>
      <c r="E242" s="9">
        <v>0.05</v>
      </c>
      <c r="F242" s="9">
        <v>7.0000000000000007E-2</v>
      </c>
      <c r="G242" s="9">
        <v>59</v>
      </c>
      <c r="H242" s="9">
        <f t="shared" si="42"/>
        <v>99.122807017543863</v>
      </c>
      <c r="I242" s="5">
        <f t="shared" si="39"/>
        <v>0.87719298245613686</v>
      </c>
      <c r="J242" s="9">
        <v>7980</v>
      </c>
      <c r="K242" s="9">
        <f t="shared" si="43"/>
        <v>7910</v>
      </c>
      <c r="L242" s="5" t="s">
        <v>23</v>
      </c>
      <c r="M242" s="9" t="s">
        <v>50</v>
      </c>
      <c r="N242" s="9" t="s">
        <v>70</v>
      </c>
      <c r="O242" s="9">
        <f t="shared" si="44"/>
        <v>22812500</v>
      </c>
      <c r="P242" s="9" t="s">
        <v>59</v>
      </c>
      <c r="Q242" s="9">
        <v>1</v>
      </c>
      <c r="R242" s="5">
        <f t="shared" si="45"/>
        <v>35.999998421917809</v>
      </c>
      <c r="S242" s="9" t="s">
        <v>54</v>
      </c>
      <c r="T242" s="9" t="s">
        <v>44</v>
      </c>
      <c r="U242" s="9">
        <v>15</v>
      </c>
      <c r="V242" s="9">
        <v>30</v>
      </c>
      <c r="W242" s="9">
        <v>45</v>
      </c>
      <c r="Y242" s="9">
        <v>121</v>
      </c>
      <c r="Z242" s="9">
        <v>7.91</v>
      </c>
      <c r="AB242" s="9"/>
      <c r="AC242" s="9"/>
      <c r="AD242" s="61"/>
    </row>
    <row r="243" spans="1:30" x14ac:dyDescent="0.3">
      <c r="A243" s="2">
        <v>267</v>
      </c>
      <c r="B243" s="60">
        <v>150</v>
      </c>
      <c r="C243" s="5">
        <f t="shared" si="40"/>
        <v>513.61068310220844</v>
      </c>
      <c r="D243" s="9">
        <f t="shared" si="41"/>
        <v>9.9000000000000005E-2</v>
      </c>
      <c r="E243" s="9">
        <v>0.05</v>
      </c>
      <c r="F243" s="9">
        <v>7.0000000000000007E-2</v>
      </c>
      <c r="G243" s="9">
        <v>59</v>
      </c>
      <c r="H243" s="9">
        <f t="shared" si="42"/>
        <v>99.185463659147871</v>
      </c>
      <c r="I243" s="5">
        <f t="shared" si="39"/>
        <v>0.81453634085212911</v>
      </c>
      <c r="J243" s="9">
        <v>7980</v>
      </c>
      <c r="K243" s="9">
        <f t="shared" si="43"/>
        <v>7915</v>
      </c>
      <c r="L243" s="5" t="s">
        <v>23</v>
      </c>
      <c r="M243" s="9" t="s">
        <v>50</v>
      </c>
      <c r="N243" s="9" t="s">
        <v>70</v>
      </c>
      <c r="O243" s="9">
        <f t="shared" si="44"/>
        <v>22812500</v>
      </c>
      <c r="P243" s="9" t="s">
        <v>59</v>
      </c>
      <c r="Q243" s="9">
        <v>1</v>
      </c>
      <c r="R243" s="5">
        <f t="shared" si="45"/>
        <v>35.999998421917809</v>
      </c>
      <c r="S243" s="9" t="s">
        <v>54</v>
      </c>
      <c r="T243" s="9" t="s">
        <v>44</v>
      </c>
      <c r="U243" s="9">
        <v>15</v>
      </c>
      <c r="V243" s="9">
        <v>30</v>
      </c>
      <c r="W243" s="9">
        <v>45</v>
      </c>
      <c r="Y243" s="9">
        <v>99</v>
      </c>
      <c r="Z243" s="9">
        <v>7.915</v>
      </c>
      <c r="AB243" s="9"/>
      <c r="AC243" s="9"/>
      <c r="AD243" s="61"/>
    </row>
    <row r="244" spans="1:30" x14ac:dyDescent="0.3">
      <c r="A244" s="2">
        <v>268</v>
      </c>
      <c r="B244" s="60">
        <v>150</v>
      </c>
      <c r="C244" s="5">
        <f t="shared" si="40"/>
        <v>513.61068310220844</v>
      </c>
      <c r="D244" s="9">
        <f t="shared" si="41"/>
        <v>9.9000000000000005E-2</v>
      </c>
      <c r="E244" s="9">
        <v>0.05</v>
      </c>
      <c r="F244" s="9">
        <v>7.0000000000000007E-2</v>
      </c>
      <c r="G244" s="9">
        <v>59</v>
      </c>
      <c r="H244" s="9">
        <f t="shared" si="42"/>
        <v>99.047619047619051</v>
      </c>
      <c r="I244" s="5">
        <f t="shared" si="39"/>
        <v>0.952380952380949</v>
      </c>
      <c r="J244" s="9">
        <v>7980</v>
      </c>
      <c r="K244" s="9">
        <f t="shared" si="43"/>
        <v>7904</v>
      </c>
      <c r="L244" s="5" t="s">
        <v>23</v>
      </c>
      <c r="M244" s="9" t="s">
        <v>50</v>
      </c>
      <c r="N244" s="9" t="s">
        <v>70</v>
      </c>
      <c r="O244" s="9">
        <f t="shared" si="44"/>
        <v>22812500</v>
      </c>
      <c r="P244" s="9" t="s">
        <v>59</v>
      </c>
      <c r="Q244" s="9">
        <v>1</v>
      </c>
      <c r="R244" s="5">
        <f t="shared" si="45"/>
        <v>35.999998421917809</v>
      </c>
      <c r="S244" s="9" t="s">
        <v>54</v>
      </c>
      <c r="T244" s="9" t="s">
        <v>44</v>
      </c>
      <c r="U244" s="9">
        <v>15</v>
      </c>
      <c r="V244" s="9">
        <v>30</v>
      </c>
      <c r="W244" s="9">
        <v>45</v>
      </c>
      <c r="Y244" s="9">
        <v>99</v>
      </c>
      <c r="Z244" s="9">
        <v>7.9039999999999999</v>
      </c>
      <c r="AB244" s="9"/>
      <c r="AC244" s="9"/>
      <c r="AD244" s="61"/>
    </row>
    <row r="245" spans="1:30" x14ac:dyDescent="0.3">
      <c r="A245" s="2">
        <v>269</v>
      </c>
      <c r="B245" s="60">
        <v>200</v>
      </c>
      <c r="C245" s="5">
        <f t="shared" si="40"/>
        <v>560.30256338422748</v>
      </c>
      <c r="D245" s="9">
        <f t="shared" si="41"/>
        <v>0.121</v>
      </c>
      <c r="E245" s="9">
        <v>0.05</v>
      </c>
      <c r="F245" s="9">
        <v>7.0000000000000007E-2</v>
      </c>
      <c r="G245" s="9">
        <v>59</v>
      </c>
      <c r="H245" s="9">
        <f t="shared" si="42"/>
        <v>99.36090225563909</v>
      </c>
      <c r="I245" s="5">
        <f t="shared" si="39"/>
        <v>0.63909774436091027</v>
      </c>
      <c r="J245" s="9">
        <v>7980</v>
      </c>
      <c r="K245" s="9">
        <f t="shared" si="43"/>
        <v>7929</v>
      </c>
      <c r="L245" s="5" t="s">
        <v>23</v>
      </c>
      <c r="M245" s="9" t="s">
        <v>50</v>
      </c>
      <c r="N245" s="9" t="s">
        <v>70</v>
      </c>
      <c r="O245" s="9">
        <f t="shared" si="44"/>
        <v>22812500</v>
      </c>
      <c r="P245" s="9" t="s">
        <v>59</v>
      </c>
      <c r="Q245" s="9">
        <v>1</v>
      </c>
      <c r="R245" s="5">
        <f t="shared" si="45"/>
        <v>35.999998421917809</v>
      </c>
      <c r="S245" s="9" t="s">
        <v>54</v>
      </c>
      <c r="T245" s="9" t="s">
        <v>44</v>
      </c>
      <c r="U245" s="9">
        <v>15</v>
      </c>
      <c r="V245" s="9">
        <v>30</v>
      </c>
      <c r="W245" s="9">
        <v>45</v>
      </c>
      <c r="Y245" s="9">
        <v>121</v>
      </c>
      <c r="Z245" s="9">
        <v>7.9290000000000003</v>
      </c>
      <c r="AB245" s="9"/>
      <c r="AC245" s="9"/>
      <c r="AD245" s="61"/>
    </row>
    <row r="246" spans="1:30" x14ac:dyDescent="0.3">
      <c r="A246" s="2">
        <v>270</v>
      </c>
      <c r="B246" s="60">
        <v>200</v>
      </c>
      <c r="C246" s="5">
        <f t="shared" si="40"/>
        <v>560.30256338422748</v>
      </c>
      <c r="D246" s="9">
        <f t="shared" si="41"/>
        <v>0.121</v>
      </c>
      <c r="E246" s="9">
        <v>0.05</v>
      </c>
      <c r="F246" s="9">
        <v>7.0000000000000007E-2</v>
      </c>
      <c r="G246" s="9">
        <v>59</v>
      </c>
      <c r="H246" s="9">
        <f t="shared" si="42"/>
        <v>99.310776942355901</v>
      </c>
      <c r="I246" s="5">
        <f t="shared" si="39"/>
        <v>0.68922305764409941</v>
      </c>
      <c r="J246" s="9">
        <v>7980</v>
      </c>
      <c r="K246" s="9">
        <f t="shared" si="43"/>
        <v>7925</v>
      </c>
      <c r="L246" s="5" t="s">
        <v>23</v>
      </c>
      <c r="M246" s="9" t="s">
        <v>50</v>
      </c>
      <c r="N246" s="9" t="s">
        <v>70</v>
      </c>
      <c r="O246" s="9">
        <f t="shared" si="44"/>
        <v>22812500</v>
      </c>
      <c r="P246" s="9" t="s">
        <v>59</v>
      </c>
      <c r="Q246" s="9">
        <v>1</v>
      </c>
      <c r="R246" s="5">
        <f t="shared" si="45"/>
        <v>35.999998421917809</v>
      </c>
      <c r="S246" s="9" t="s">
        <v>54</v>
      </c>
      <c r="T246" s="9" t="s">
        <v>44</v>
      </c>
      <c r="U246" s="9">
        <v>15</v>
      </c>
      <c r="V246" s="9">
        <v>30</v>
      </c>
      <c r="W246" s="9">
        <v>45</v>
      </c>
      <c r="Y246" s="9">
        <v>121</v>
      </c>
      <c r="Z246" s="9">
        <v>7.9249999999999998</v>
      </c>
      <c r="AB246" s="9"/>
      <c r="AC246" s="9"/>
      <c r="AD246" s="61"/>
    </row>
    <row r="247" spans="1:30" x14ac:dyDescent="0.3">
      <c r="A247" s="2">
        <v>271</v>
      </c>
      <c r="B247" s="60">
        <v>200</v>
      </c>
      <c r="C247" s="5">
        <f t="shared" si="40"/>
        <v>684.81424413627792</v>
      </c>
      <c r="D247" s="9">
        <f t="shared" si="41"/>
        <v>9.9000000000000005E-2</v>
      </c>
      <c r="E247" s="9">
        <v>0.05</v>
      </c>
      <c r="F247" s="9">
        <v>7.0000000000000007E-2</v>
      </c>
      <c r="G247" s="9">
        <v>59</v>
      </c>
      <c r="H247" s="9">
        <f t="shared" si="42"/>
        <v>99.486215538847119</v>
      </c>
      <c r="I247" s="5">
        <f t="shared" si="39"/>
        <v>0.51378446115288057</v>
      </c>
      <c r="J247" s="9">
        <v>7980</v>
      </c>
      <c r="K247" s="9">
        <f t="shared" si="43"/>
        <v>7939</v>
      </c>
      <c r="L247" s="5" t="s">
        <v>23</v>
      </c>
      <c r="M247" s="9" t="s">
        <v>50</v>
      </c>
      <c r="N247" s="9" t="s">
        <v>70</v>
      </c>
      <c r="O247" s="9">
        <f t="shared" si="44"/>
        <v>22812500</v>
      </c>
      <c r="P247" s="9" t="s">
        <v>59</v>
      </c>
      <c r="Q247" s="9">
        <v>1</v>
      </c>
      <c r="R247" s="5">
        <f t="shared" si="45"/>
        <v>35.999998421917809</v>
      </c>
      <c r="S247" s="9" t="s">
        <v>54</v>
      </c>
      <c r="T247" s="9" t="s">
        <v>44</v>
      </c>
      <c r="U247" s="9">
        <v>15</v>
      </c>
      <c r="V247" s="9">
        <v>30</v>
      </c>
      <c r="W247" s="9">
        <v>45</v>
      </c>
      <c r="Y247" s="9">
        <v>99</v>
      </c>
      <c r="Z247" s="9">
        <v>7.9390000000000001</v>
      </c>
      <c r="AB247" s="9"/>
      <c r="AC247" s="9"/>
      <c r="AD247" s="61"/>
    </row>
    <row r="248" spans="1:30" x14ac:dyDescent="0.3">
      <c r="A248" s="2">
        <v>272</v>
      </c>
      <c r="B248" s="60">
        <v>200</v>
      </c>
      <c r="C248" s="5">
        <f t="shared" si="40"/>
        <v>684.81424413627792</v>
      </c>
      <c r="D248" s="9">
        <f t="shared" si="41"/>
        <v>9.9000000000000005E-2</v>
      </c>
      <c r="E248" s="9">
        <v>0.05</v>
      </c>
      <c r="F248" s="9">
        <v>7.0000000000000007E-2</v>
      </c>
      <c r="G248" s="9">
        <v>59</v>
      </c>
      <c r="H248" s="9">
        <f t="shared" si="42"/>
        <v>99.3483709273183</v>
      </c>
      <c r="I248" s="5">
        <f t="shared" si="39"/>
        <v>0.65162907268170045</v>
      </c>
      <c r="J248" s="9">
        <v>7980</v>
      </c>
      <c r="K248" s="9">
        <f t="shared" si="43"/>
        <v>7928</v>
      </c>
      <c r="L248" s="5" t="s">
        <v>23</v>
      </c>
      <c r="M248" s="9" t="s">
        <v>50</v>
      </c>
      <c r="N248" s="9" t="s">
        <v>70</v>
      </c>
      <c r="O248" s="9">
        <f t="shared" si="44"/>
        <v>22812500</v>
      </c>
      <c r="P248" s="9" t="s">
        <v>59</v>
      </c>
      <c r="Q248" s="9">
        <v>1</v>
      </c>
      <c r="R248" s="5">
        <f t="shared" si="45"/>
        <v>35.999998421917809</v>
      </c>
      <c r="S248" s="9" t="s">
        <v>54</v>
      </c>
      <c r="T248" s="9" t="s">
        <v>44</v>
      </c>
      <c r="U248" s="9">
        <v>15</v>
      </c>
      <c r="V248" s="9">
        <v>30</v>
      </c>
      <c r="W248" s="9">
        <v>45</v>
      </c>
      <c r="Y248" s="9">
        <v>99</v>
      </c>
      <c r="Z248" s="9">
        <v>7.9279999999999999</v>
      </c>
      <c r="AB248" s="9"/>
      <c r="AC248" s="9"/>
      <c r="AD248" s="61"/>
    </row>
    <row r="249" spans="1:30" x14ac:dyDescent="0.3">
      <c r="A249" s="2">
        <v>273</v>
      </c>
      <c r="B249" s="60">
        <v>200</v>
      </c>
      <c r="C249" s="5">
        <f t="shared" si="40"/>
        <v>658.21951620865559</v>
      </c>
      <c r="D249" s="9">
        <f t="shared" si="41"/>
        <v>0.10299999999999999</v>
      </c>
      <c r="E249" s="9">
        <v>0.05</v>
      </c>
      <c r="F249" s="9">
        <v>7.0000000000000007E-2</v>
      </c>
      <c r="G249" s="9">
        <v>59</v>
      </c>
      <c r="H249" s="9">
        <f t="shared" si="42"/>
        <v>99.461152882205511</v>
      </c>
      <c r="I249" s="5">
        <f t="shared" si="39"/>
        <v>0.53884711779448935</v>
      </c>
      <c r="J249" s="9">
        <v>7980</v>
      </c>
      <c r="K249" s="9">
        <f t="shared" si="43"/>
        <v>7937</v>
      </c>
      <c r="L249" s="5" t="s">
        <v>23</v>
      </c>
      <c r="M249" s="9" t="s">
        <v>50</v>
      </c>
      <c r="N249" s="9" t="s">
        <v>70</v>
      </c>
      <c r="O249" s="9">
        <f t="shared" si="44"/>
        <v>22812500</v>
      </c>
      <c r="P249" s="9" t="s">
        <v>59</v>
      </c>
      <c r="Q249" s="9">
        <v>1</v>
      </c>
      <c r="R249" s="5">
        <f t="shared" si="45"/>
        <v>35.999998421917809</v>
      </c>
      <c r="S249" s="9" t="s">
        <v>54</v>
      </c>
      <c r="T249" s="9" t="s">
        <v>44</v>
      </c>
      <c r="U249" s="9">
        <v>15</v>
      </c>
      <c r="V249" s="9">
        <v>30</v>
      </c>
      <c r="W249" s="9">
        <v>45</v>
      </c>
      <c r="Y249" s="9">
        <v>103</v>
      </c>
      <c r="Z249" s="9">
        <v>7.9370000000000003</v>
      </c>
      <c r="AB249" s="9"/>
      <c r="AC249" s="9"/>
      <c r="AD249" s="61"/>
    </row>
    <row r="250" spans="1:30" x14ac:dyDescent="0.3">
      <c r="A250" s="2">
        <v>274</v>
      </c>
      <c r="B250" s="60">
        <v>200</v>
      </c>
      <c r="C250" s="5">
        <f t="shared" si="40"/>
        <v>658.21951620865559</v>
      </c>
      <c r="D250" s="9">
        <f t="shared" si="41"/>
        <v>0.10299999999999999</v>
      </c>
      <c r="E250" s="9">
        <v>0.05</v>
      </c>
      <c r="F250" s="9">
        <v>7.0000000000000007E-2</v>
      </c>
      <c r="G250" s="9">
        <v>59</v>
      </c>
      <c r="H250" s="9">
        <f t="shared" si="42"/>
        <v>99.461152882205511</v>
      </c>
      <c r="I250" s="5">
        <f t="shared" si="39"/>
        <v>0.53884711779448935</v>
      </c>
      <c r="J250" s="9">
        <v>7980</v>
      </c>
      <c r="K250" s="9">
        <f t="shared" si="43"/>
        <v>7937</v>
      </c>
      <c r="L250" s="5" t="s">
        <v>23</v>
      </c>
      <c r="M250" s="9" t="s">
        <v>50</v>
      </c>
      <c r="N250" s="9" t="s">
        <v>70</v>
      </c>
      <c r="O250" s="9">
        <f t="shared" si="44"/>
        <v>22812500</v>
      </c>
      <c r="P250" s="9" t="s">
        <v>59</v>
      </c>
      <c r="Q250" s="9">
        <v>1</v>
      </c>
      <c r="R250" s="5">
        <f t="shared" si="45"/>
        <v>35.999998421917809</v>
      </c>
      <c r="S250" s="9" t="s">
        <v>54</v>
      </c>
      <c r="T250" s="9" t="s">
        <v>44</v>
      </c>
      <c r="U250" s="9">
        <v>15</v>
      </c>
      <c r="V250" s="9">
        <v>30</v>
      </c>
      <c r="W250" s="9">
        <v>45</v>
      </c>
      <c r="Y250" s="9">
        <v>103</v>
      </c>
      <c r="Z250" s="9">
        <v>7.9370000000000003</v>
      </c>
      <c r="AB250" s="9"/>
      <c r="AC250" s="9"/>
      <c r="AD250" s="61"/>
    </row>
    <row r="251" spans="1:30" x14ac:dyDescent="0.3">
      <c r="A251" s="2">
        <v>275</v>
      </c>
      <c r="B251" s="60">
        <v>150</v>
      </c>
      <c r="C251" s="5">
        <f t="shared" si="40"/>
        <v>350.91823605100012</v>
      </c>
      <c r="D251" s="9">
        <f t="shared" si="41"/>
        <v>8.3000000000000004E-2</v>
      </c>
      <c r="E251" s="9">
        <v>0.05</v>
      </c>
      <c r="F251" s="9">
        <v>7.0000000000000007E-2</v>
      </c>
      <c r="G251" s="9">
        <v>103</v>
      </c>
      <c r="H251" s="9">
        <f t="shared" si="42"/>
        <v>99.310776942355901</v>
      </c>
      <c r="I251" s="5">
        <f t="shared" si="39"/>
        <v>0.68922305764409941</v>
      </c>
      <c r="J251" s="9">
        <v>7980</v>
      </c>
      <c r="K251" s="9">
        <f t="shared" si="43"/>
        <v>7925</v>
      </c>
      <c r="L251" s="5" t="s">
        <v>23</v>
      </c>
      <c r="M251" s="9" t="s">
        <v>50</v>
      </c>
      <c r="N251" s="9" t="s">
        <v>70</v>
      </c>
      <c r="O251" s="9">
        <f t="shared" si="44"/>
        <v>22812500</v>
      </c>
      <c r="P251" s="9" t="s">
        <v>59</v>
      </c>
      <c r="Q251" s="9">
        <v>1</v>
      </c>
      <c r="R251" s="5">
        <f t="shared" si="45"/>
        <v>35.999998421917809</v>
      </c>
      <c r="S251" s="9" t="s">
        <v>54</v>
      </c>
      <c r="T251" s="9" t="s">
        <v>44</v>
      </c>
      <c r="U251" s="9">
        <v>15</v>
      </c>
      <c r="V251" s="9">
        <v>30</v>
      </c>
      <c r="W251" s="9">
        <v>45</v>
      </c>
      <c r="Y251" s="9">
        <v>83</v>
      </c>
      <c r="Z251" s="9">
        <v>7.9249999999999998</v>
      </c>
      <c r="AB251" s="9"/>
      <c r="AC251" s="9"/>
      <c r="AD251" s="61"/>
    </row>
    <row r="252" spans="1:30" x14ac:dyDescent="0.3">
      <c r="A252" s="2">
        <v>276</v>
      </c>
      <c r="B252" s="60">
        <v>150</v>
      </c>
      <c r="C252" s="5">
        <f t="shared" si="40"/>
        <v>350.91823605100012</v>
      </c>
      <c r="D252" s="9">
        <f t="shared" si="41"/>
        <v>8.3000000000000004E-2</v>
      </c>
      <c r="E252" s="9">
        <v>0.05</v>
      </c>
      <c r="F252" s="9">
        <v>7.0000000000000007E-2</v>
      </c>
      <c r="G252" s="9">
        <v>103</v>
      </c>
      <c r="H252" s="9">
        <f t="shared" si="42"/>
        <v>98.646616541353382</v>
      </c>
      <c r="I252" s="5">
        <f t="shared" si="39"/>
        <v>1.3533834586466185</v>
      </c>
      <c r="J252" s="9">
        <v>7980</v>
      </c>
      <c r="K252" s="9">
        <f t="shared" si="43"/>
        <v>7872</v>
      </c>
      <c r="L252" s="5" t="s">
        <v>23</v>
      </c>
      <c r="M252" s="9" t="s">
        <v>50</v>
      </c>
      <c r="N252" s="9" t="s">
        <v>70</v>
      </c>
      <c r="O252" s="9">
        <f t="shared" si="44"/>
        <v>22812500</v>
      </c>
      <c r="P252" s="9" t="s">
        <v>59</v>
      </c>
      <c r="Q252" s="9">
        <v>1</v>
      </c>
      <c r="R252" s="5">
        <f t="shared" si="45"/>
        <v>35.999998421917809</v>
      </c>
      <c r="S252" s="9" t="s">
        <v>54</v>
      </c>
      <c r="T252" s="9" t="s">
        <v>44</v>
      </c>
      <c r="U252" s="9">
        <v>15</v>
      </c>
      <c r="V252" s="9">
        <v>30</v>
      </c>
      <c r="W252" s="9">
        <v>45</v>
      </c>
      <c r="Y252" s="9">
        <v>83</v>
      </c>
      <c r="Z252" s="9">
        <v>7.8719999999999999</v>
      </c>
      <c r="AB252" s="9"/>
      <c r="AC252" s="9"/>
      <c r="AD252" s="61"/>
    </row>
    <row r="253" spans="1:30" x14ac:dyDescent="0.3">
      <c r="A253" s="2">
        <v>277</v>
      </c>
      <c r="B253" s="60">
        <v>150</v>
      </c>
      <c r="C253" s="5">
        <f t="shared" si="40"/>
        <v>251.08804820890524</v>
      </c>
      <c r="D253" s="9">
        <f t="shared" si="41"/>
        <v>0.11600000000000001</v>
      </c>
      <c r="E253" s="9">
        <v>0.05</v>
      </c>
      <c r="F253" s="9">
        <v>7.0000000000000007E-2</v>
      </c>
      <c r="G253" s="9">
        <v>103</v>
      </c>
      <c r="H253" s="9">
        <f t="shared" si="42"/>
        <v>99.235588972431074</v>
      </c>
      <c r="I253" s="5">
        <f t="shared" si="39"/>
        <v>0.76441102756892576</v>
      </c>
      <c r="J253" s="9">
        <v>7980</v>
      </c>
      <c r="K253" s="9">
        <f t="shared" si="43"/>
        <v>7919</v>
      </c>
      <c r="L253" s="5" t="s">
        <v>23</v>
      </c>
      <c r="M253" s="9" t="s">
        <v>50</v>
      </c>
      <c r="N253" s="9" t="s">
        <v>70</v>
      </c>
      <c r="O253" s="9">
        <f t="shared" si="44"/>
        <v>22812500</v>
      </c>
      <c r="P253" s="9" t="s">
        <v>59</v>
      </c>
      <c r="Q253" s="9">
        <v>1</v>
      </c>
      <c r="R253" s="5">
        <f t="shared" si="45"/>
        <v>35.999998421917809</v>
      </c>
      <c r="S253" s="9" t="s">
        <v>54</v>
      </c>
      <c r="T253" s="9" t="s">
        <v>44</v>
      </c>
      <c r="U253" s="9">
        <v>15</v>
      </c>
      <c r="V253" s="9">
        <v>30</v>
      </c>
      <c r="W253" s="9">
        <v>45</v>
      </c>
      <c r="Y253" s="9">
        <v>116</v>
      </c>
      <c r="Z253" s="9">
        <v>7.9189999999999996</v>
      </c>
      <c r="AB253" s="9"/>
      <c r="AC253" s="9"/>
      <c r="AD253" s="61"/>
    </row>
    <row r="254" spans="1:30" x14ac:dyDescent="0.3">
      <c r="A254" s="2">
        <v>278</v>
      </c>
      <c r="B254" s="60">
        <v>150</v>
      </c>
      <c r="C254" s="5">
        <f t="shared" si="40"/>
        <v>251.08804820890524</v>
      </c>
      <c r="D254" s="9">
        <f t="shared" si="41"/>
        <v>0.11600000000000001</v>
      </c>
      <c r="E254" s="9">
        <v>0.05</v>
      </c>
      <c r="F254" s="9">
        <v>7.0000000000000007E-2</v>
      </c>
      <c r="G254" s="9">
        <v>103</v>
      </c>
      <c r="H254" s="9">
        <f t="shared" si="42"/>
        <v>98.082706766917298</v>
      </c>
      <c r="I254" s="5">
        <f t="shared" si="39"/>
        <v>1.9172932330827024</v>
      </c>
      <c r="J254" s="9">
        <v>7980</v>
      </c>
      <c r="K254" s="9">
        <f t="shared" si="43"/>
        <v>7827</v>
      </c>
      <c r="L254" s="5" t="s">
        <v>23</v>
      </c>
      <c r="M254" s="9" t="s">
        <v>50</v>
      </c>
      <c r="N254" s="9" t="s">
        <v>70</v>
      </c>
      <c r="O254" s="9">
        <f t="shared" si="44"/>
        <v>22812500</v>
      </c>
      <c r="P254" s="9" t="s">
        <v>59</v>
      </c>
      <c r="Q254" s="9">
        <v>1</v>
      </c>
      <c r="R254" s="5">
        <f t="shared" si="45"/>
        <v>35.999998421917809</v>
      </c>
      <c r="S254" s="9" t="s">
        <v>54</v>
      </c>
      <c r="T254" s="9" t="s">
        <v>44</v>
      </c>
      <c r="U254" s="9">
        <v>15</v>
      </c>
      <c r="V254" s="9">
        <v>30</v>
      </c>
      <c r="W254" s="9">
        <v>45</v>
      </c>
      <c r="Y254" s="9">
        <v>116</v>
      </c>
      <c r="Z254" s="9">
        <v>7.827</v>
      </c>
      <c r="AB254" s="9"/>
      <c r="AC254" s="9"/>
      <c r="AD254" s="61"/>
    </row>
    <row r="255" spans="1:30" x14ac:dyDescent="0.3">
      <c r="A255" s="2">
        <v>279</v>
      </c>
      <c r="B255" s="60">
        <v>150</v>
      </c>
      <c r="C255" s="5">
        <f t="shared" si="40"/>
        <v>303.39805825242712</v>
      </c>
      <c r="D255" s="9">
        <f t="shared" si="41"/>
        <v>9.6000000000000002E-2</v>
      </c>
      <c r="E255" s="9">
        <v>0.05</v>
      </c>
      <c r="F255" s="9">
        <v>7.0000000000000007E-2</v>
      </c>
      <c r="G255" s="9">
        <v>103</v>
      </c>
      <c r="H255" s="9">
        <f t="shared" si="42"/>
        <v>99.273182957393473</v>
      </c>
      <c r="I255" s="5">
        <f t="shared" si="39"/>
        <v>0.7268170426065268</v>
      </c>
      <c r="J255" s="9">
        <v>7980</v>
      </c>
      <c r="K255" s="9">
        <f t="shared" si="43"/>
        <v>7922</v>
      </c>
      <c r="L255" s="5" t="s">
        <v>23</v>
      </c>
      <c r="M255" s="9" t="s">
        <v>50</v>
      </c>
      <c r="N255" s="9" t="s">
        <v>70</v>
      </c>
      <c r="O255" s="9">
        <f t="shared" si="44"/>
        <v>22812500</v>
      </c>
      <c r="P255" s="9" t="s">
        <v>59</v>
      </c>
      <c r="Q255" s="9">
        <v>1</v>
      </c>
      <c r="R255" s="5">
        <f t="shared" si="45"/>
        <v>35.999998421917809</v>
      </c>
      <c r="S255" s="9" t="s">
        <v>54</v>
      </c>
      <c r="T255" s="9" t="s">
        <v>44</v>
      </c>
      <c r="U255" s="9">
        <v>15</v>
      </c>
      <c r="V255" s="9">
        <v>30</v>
      </c>
      <c r="W255" s="9">
        <v>45</v>
      </c>
      <c r="Y255" s="9">
        <v>96</v>
      </c>
      <c r="Z255" s="9">
        <v>7.9219999999999997</v>
      </c>
      <c r="AB255" s="9"/>
      <c r="AC255" s="9"/>
      <c r="AD255" s="61"/>
    </row>
    <row r="256" spans="1:30" x14ac:dyDescent="0.3">
      <c r="A256" s="2">
        <v>280</v>
      </c>
      <c r="B256" s="60">
        <v>150</v>
      </c>
      <c r="C256" s="5">
        <f t="shared" si="40"/>
        <v>303.39805825242712</v>
      </c>
      <c r="D256" s="9">
        <f t="shared" si="41"/>
        <v>9.6000000000000002E-2</v>
      </c>
      <c r="E256" s="9">
        <v>0.05</v>
      </c>
      <c r="F256" s="9">
        <v>7.0000000000000007E-2</v>
      </c>
      <c r="G256" s="9">
        <v>103</v>
      </c>
      <c r="H256" s="9">
        <f t="shared" si="42"/>
        <v>99.223057644110284</v>
      </c>
      <c r="I256" s="5">
        <f t="shared" si="39"/>
        <v>0.77694235588971594</v>
      </c>
      <c r="J256" s="9">
        <v>7980</v>
      </c>
      <c r="K256" s="9">
        <f t="shared" si="43"/>
        <v>7918</v>
      </c>
      <c r="L256" s="5" t="s">
        <v>23</v>
      </c>
      <c r="M256" s="9" t="s">
        <v>50</v>
      </c>
      <c r="N256" s="9" t="s">
        <v>70</v>
      </c>
      <c r="O256" s="9">
        <f t="shared" si="44"/>
        <v>22812500</v>
      </c>
      <c r="P256" s="9" t="s">
        <v>59</v>
      </c>
      <c r="Q256" s="9">
        <v>1</v>
      </c>
      <c r="R256" s="5">
        <f t="shared" si="45"/>
        <v>35.999998421917809</v>
      </c>
      <c r="S256" s="9" t="s">
        <v>54</v>
      </c>
      <c r="T256" s="9" t="s">
        <v>44</v>
      </c>
      <c r="U256" s="9">
        <v>15</v>
      </c>
      <c r="V256" s="9">
        <v>30</v>
      </c>
      <c r="W256" s="9">
        <v>45</v>
      </c>
      <c r="Y256" s="9">
        <v>96</v>
      </c>
      <c r="Z256" s="9">
        <v>7.9180000000000001</v>
      </c>
      <c r="AB256" s="9"/>
      <c r="AC256" s="9"/>
      <c r="AD256" s="61"/>
    </row>
    <row r="257" spans="1:30" x14ac:dyDescent="0.3">
      <c r="A257" s="2">
        <v>281</v>
      </c>
      <c r="B257" s="60">
        <v>200</v>
      </c>
      <c r="C257" s="5">
        <f t="shared" si="40"/>
        <v>377.03836365350173</v>
      </c>
      <c r="D257" s="9">
        <f t="shared" si="41"/>
        <v>0.10299999999999999</v>
      </c>
      <c r="E257" s="9">
        <v>0.05</v>
      </c>
      <c r="F257" s="9">
        <v>7.0000000000000007E-2</v>
      </c>
      <c r="G257" s="9">
        <v>103</v>
      </c>
      <c r="H257" s="9">
        <f t="shared" si="42"/>
        <v>99.260651629072683</v>
      </c>
      <c r="I257" s="5">
        <f t="shared" si="39"/>
        <v>0.73934837092731698</v>
      </c>
      <c r="J257" s="9">
        <v>7980</v>
      </c>
      <c r="K257" s="9">
        <f t="shared" si="43"/>
        <v>7921</v>
      </c>
      <c r="L257" s="5" t="s">
        <v>23</v>
      </c>
      <c r="M257" s="9" t="s">
        <v>50</v>
      </c>
      <c r="N257" s="9" t="s">
        <v>70</v>
      </c>
      <c r="O257" s="9">
        <f t="shared" si="44"/>
        <v>22812500</v>
      </c>
      <c r="P257" s="9" t="s">
        <v>59</v>
      </c>
      <c r="Q257" s="9">
        <v>1</v>
      </c>
      <c r="R257" s="5">
        <f t="shared" si="45"/>
        <v>35.999998421917809</v>
      </c>
      <c r="S257" s="9" t="s">
        <v>54</v>
      </c>
      <c r="T257" s="9" t="s">
        <v>44</v>
      </c>
      <c r="U257" s="9">
        <v>15</v>
      </c>
      <c r="V257" s="9">
        <v>30</v>
      </c>
      <c r="W257" s="9">
        <v>45</v>
      </c>
      <c r="Y257" s="9">
        <v>103</v>
      </c>
      <c r="Z257" s="9">
        <v>7.9210000000000003</v>
      </c>
      <c r="AB257" s="9"/>
      <c r="AC257" s="9"/>
      <c r="AD257" s="61"/>
    </row>
    <row r="258" spans="1:30" x14ac:dyDescent="0.3">
      <c r="A258" s="2">
        <v>282</v>
      </c>
      <c r="B258" s="60">
        <v>200</v>
      </c>
      <c r="C258" s="5">
        <f t="shared" si="40"/>
        <v>377.03836365350173</v>
      </c>
      <c r="D258" s="9">
        <f t="shared" si="41"/>
        <v>0.10299999999999999</v>
      </c>
      <c r="E258" s="9">
        <v>0.05</v>
      </c>
      <c r="F258" s="9">
        <v>7.0000000000000007E-2</v>
      </c>
      <c r="G258" s="9">
        <v>103</v>
      </c>
      <c r="H258" s="9">
        <f t="shared" si="42"/>
        <v>99.498746867167924</v>
      </c>
      <c r="I258" s="5">
        <f t="shared" si="39"/>
        <v>0.50125313283207618</v>
      </c>
      <c r="J258" s="9">
        <v>7980</v>
      </c>
      <c r="K258" s="9">
        <f t="shared" si="43"/>
        <v>7940</v>
      </c>
      <c r="L258" s="5" t="s">
        <v>23</v>
      </c>
      <c r="M258" s="9" t="s">
        <v>50</v>
      </c>
      <c r="N258" s="9" t="s">
        <v>70</v>
      </c>
      <c r="O258" s="9">
        <f t="shared" si="44"/>
        <v>22812500</v>
      </c>
      <c r="P258" s="9" t="s">
        <v>59</v>
      </c>
      <c r="Q258" s="9">
        <v>1</v>
      </c>
      <c r="R258" s="5">
        <f t="shared" si="45"/>
        <v>35.999998421917809</v>
      </c>
      <c r="S258" s="9" t="s">
        <v>54</v>
      </c>
      <c r="T258" s="9" t="s">
        <v>44</v>
      </c>
      <c r="U258" s="9">
        <v>15</v>
      </c>
      <c r="V258" s="9">
        <v>30</v>
      </c>
      <c r="W258" s="9">
        <v>45</v>
      </c>
      <c r="Y258" s="9">
        <v>103</v>
      </c>
      <c r="Z258" s="9">
        <v>7.94</v>
      </c>
      <c r="AB258" s="9"/>
      <c r="AC258" s="9"/>
      <c r="AD258" s="61"/>
    </row>
    <row r="259" spans="1:30" x14ac:dyDescent="0.3">
      <c r="A259" s="2">
        <v>283</v>
      </c>
      <c r="B259" s="60">
        <v>200</v>
      </c>
      <c r="C259" s="5">
        <f t="shared" si="40"/>
        <v>510.9862033725089</v>
      </c>
      <c r="D259" s="9">
        <f t="shared" si="41"/>
        <v>7.5999999999999998E-2</v>
      </c>
      <c r="E259" s="9">
        <v>0.05</v>
      </c>
      <c r="F259" s="9">
        <v>7.0000000000000007E-2</v>
      </c>
      <c r="G259" s="9">
        <v>103</v>
      </c>
      <c r="H259" s="9">
        <f t="shared" si="42"/>
        <v>99.523809523809518</v>
      </c>
      <c r="I259" s="5">
        <f t="shared" si="39"/>
        <v>0.4761904761904816</v>
      </c>
      <c r="J259" s="9">
        <v>7980</v>
      </c>
      <c r="K259" s="9">
        <f t="shared" si="43"/>
        <v>7942</v>
      </c>
      <c r="L259" s="5" t="s">
        <v>23</v>
      </c>
      <c r="M259" s="9" t="s">
        <v>50</v>
      </c>
      <c r="N259" s="9" t="s">
        <v>70</v>
      </c>
      <c r="O259" s="9">
        <f t="shared" si="44"/>
        <v>22812500</v>
      </c>
      <c r="P259" s="9" t="s">
        <v>59</v>
      </c>
      <c r="Q259" s="9">
        <v>1</v>
      </c>
      <c r="R259" s="5">
        <f t="shared" si="45"/>
        <v>35.999998421917809</v>
      </c>
      <c r="S259" s="9" t="s">
        <v>54</v>
      </c>
      <c r="T259" s="9" t="s">
        <v>44</v>
      </c>
      <c r="U259" s="9">
        <v>15</v>
      </c>
      <c r="V259" s="9">
        <v>30</v>
      </c>
      <c r="W259" s="9">
        <v>45</v>
      </c>
      <c r="Y259" s="9">
        <v>76</v>
      </c>
      <c r="Z259" s="9">
        <v>7.9420000000000002</v>
      </c>
      <c r="AB259" s="9"/>
      <c r="AC259" s="9"/>
      <c r="AD259" s="61"/>
    </row>
    <row r="260" spans="1:30" x14ac:dyDescent="0.3">
      <c r="A260" s="2">
        <v>284</v>
      </c>
      <c r="B260" s="60">
        <v>200</v>
      </c>
      <c r="C260" s="5">
        <f t="shared" si="40"/>
        <v>510.9862033725089</v>
      </c>
      <c r="D260" s="9">
        <f t="shared" si="41"/>
        <v>7.5999999999999998E-2</v>
      </c>
      <c r="E260" s="9">
        <v>0.05</v>
      </c>
      <c r="F260" s="9">
        <v>7.0000000000000007E-2</v>
      </c>
      <c r="G260" s="9">
        <v>103</v>
      </c>
      <c r="H260" s="9">
        <f t="shared" si="42"/>
        <v>99.411027568922307</v>
      </c>
      <c r="I260" s="5">
        <f t="shared" si="39"/>
        <v>0.5889724310776927</v>
      </c>
      <c r="J260" s="9">
        <v>7980</v>
      </c>
      <c r="K260" s="9">
        <f t="shared" si="43"/>
        <v>7933</v>
      </c>
      <c r="L260" s="5" t="s">
        <v>23</v>
      </c>
      <c r="M260" s="9" t="s">
        <v>50</v>
      </c>
      <c r="N260" s="9" t="s">
        <v>70</v>
      </c>
      <c r="O260" s="9">
        <f t="shared" si="44"/>
        <v>22812500</v>
      </c>
      <c r="P260" s="9" t="s">
        <v>59</v>
      </c>
      <c r="Q260" s="9">
        <v>1</v>
      </c>
      <c r="R260" s="5">
        <f t="shared" si="45"/>
        <v>35.999998421917809</v>
      </c>
      <c r="S260" s="9" t="s">
        <v>54</v>
      </c>
      <c r="T260" s="9" t="s">
        <v>44</v>
      </c>
      <c r="U260" s="9">
        <v>15</v>
      </c>
      <c r="V260" s="9">
        <v>30</v>
      </c>
      <c r="W260" s="9">
        <v>45</v>
      </c>
      <c r="Y260" s="9">
        <v>76</v>
      </c>
      <c r="Z260" s="9">
        <v>7.9329999999999998</v>
      </c>
      <c r="AB260" s="9"/>
      <c r="AC260" s="9"/>
      <c r="AD260" s="61"/>
    </row>
    <row r="261" spans="1:30" x14ac:dyDescent="0.3">
      <c r="A261" s="2">
        <v>285</v>
      </c>
      <c r="B261" s="60">
        <v>200</v>
      </c>
      <c r="C261" s="5">
        <f t="shared" si="40"/>
        <v>320.95001203562543</v>
      </c>
      <c r="D261" s="9">
        <f t="shared" si="41"/>
        <v>0.121</v>
      </c>
      <c r="E261" s="9">
        <v>0.05</v>
      </c>
      <c r="F261" s="9">
        <v>7.0000000000000007E-2</v>
      </c>
      <c r="G261" s="9">
        <v>103</v>
      </c>
      <c r="H261" s="9">
        <f t="shared" si="42"/>
        <v>98.721804511278194</v>
      </c>
      <c r="I261" s="5">
        <f t="shared" si="39"/>
        <v>1.2781954887218063</v>
      </c>
      <c r="J261" s="9">
        <v>7980</v>
      </c>
      <c r="K261" s="9">
        <f t="shared" si="43"/>
        <v>7878</v>
      </c>
      <c r="L261" s="5" t="s">
        <v>23</v>
      </c>
      <c r="M261" s="9" t="s">
        <v>50</v>
      </c>
      <c r="N261" s="9" t="s">
        <v>70</v>
      </c>
      <c r="O261" s="9">
        <f t="shared" si="44"/>
        <v>22812500</v>
      </c>
      <c r="P261" s="9" t="s">
        <v>59</v>
      </c>
      <c r="Q261" s="9">
        <v>1</v>
      </c>
      <c r="R261" s="5">
        <f t="shared" si="45"/>
        <v>35.999998421917809</v>
      </c>
      <c r="S261" s="9" t="s">
        <v>54</v>
      </c>
      <c r="T261" s="9" t="s">
        <v>44</v>
      </c>
      <c r="U261" s="9">
        <v>15</v>
      </c>
      <c r="V261" s="9">
        <v>30</v>
      </c>
      <c r="W261" s="9">
        <v>45</v>
      </c>
      <c r="Y261" s="9">
        <v>121</v>
      </c>
      <c r="Z261" s="9">
        <v>7.8780000000000001</v>
      </c>
      <c r="AB261" s="9"/>
      <c r="AC261" s="9"/>
      <c r="AD261" s="61"/>
    </row>
    <row r="262" spans="1:30" x14ac:dyDescent="0.3">
      <c r="A262" s="2">
        <v>286</v>
      </c>
      <c r="B262" s="60">
        <v>200</v>
      </c>
      <c r="C262" s="5">
        <f t="shared" si="40"/>
        <v>320.95001203562543</v>
      </c>
      <c r="D262" s="9">
        <f t="shared" si="41"/>
        <v>0.121</v>
      </c>
      <c r="E262" s="9">
        <v>0.05</v>
      </c>
      <c r="F262" s="9">
        <v>7.0000000000000007E-2</v>
      </c>
      <c r="G262" s="9">
        <v>103</v>
      </c>
      <c r="H262" s="9">
        <f t="shared" si="42"/>
        <v>98.934837092731826</v>
      </c>
      <c r="I262" s="5">
        <f t="shared" si="39"/>
        <v>1.0651629072681743</v>
      </c>
      <c r="J262" s="9">
        <v>7980</v>
      </c>
      <c r="K262" s="9">
        <f t="shared" si="43"/>
        <v>7895</v>
      </c>
      <c r="L262" s="5" t="s">
        <v>23</v>
      </c>
      <c r="M262" s="9" t="s">
        <v>50</v>
      </c>
      <c r="N262" s="9" t="s">
        <v>70</v>
      </c>
      <c r="O262" s="9">
        <f t="shared" si="44"/>
        <v>22812500</v>
      </c>
      <c r="P262" s="9" t="s">
        <v>59</v>
      </c>
      <c r="Q262" s="9">
        <v>1</v>
      </c>
      <c r="R262" s="5">
        <f t="shared" si="45"/>
        <v>35.999998421917809</v>
      </c>
      <c r="S262" s="9" t="s">
        <v>54</v>
      </c>
      <c r="T262" s="9" t="s">
        <v>44</v>
      </c>
      <c r="U262" s="9">
        <v>15</v>
      </c>
      <c r="V262" s="9">
        <v>30</v>
      </c>
      <c r="W262" s="9">
        <v>45</v>
      </c>
      <c r="Y262" s="9">
        <v>121</v>
      </c>
      <c r="Z262" s="9">
        <v>7.8949999999999996</v>
      </c>
      <c r="AB262" s="9"/>
      <c r="AC262" s="9"/>
      <c r="AD262" s="61"/>
    </row>
    <row r="263" spans="1:30" x14ac:dyDescent="0.3">
      <c r="A263" s="2">
        <v>287</v>
      </c>
      <c r="B263" s="60">
        <v>150</v>
      </c>
      <c r="C263" s="5">
        <f t="shared" si="40"/>
        <v>157.23270440251574</v>
      </c>
      <c r="D263" s="9">
        <f t="shared" si="41"/>
        <v>0.106</v>
      </c>
      <c r="E263" s="9">
        <v>0.05</v>
      </c>
      <c r="F263" s="9">
        <v>7.0000000000000007E-2</v>
      </c>
      <c r="G263" s="9">
        <v>180</v>
      </c>
      <c r="H263" s="9">
        <f t="shared" si="42"/>
        <v>98.132832080200501</v>
      </c>
      <c r="I263" s="5">
        <f t="shared" si="39"/>
        <v>1.867167919799499</v>
      </c>
      <c r="J263" s="9">
        <v>7980</v>
      </c>
      <c r="K263" s="9">
        <f t="shared" si="43"/>
        <v>7831</v>
      </c>
      <c r="L263" s="5" t="s">
        <v>23</v>
      </c>
      <c r="M263" s="9" t="s">
        <v>50</v>
      </c>
      <c r="N263" s="9" t="s">
        <v>70</v>
      </c>
      <c r="O263" s="9">
        <f t="shared" si="44"/>
        <v>22812500</v>
      </c>
      <c r="P263" s="9" t="s">
        <v>59</v>
      </c>
      <c r="Q263" s="9">
        <v>1</v>
      </c>
      <c r="R263" s="5">
        <f t="shared" si="45"/>
        <v>35.999998421917809</v>
      </c>
      <c r="S263" s="9" t="s">
        <v>54</v>
      </c>
      <c r="T263" s="9" t="s">
        <v>44</v>
      </c>
      <c r="U263" s="9">
        <v>15</v>
      </c>
      <c r="V263" s="9">
        <v>30</v>
      </c>
      <c r="W263" s="9">
        <v>45</v>
      </c>
      <c r="Y263" s="9">
        <v>106</v>
      </c>
      <c r="Z263" s="9">
        <v>7.8310000000000004</v>
      </c>
      <c r="AB263" s="9"/>
      <c r="AC263" s="9"/>
      <c r="AD263" s="61"/>
    </row>
    <row r="264" spans="1:30" x14ac:dyDescent="0.3">
      <c r="A264" s="2">
        <v>288</v>
      </c>
      <c r="B264" s="60">
        <v>150</v>
      </c>
      <c r="C264" s="5">
        <f t="shared" si="40"/>
        <v>157.23270440251574</v>
      </c>
      <c r="D264" s="9">
        <f t="shared" si="41"/>
        <v>0.106</v>
      </c>
      <c r="E264" s="9">
        <v>0.05</v>
      </c>
      <c r="F264" s="9">
        <v>7.0000000000000007E-2</v>
      </c>
      <c r="G264" s="9">
        <v>180</v>
      </c>
      <c r="H264" s="9">
        <f t="shared" si="42"/>
        <v>95</v>
      </c>
      <c r="I264" s="5">
        <f t="shared" si="39"/>
        <v>5</v>
      </c>
      <c r="J264" s="9">
        <v>7980</v>
      </c>
      <c r="K264" s="9">
        <f t="shared" si="43"/>
        <v>7581</v>
      </c>
      <c r="L264" s="5" t="s">
        <v>23</v>
      </c>
      <c r="M264" s="9" t="s">
        <v>50</v>
      </c>
      <c r="N264" s="9" t="s">
        <v>70</v>
      </c>
      <c r="O264" s="9">
        <f t="shared" si="44"/>
        <v>22812500</v>
      </c>
      <c r="P264" s="9" t="s">
        <v>59</v>
      </c>
      <c r="Q264" s="9">
        <v>1</v>
      </c>
      <c r="R264" s="5">
        <f t="shared" si="45"/>
        <v>35.999998421917809</v>
      </c>
      <c r="S264" s="9" t="s">
        <v>54</v>
      </c>
      <c r="T264" s="9" t="s">
        <v>44</v>
      </c>
      <c r="U264" s="9">
        <v>15</v>
      </c>
      <c r="V264" s="9">
        <v>30</v>
      </c>
      <c r="W264" s="9">
        <v>45</v>
      </c>
      <c r="Y264" s="9">
        <v>106</v>
      </c>
      <c r="Z264" s="9">
        <v>7.5810000000000004</v>
      </c>
      <c r="AB264" s="9"/>
      <c r="AC264" s="9"/>
      <c r="AD264" s="61"/>
    </row>
    <row r="265" spans="1:30" x14ac:dyDescent="0.3">
      <c r="A265" s="2">
        <v>289</v>
      </c>
      <c r="B265" s="60">
        <v>150</v>
      </c>
      <c r="C265" s="5">
        <f t="shared" si="40"/>
        <v>183.15018315018312</v>
      </c>
      <c r="D265" s="9">
        <f t="shared" si="41"/>
        <v>9.0999999999999998E-2</v>
      </c>
      <c r="E265" s="9">
        <v>0.05</v>
      </c>
      <c r="F265" s="9">
        <v>7.0000000000000007E-2</v>
      </c>
      <c r="G265" s="9">
        <v>180</v>
      </c>
      <c r="H265" s="9">
        <f t="shared" si="42"/>
        <v>98.308270676691734</v>
      </c>
      <c r="I265" s="5">
        <f t="shared" si="39"/>
        <v>1.691729323308266</v>
      </c>
      <c r="J265" s="9">
        <v>7980</v>
      </c>
      <c r="K265" s="9">
        <f t="shared" si="43"/>
        <v>7845</v>
      </c>
      <c r="L265" s="5" t="s">
        <v>23</v>
      </c>
      <c r="M265" s="9" t="s">
        <v>50</v>
      </c>
      <c r="N265" s="9" t="s">
        <v>70</v>
      </c>
      <c r="O265" s="9">
        <f t="shared" si="44"/>
        <v>22812500</v>
      </c>
      <c r="P265" s="9" t="s">
        <v>59</v>
      </c>
      <c r="Q265" s="9">
        <v>1</v>
      </c>
      <c r="R265" s="5">
        <f t="shared" si="45"/>
        <v>35.999998421917809</v>
      </c>
      <c r="S265" s="9" t="s">
        <v>54</v>
      </c>
      <c r="T265" s="9" t="s">
        <v>44</v>
      </c>
      <c r="U265" s="9">
        <v>15</v>
      </c>
      <c r="V265" s="9">
        <v>30</v>
      </c>
      <c r="W265" s="9">
        <v>45</v>
      </c>
      <c r="Y265" s="9">
        <v>91</v>
      </c>
      <c r="Z265" s="9">
        <v>7.8449999999999998</v>
      </c>
      <c r="AB265" s="9"/>
      <c r="AC265" s="9"/>
      <c r="AD265" s="61"/>
    </row>
    <row r="266" spans="1:30" x14ac:dyDescent="0.3">
      <c r="A266" s="2">
        <v>290</v>
      </c>
      <c r="B266" s="60">
        <v>150</v>
      </c>
      <c r="C266" s="5">
        <f t="shared" si="40"/>
        <v>183.15018315018312</v>
      </c>
      <c r="D266" s="9">
        <f t="shared" si="41"/>
        <v>9.0999999999999998E-2</v>
      </c>
      <c r="E266" s="9">
        <v>0.05</v>
      </c>
      <c r="F266" s="9">
        <v>7.0000000000000007E-2</v>
      </c>
      <c r="G266" s="9">
        <v>180</v>
      </c>
      <c r="H266" s="9">
        <f t="shared" si="42"/>
        <v>97.318295739348372</v>
      </c>
      <c r="I266" s="5">
        <f t="shared" si="39"/>
        <v>2.6817042606516281</v>
      </c>
      <c r="J266" s="9">
        <v>7980</v>
      </c>
      <c r="K266" s="9">
        <f t="shared" si="43"/>
        <v>7766</v>
      </c>
      <c r="L266" s="5" t="s">
        <v>23</v>
      </c>
      <c r="M266" s="9" t="s">
        <v>50</v>
      </c>
      <c r="N266" s="9" t="s">
        <v>70</v>
      </c>
      <c r="O266" s="9">
        <f t="shared" si="44"/>
        <v>22812500</v>
      </c>
      <c r="P266" s="9" t="s">
        <v>59</v>
      </c>
      <c r="Q266" s="9">
        <v>1</v>
      </c>
      <c r="R266" s="5">
        <f t="shared" si="45"/>
        <v>35.999998421917809</v>
      </c>
      <c r="S266" s="9" t="s">
        <v>54</v>
      </c>
      <c r="T266" s="9" t="s">
        <v>44</v>
      </c>
      <c r="U266" s="9">
        <v>15</v>
      </c>
      <c r="V266" s="9">
        <v>30</v>
      </c>
      <c r="W266" s="9">
        <v>45</v>
      </c>
      <c r="Y266" s="9">
        <v>91</v>
      </c>
      <c r="Z266" s="9">
        <v>7.766</v>
      </c>
      <c r="AB266" s="9"/>
      <c r="AC266" s="9"/>
      <c r="AD266" s="61"/>
    </row>
    <row r="267" spans="1:30" x14ac:dyDescent="0.3">
      <c r="A267" s="2">
        <v>291</v>
      </c>
      <c r="B267" s="60">
        <v>150</v>
      </c>
      <c r="C267" s="5">
        <f t="shared" si="40"/>
        <v>219.29824561403507</v>
      </c>
      <c r="D267" s="9">
        <f t="shared" si="41"/>
        <v>7.5999999999999998E-2</v>
      </c>
      <c r="E267" s="9">
        <v>0.05</v>
      </c>
      <c r="F267" s="9">
        <v>7.0000000000000007E-2</v>
      </c>
      <c r="G267" s="9">
        <v>180</v>
      </c>
      <c r="H267" s="9">
        <f t="shared" si="42"/>
        <v>96.917293233082702</v>
      </c>
      <c r="I267" s="5">
        <f t="shared" si="39"/>
        <v>3.0827067669172976</v>
      </c>
      <c r="J267" s="9">
        <v>7980</v>
      </c>
      <c r="K267" s="9">
        <f t="shared" si="43"/>
        <v>7734</v>
      </c>
      <c r="L267" s="5" t="s">
        <v>23</v>
      </c>
      <c r="M267" s="9" t="s">
        <v>50</v>
      </c>
      <c r="N267" s="9" t="s">
        <v>70</v>
      </c>
      <c r="O267" s="9">
        <f t="shared" si="44"/>
        <v>22812500</v>
      </c>
      <c r="P267" s="9" t="s">
        <v>59</v>
      </c>
      <c r="Q267" s="9">
        <v>1</v>
      </c>
      <c r="R267" s="5">
        <f t="shared" si="45"/>
        <v>35.999998421917809</v>
      </c>
      <c r="S267" s="9" t="s">
        <v>54</v>
      </c>
      <c r="T267" s="9" t="s">
        <v>44</v>
      </c>
      <c r="U267" s="9">
        <v>15</v>
      </c>
      <c r="V267" s="9">
        <v>30</v>
      </c>
      <c r="W267" s="9">
        <v>45</v>
      </c>
      <c r="Y267" s="9">
        <v>76</v>
      </c>
      <c r="Z267" s="9">
        <v>7.734</v>
      </c>
      <c r="AB267" s="9"/>
      <c r="AC267" s="9"/>
      <c r="AD267" s="61"/>
    </row>
    <row r="268" spans="1:30" x14ac:dyDescent="0.3">
      <c r="A268" s="2">
        <v>292</v>
      </c>
      <c r="B268" s="60">
        <v>150</v>
      </c>
      <c r="C268" s="5">
        <f t="shared" si="40"/>
        <v>219.29824561403507</v>
      </c>
      <c r="D268" s="9">
        <f t="shared" si="41"/>
        <v>7.5999999999999998E-2</v>
      </c>
      <c r="E268" s="9">
        <v>0.05</v>
      </c>
      <c r="F268" s="9">
        <v>7.0000000000000007E-2</v>
      </c>
      <c r="G268" s="9">
        <v>180</v>
      </c>
      <c r="H268" s="9">
        <f t="shared" si="42"/>
        <v>97.368421052631575</v>
      </c>
      <c r="I268" s="5">
        <f t="shared" si="39"/>
        <v>2.6315789473684248</v>
      </c>
      <c r="J268" s="9">
        <v>7980</v>
      </c>
      <c r="K268" s="9">
        <f t="shared" si="43"/>
        <v>7770</v>
      </c>
      <c r="L268" s="5" t="s">
        <v>23</v>
      </c>
      <c r="M268" s="9" t="s">
        <v>50</v>
      </c>
      <c r="N268" s="9" t="s">
        <v>70</v>
      </c>
      <c r="O268" s="9">
        <f t="shared" si="44"/>
        <v>22812500</v>
      </c>
      <c r="P268" s="9" t="s">
        <v>59</v>
      </c>
      <c r="Q268" s="9">
        <v>1</v>
      </c>
      <c r="R268" s="5">
        <f t="shared" si="45"/>
        <v>35.999998421917809</v>
      </c>
      <c r="S268" s="9" t="s">
        <v>54</v>
      </c>
      <c r="T268" s="9" t="s">
        <v>44</v>
      </c>
      <c r="U268" s="9">
        <v>15</v>
      </c>
      <c r="V268" s="9">
        <v>30</v>
      </c>
      <c r="W268" s="9">
        <v>45</v>
      </c>
      <c r="Y268" s="9">
        <v>76</v>
      </c>
      <c r="Z268" s="9">
        <v>7.77</v>
      </c>
      <c r="AB268" s="9"/>
      <c r="AC268" s="9"/>
      <c r="AD268" s="61"/>
    </row>
    <row r="269" spans="1:30" x14ac:dyDescent="0.3">
      <c r="A269" s="2">
        <v>293</v>
      </c>
      <c r="B269" s="60">
        <v>200</v>
      </c>
      <c r="C269" s="5">
        <f t="shared" si="40"/>
        <v>296.2962962962963</v>
      </c>
      <c r="D269" s="9">
        <f t="shared" si="41"/>
        <v>7.4999999999999997E-2</v>
      </c>
      <c r="E269" s="9">
        <v>0.05</v>
      </c>
      <c r="F269" s="9">
        <v>7.0000000000000007E-2</v>
      </c>
      <c r="G269" s="9">
        <v>180</v>
      </c>
      <c r="H269" s="9">
        <f t="shared" si="42"/>
        <v>99.461152882205511</v>
      </c>
      <c r="I269" s="5">
        <f t="shared" si="39"/>
        <v>0.53884711779448935</v>
      </c>
      <c r="J269" s="9">
        <v>7980</v>
      </c>
      <c r="K269" s="9">
        <f t="shared" si="43"/>
        <v>7937</v>
      </c>
      <c r="L269" s="5" t="s">
        <v>23</v>
      </c>
      <c r="M269" s="9" t="s">
        <v>50</v>
      </c>
      <c r="N269" s="9" t="s">
        <v>70</v>
      </c>
      <c r="O269" s="9">
        <f t="shared" si="44"/>
        <v>22812500</v>
      </c>
      <c r="P269" s="9" t="s">
        <v>59</v>
      </c>
      <c r="Q269" s="9">
        <v>1</v>
      </c>
      <c r="R269" s="5">
        <f t="shared" si="45"/>
        <v>35.999998421917809</v>
      </c>
      <c r="S269" s="9" t="s">
        <v>54</v>
      </c>
      <c r="T269" s="9" t="s">
        <v>44</v>
      </c>
      <c r="U269" s="9">
        <v>15</v>
      </c>
      <c r="V269" s="9">
        <v>30</v>
      </c>
      <c r="W269" s="9">
        <v>45</v>
      </c>
      <c r="Y269" s="9">
        <v>75</v>
      </c>
      <c r="Z269" s="9">
        <v>7.9370000000000003</v>
      </c>
      <c r="AB269" s="9"/>
      <c r="AC269" s="9"/>
      <c r="AD269" s="61"/>
    </row>
    <row r="270" spans="1:30" x14ac:dyDescent="0.3">
      <c r="A270" s="2">
        <v>294</v>
      </c>
      <c r="B270" s="60">
        <v>200</v>
      </c>
      <c r="C270" s="5">
        <f t="shared" si="40"/>
        <v>296.2962962962963</v>
      </c>
      <c r="D270" s="9">
        <f t="shared" si="41"/>
        <v>7.4999999999999997E-2</v>
      </c>
      <c r="E270" s="9">
        <v>0.05</v>
      </c>
      <c r="F270" s="9">
        <v>7.0000000000000007E-2</v>
      </c>
      <c r="G270" s="9">
        <v>180</v>
      </c>
      <c r="H270" s="9">
        <f t="shared" si="42"/>
        <v>99.36090225563909</v>
      </c>
      <c r="I270" s="5">
        <f t="shared" ref="I270:I333" si="46">100-H270</f>
        <v>0.63909774436091027</v>
      </c>
      <c r="J270" s="9">
        <v>7980</v>
      </c>
      <c r="K270" s="9">
        <f t="shared" si="43"/>
        <v>7929</v>
      </c>
      <c r="L270" s="5" t="s">
        <v>23</v>
      </c>
      <c r="M270" s="9" t="s">
        <v>50</v>
      </c>
      <c r="N270" s="9" t="s">
        <v>70</v>
      </c>
      <c r="O270" s="9">
        <f t="shared" si="44"/>
        <v>22812500</v>
      </c>
      <c r="P270" s="9" t="s">
        <v>59</v>
      </c>
      <c r="Q270" s="9">
        <v>1</v>
      </c>
      <c r="R270" s="5">
        <f t="shared" si="45"/>
        <v>35.999998421917809</v>
      </c>
      <c r="S270" s="9" t="s">
        <v>54</v>
      </c>
      <c r="T270" s="9" t="s">
        <v>44</v>
      </c>
      <c r="U270" s="9">
        <v>15</v>
      </c>
      <c r="V270" s="9">
        <v>30</v>
      </c>
      <c r="W270" s="9">
        <v>45</v>
      </c>
      <c r="Y270" s="9">
        <v>75</v>
      </c>
      <c r="Z270" s="9">
        <v>7.9290000000000003</v>
      </c>
      <c r="AB270" s="9"/>
      <c r="AC270" s="9"/>
      <c r="AD270" s="61"/>
    </row>
    <row r="271" spans="1:30" x14ac:dyDescent="0.3">
      <c r="A271" s="2">
        <v>295</v>
      </c>
      <c r="B271" s="60">
        <v>200</v>
      </c>
      <c r="C271" s="5">
        <f t="shared" si="40"/>
        <v>238.9486260454002</v>
      </c>
      <c r="D271" s="9">
        <f t="shared" si="41"/>
        <v>9.2999999999999999E-2</v>
      </c>
      <c r="E271" s="9">
        <v>0.05</v>
      </c>
      <c r="F271" s="9">
        <v>7.0000000000000007E-2</v>
      </c>
      <c r="G271" s="9">
        <v>180</v>
      </c>
      <c r="H271" s="9">
        <f t="shared" ref="H271:H303" si="47">K271/J271*100</f>
        <v>94.649122807017534</v>
      </c>
      <c r="I271" s="5">
        <f t="shared" si="46"/>
        <v>5.3508771929824661</v>
      </c>
      <c r="J271" s="9">
        <v>7980</v>
      </c>
      <c r="K271" s="9">
        <f t="shared" ref="K271:K303" si="48">Z271*1000</f>
        <v>7553</v>
      </c>
      <c r="L271" s="5" t="s">
        <v>23</v>
      </c>
      <c r="M271" s="9" t="s">
        <v>50</v>
      </c>
      <c r="N271" s="9" t="s">
        <v>70</v>
      </c>
      <c r="O271" s="9">
        <f t="shared" si="44"/>
        <v>22812500</v>
      </c>
      <c r="P271" s="9" t="s">
        <v>59</v>
      </c>
      <c r="Q271" s="9">
        <v>1</v>
      </c>
      <c r="R271" s="5">
        <f t="shared" si="45"/>
        <v>35.999998421917809</v>
      </c>
      <c r="S271" s="9" t="s">
        <v>54</v>
      </c>
      <c r="T271" s="9" t="s">
        <v>44</v>
      </c>
      <c r="U271" s="9">
        <v>15</v>
      </c>
      <c r="V271" s="9">
        <v>30</v>
      </c>
      <c r="W271" s="9">
        <v>45</v>
      </c>
      <c r="Y271" s="9">
        <v>93</v>
      </c>
      <c r="Z271" s="9">
        <v>7.5529999999999999</v>
      </c>
      <c r="AB271" s="9"/>
      <c r="AC271" s="9"/>
      <c r="AD271" s="61"/>
    </row>
    <row r="272" spans="1:30" x14ac:dyDescent="0.3">
      <c r="A272" s="2">
        <v>296</v>
      </c>
      <c r="B272" s="60">
        <v>200</v>
      </c>
      <c r="C272" s="5">
        <f t="shared" si="40"/>
        <v>238.9486260454002</v>
      </c>
      <c r="D272" s="9">
        <f t="shared" si="41"/>
        <v>9.2999999999999999E-2</v>
      </c>
      <c r="E272" s="9">
        <v>0.05</v>
      </c>
      <c r="F272" s="9">
        <v>7.0000000000000007E-2</v>
      </c>
      <c r="G272" s="9">
        <v>180</v>
      </c>
      <c r="H272" s="9">
        <f t="shared" si="47"/>
        <v>98.02005012531329</v>
      </c>
      <c r="I272" s="5">
        <f t="shared" si="46"/>
        <v>1.9799498746867101</v>
      </c>
      <c r="J272" s="9">
        <v>7980</v>
      </c>
      <c r="K272" s="9">
        <f t="shared" si="48"/>
        <v>7822</v>
      </c>
      <c r="L272" s="5" t="s">
        <v>23</v>
      </c>
      <c r="M272" s="9" t="s">
        <v>50</v>
      </c>
      <c r="N272" s="9" t="s">
        <v>70</v>
      </c>
      <c r="O272" s="9">
        <f t="shared" si="44"/>
        <v>22812500</v>
      </c>
      <c r="P272" s="9" t="s">
        <v>59</v>
      </c>
      <c r="Q272" s="9">
        <v>1</v>
      </c>
      <c r="R272" s="5">
        <f t="shared" si="45"/>
        <v>35.999998421917809</v>
      </c>
      <c r="S272" s="9" t="s">
        <v>54</v>
      </c>
      <c r="T272" s="9" t="s">
        <v>44</v>
      </c>
      <c r="U272" s="9">
        <v>15</v>
      </c>
      <c r="V272" s="9">
        <v>30</v>
      </c>
      <c r="W272" s="9">
        <v>45</v>
      </c>
      <c r="Y272" s="9">
        <v>93</v>
      </c>
      <c r="Z272" s="9">
        <v>7.8220000000000001</v>
      </c>
      <c r="AB272" s="9"/>
      <c r="AC272" s="9"/>
      <c r="AD272" s="61"/>
    </row>
    <row r="273" spans="1:30" x14ac:dyDescent="0.3">
      <c r="A273" s="2">
        <v>297</v>
      </c>
      <c r="B273" s="60">
        <v>200</v>
      </c>
      <c r="C273" s="5">
        <f t="shared" si="40"/>
        <v>233.91812865497073</v>
      </c>
      <c r="D273" s="9">
        <f t="shared" si="41"/>
        <v>9.5000000000000001E-2</v>
      </c>
      <c r="E273" s="9">
        <v>0.05</v>
      </c>
      <c r="F273" s="9">
        <v>7.0000000000000007E-2</v>
      </c>
      <c r="G273" s="9">
        <v>180</v>
      </c>
      <c r="H273" s="9">
        <f t="shared" si="47"/>
        <v>99.210526315789465</v>
      </c>
      <c r="I273" s="5">
        <f t="shared" si="46"/>
        <v>0.78947368421053454</v>
      </c>
      <c r="J273" s="9">
        <v>7980</v>
      </c>
      <c r="K273" s="9">
        <f t="shared" si="48"/>
        <v>7917</v>
      </c>
      <c r="L273" s="5" t="s">
        <v>23</v>
      </c>
      <c r="M273" s="9" t="s">
        <v>50</v>
      </c>
      <c r="N273" s="9" t="s">
        <v>70</v>
      </c>
      <c r="O273" s="9">
        <f t="shared" si="44"/>
        <v>22812500</v>
      </c>
      <c r="P273" s="9" t="s">
        <v>59</v>
      </c>
      <c r="Q273" s="9">
        <v>1</v>
      </c>
      <c r="R273" s="5">
        <f t="shared" si="45"/>
        <v>35.999998421917809</v>
      </c>
      <c r="S273" s="9" t="s">
        <v>54</v>
      </c>
      <c r="T273" s="9" t="s">
        <v>44</v>
      </c>
      <c r="U273" s="9">
        <v>15</v>
      </c>
      <c r="V273" s="9">
        <v>30</v>
      </c>
      <c r="W273" s="9">
        <v>45</v>
      </c>
      <c r="Y273" s="9">
        <v>95</v>
      </c>
      <c r="Z273" s="9">
        <v>7.9169999999999998</v>
      </c>
      <c r="AB273" s="9"/>
      <c r="AC273" s="9"/>
      <c r="AD273" s="61"/>
    </row>
    <row r="274" spans="1:30" x14ac:dyDescent="0.3">
      <c r="A274" s="2">
        <v>298</v>
      </c>
      <c r="B274" s="60">
        <v>200</v>
      </c>
      <c r="C274" s="5">
        <f t="shared" si="40"/>
        <v>233.91812865497073</v>
      </c>
      <c r="D274" s="9">
        <f t="shared" si="41"/>
        <v>9.5000000000000001E-2</v>
      </c>
      <c r="E274" s="9">
        <v>0.05</v>
      </c>
      <c r="F274" s="9">
        <v>7.0000000000000007E-2</v>
      </c>
      <c r="G274" s="9">
        <v>180</v>
      </c>
      <c r="H274" s="9">
        <f t="shared" si="47"/>
        <v>97.882205513784456</v>
      </c>
      <c r="I274" s="5">
        <f t="shared" si="46"/>
        <v>2.1177944862155442</v>
      </c>
      <c r="J274" s="9">
        <v>7980</v>
      </c>
      <c r="K274" s="9">
        <f t="shared" si="48"/>
        <v>7811</v>
      </c>
      <c r="L274" s="5" t="s">
        <v>23</v>
      </c>
      <c r="M274" s="9" t="s">
        <v>50</v>
      </c>
      <c r="N274" s="9" t="s">
        <v>70</v>
      </c>
      <c r="O274" s="9">
        <f t="shared" si="44"/>
        <v>22812500</v>
      </c>
      <c r="P274" s="9" t="s">
        <v>59</v>
      </c>
      <c r="Q274" s="9">
        <v>1</v>
      </c>
      <c r="R274" s="5">
        <f t="shared" si="45"/>
        <v>35.999998421917809</v>
      </c>
      <c r="S274" s="9" t="s">
        <v>54</v>
      </c>
      <c r="T274" s="9" t="s">
        <v>44</v>
      </c>
      <c r="U274" s="9">
        <v>15</v>
      </c>
      <c r="V274" s="9">
        <v>30</v>
      </c>
      <c r="W274" s="9">
        <v>45</v>
      </c>
      <c r="Y274" s="9">
        <v>95</v>
      </c>
      <c r="Z274" s="9">
        <v>7.8109999999999999</v>
      </c>
      <c r="AB274" s="9"/>
      <c r="AC274" s="9"/>
      <c r="AD274" s="61"/>
    </row>
    <row r="275" spans="1:30" x14ac:dyDescent="0.3">
      <c r="A275" s="2">
        <v>299</v>
      </c>
      <c r="B275" s="60">
        <v>30</v>
      </c>
      <c r="C275" s="9">
        <v>300</v>
      </c>
      <c r="D275" s="8">
        <f t="shared" ref="D275:D303" si="49">B275/(C275*E275*G275)</f>
        <v>4.9997500124993752E-2</v>
      </c>
      <c r="E275" s="9">
        <f t="shared" ref="E275:E303" si="50">Y275/1000</f>
        <v>0.03</v>
      </c>
      <c r="F275" s="9">
        <v>0.05</v>
      </c>
      <c r="G275" s="9">
        <v>66.67</v>
      </c>
      <c r="H275" s="9">
        <f t="shared" si="47"/>
        <v>87.719298245614027</v>
      </c>
      <c r="I275" s="9">
        <f t="shared" si="46"/>
        <v>12.280701754385973</v>
      </c>
      <c r="J275" s="9">
        <v>7980</v>
      </c>
      <c r="K275" s="9">
        <f t="shared" si="48"/>
        <v>7000</v>
      </c>
      <c r="L275" s="5" t="s">
        <v>23</v>
      </c>
      <c r="M275" s="9" t="s">
        <v>71</v>
      </c>
      <c r="N275" s="9" t="s">
        <v>72</v>
      </c>
      <c r="O275" s="9">
        <f t="shared" ref="O275:O303" si="51">140*140*125</f>
        <v>2450000</v>
      </c>
      <c r="P275" s="9" t="s">
        <v>26</v>
      </c>
      <c r="Q275" s="9">
        <f t="shared" ref="Q275:Q303" si="52">10*10*10</f>
        <v>1000</v>
      </c>
      <c r="R275" s="5">
        <f t="shared" ref="R275:R303" si="53">(1-Q275/O275)*COUNT($O$300:$O$329)</f>
        <v>29.987755102040815</v>
      </c>
      <c r="S275" s="9" t="s">
        <v>54</v>
      </c>
      <c r="T275" s="9" t="s">
        <v>28</v>
      </c>
      <c r="U275" s="9">
        <v>17</v>
      </c>
      <c r="V275" s="9">
        <v>26</v>
      </c>
      <c r="W275" s="9">
        <v>37</v>
      </c>
      <c r="Y275">
        <v>30</v>
      </c>
      <c r="Z275">
        <v>7</v>
      </c>
    </row>
    <row r="276" spans="1:30" x14ac:dyDescent="0.3">
      <c r="A276" s="2">
        <v>301</v>
      </c>
      <c r="B276" s="60">
        <v>75</v>
      </c>
      <c r="C276" s="9">
        <v>1050</v>
      </c>
      <c r="D276" s="8">
        <f t="shared" si="49"/>
        <v>4.9999000019999601E-2</v>
      </c>
      <c r="E276" s="9">
        <f t="shared" si="50"/>
        <v>0.03</v>
      </c>
      <c r="F276" s="9">
        <v>0.05</v>
      </c>
      <c r="G276" s="9">
        <v>47.62</v>
      </c>
      <c r="H276" s="9">
        <f t="shared" si="47"/>
        <v>96.491228070175438</v>
      </c>
      <c r="I276" s="9">
        <f t="shared" si="46"/>
        <v>3.5087719298245617</v>
      </c>
      <c r="J276" s="9">
        <v>7980</v>
      </c>
      <c r="K276" s="9">
        <f t="shared" si="48"/>
        <v>7700</v>
      </c>
      <c r="L276" s="5" t="s">
        <v>23</v>
      </c>
      <c r="M276" s="9" t="s">
        <v>71</v>
      </c>
      <c r="N276" s="9" t="s">
        <v>72</v>
      </c>
      <c r="O276" s="9">
        <f t="shared" si="51"/>
        <v>2450000</v>
      </c>
      <c r="P276" s="9" t="s">
        <v>26</v>
      </c>
      <c r="Q276" s="9">
        <f t="shared" si="52"/>
        <v>1000</v>
      </c>
      <c r="R276" s="5">
        <f t="shared" si="53"/>
        <v>29.987755102040815</v>
      </c>
      <c r="S276" s="9" t="s">
        <v>54</v>
      </c>
      <c r="T276" s="9" t="s">
        <v>28</v>
      </c>
      <c r="U276" s="9">
        <v>17</v>
      </c>
      <c r="V276" s="9">
        <v>26</v>
      </c>
      <c r="W276" s="9">
        <v>37</v>
      </c>
      <c r="Y276">
        <v>30</v>
      </c>
      <c r="Z276">
        <v>7.7</v>
      </c>
    </row>
    <row r="277" spans="1:30" x14ac:dyDescent="0.3">
      <c r="A277" s="2">
        <v>302</v>
      </c>
      <c r="B277" s="60">
        <v>90</v>
      </c>
      <c r="C277" s="9">
        <v>1400</v>
      </c>
      <c r="D277" s="8">
        <f t="shared" si="49"/>
        <v>4.9996666888874081E-2</v>
      </c>
      <c r="E277" s="9">
        <f t="shared" si="50"/>
        <v>0.03</v>
      </c>
      <c r="F277" s="9">
        <v>0.05</v>
      </c>
      <c r="G277" s="9">
        <v>42.86</v>
      </c>
      <c r="H277" s="9">
        <f t="shared" si="47"/>
        <v>96.491228070175438</v>
      </c>
      <c r="I277" s="9">
        <f t="shared" si="46"/>
        <v>3.5087719298245617</v>
      </c>
      <c r="J277" s="9">
        <v>7980</v>
      </c>
      <c r="K277" s="9">
        <f t="shared" si="48"/>
        <v>7700</v>
      </c>
      <c r="L277" s="5" t="s">
        <v>23</v>
      </c>
      <c r="M277" s="9" t="s">
        <v>71</v>
      </c>
      <c r="N277" s="9" t="s">
        <v>72</v>
      </c>
      <c r="O277" s="9">
        <f t="shared" si="51"/>
        <v>2450000</v>
      </c>
      <c r="P277" s="9" t="s">
        <v>26</v>
      </c>
      <c r="Q277" s="9">
        <f t="shared" si="52"/>
        <v>1000</v>
      </c>
      <c r="R277" s="5">
        <f t="shared" si="53"/>
        <v>29.987755102040815</v>
      </c>
      <c r="S277" s="9" t="s">
        <v>54</v>
      </c>
      <c r="T277" s="9" t="s">
        <v>28</v>
      </c>
      <c r="U277" s="9">
        <v>17</v>
      </c>
      <c r="V277" s="9">
        <v>26</v>
      </c>
      <c r="W277" s="9">
        <v>37</v>
      </c>
      <c r="Y277">
        <v>30</v>
      </c>
      <c r="Z277">
        <v>7.7</v>
      </c>
    </row>
    <row r="278" spans="1:30" x14ac:dyDescent="0.3">
      <c r="A278" s="2">
        <v>303</v>
      </c>
      <c r="B278" s="60">
        <v>90</v>
      </c>
      <c r="C278" s="9">
        <v>1400</v>
      </c>
      <c r="D278" s="8">
        <f t="shared" si="49"/>
        <v>5.0004444839541286E-2</v>
      </c>
      <c r="E278" s="9">
        <f t="shared" si="50"/>
        <v>0.04</v>
      </c>
      <c r="F278" s="9">
        <v>0.05</v>
      </c>
      <c r="G278" s="9">
        <v>32.14</v>
      </c>
      <c r="H278" s="9">
        <f t="shared" si="47"/>
        <v>88.972431077694239</v>
      </c>
      <c r="I278" s="9">
        <f t="shared" si="46"/>
        <v>11.027568922305761</v>
      </c>
      <c r="J278" s="9">
        <v>7980</v>
      </c>
      <c r="K278" s="9">
        <f t="shared" si="48"/>
        <v>7100</v>
      </c>
      <c r="L278" s="5" t="s">
        <v>23</v>
      </c>
      <c r="M278" s="9" t="s">
        <v>71</v>
      </c>
      <c r="N278" s="9" t="s">
        <v>72</v>
      </c>
      <c r="O278" s="9">
        <f t="shared" si="51"/>
        <v>2450000</v>
      </c>
      <c r="P278" s="9" t="s">
        <v>26</v>
      </c>
      <c r="Q278" s="9">
        <f t="shared" si="52"/>
        <v>1000</v>
      </c>
      <c r="R278" s="5">
        <f t="shared" si="53"/>
        <v>29.987755102040815</v>
      </c>
      <c r="S278" s="9" t="s">
        <v>54</v>
      </c>
      <c r="T278" s="9" t="s">
        <v>28</v>
      </c>
      <c r="U278" s="9">
        <v>17</v>
      </c>
      <c r="V278" s="9">
        <v>26</v>
      </c>
      <c r="W278" s="9">
        <v>37</v>
      </c>
      <c r="Y278">
        <v>40</v>
      </c>
      <c r="Z278">
        <v>7.1</v>
      </c>
    </row>
    <row r="279" spans="1:30" x14ac:dyDescent="0.3">
      <c r="A279" s="2">
        <v>304</v>
      </c>
      <c r="B279" s="60">
        <v>107</v>
      </c>
      <c r="C279" s="9">
        <v>1400</v>
      </c>
      <c r="D279" s="8">
        <f t="shared" si="49"/>
        <v>5.0002336557783071E-2</v>
      </c>
      <c r="E279" s="9">
        <f t="shared" si="50"/>
        <v>0.03</v>
      </c>
      <c r="F279" s="9">
        <v>0.05</v>
      </c>
      <c r="G279" s="9">
        <v>50.95</v>
      </c>
      <c r="H279" s="9">
        <f t="shared" si="47"/>
        <v>92.731829573934832</v>
      </c>
      <c r="I279" s="9">
        <f t="shared" si="46"/>
        <v>7.2681704260651685</v>
      </c>
      <c r="J279" s="9">
        <v>7980</v>
      </c>
      <c r="K279" s="9">
        <f t="shared" si="48"/>
        <v>7400</v>
      </c>
      <c r="L279" s="5" t="s">
        <v>23</v>
      </c>
      <c r="M279" s="9" t="s">
        <v>71</v>
      </c>
      <c r="N279" s="9" t="s">
        <v>72</v>
      </c>
      <c r="O279" s="9">
        <f t="shared" si="51"/>
        <v>2450000</v>
      </c>
      <c r="P279" s="9" t="s">
        <v>26</v>
      </c>
      <c r="Q279" s="9">
        <f t="shared" si="52"/>
        <v>1000</v>
      </c>
      <c r="R279" s="5">
        <f t="shared" si="53"/>
        <v>29.987755102040815</v>
      </c>
      <c r="S279" s="9" t="s">
        <v>54</v>
      </c>
      <c r="T279" s="9" t="s">
        <v>28</v>
      </c>
      <c r="U279" s="9">
        <v>17</v>
      </c>
      <c r="V279" s="9">
        <v>26</v>
      </c>
      <c r="W279" s="9">
        <v>37</v>
      </c>
      <c r="Y279">
        <v>30</v>
      </c>
      <c r="Z279">
        <v>7.4</v>
      </c>
    </row>
    <row r="280" spans="1:30" x14ac:dyDescent="0.3">
      <c r="A280" s="2">
        <v>305</v>
      </c>
      <c r="B280" s="60">
        <v>107</v>
      </c>
      <c r="C280" s="9">
        <v>1400</v>
      </c>
      <c r="D280" s="8">
        <f t="shared" si="49"/>
        <v>5.0005608105581932E-2</v>
      </c>
      <c r="E280" s="9">
        <f t="shared" si="50"/>
        <v>0.04</v>
      </c>
      <c r="F280" s="9">
        <v>0.05</v>
      </c>
      <c r="G280" s="9">
        <v>38.21</v>
      </c>
      <c r="H280" s="9">
        <f t="shared" si="47"/>
        <v>85.213032581453632</v>
      </c>
      <c r="I280" s="9">
        <f t="shared" si="46"/>
        <v>14.786967418546368</v>
      </c>
      <c r="J280" s="9">
        <v>7980</v>
      </c>
      <c r="K280" s="9">
        <f t="shared" si="48"/>
        <v>6800</v>
      </c>
      <c r="L280" s="5" t="s">
        <v>23</v>
      </c>
      <c r="M280" s="9" t="s">
        <v>71</v>
      </c>
      <c r="N280" s="9" t="s">
        <v>72</v>
      </c>
      <c r="O280" s="9">
        <f t="shared" si="51"/>
        <v>2450000</v>
      </c>
      <c r="P280" s="9" t="s">
        <v>26</v>
      </c>
      <c r="Q280" s="9">
        <f t="shared" si="52"/>
        <v>1000</v>
      </c>
      <c r="R280" s="5">
        <f t="shared" si="53"/>
        <v>29.987755102040815</v>
      </c>
      <c r="S280" s="9" t="s">
        <v>54</v>
      </c>
      <c r="T280" s="9" t="s">
        <v>28</v>
      </c>
      <c r="U280" s="9">
        <v>17</v>
      </c>
      <c r="V280" s="9">
        <v>26</v>
      </c>
      <c r="W280" s="9">
        <v>37</v>
      </c>
      <c r="Y280">
        <v>40</v>
      </c>
      <c r="Z280">
        <v>6.8</v>
      </c>
    </row>
    <row r="281" spans="1:30" x14ac:dyDescent="0.3">
      <c r="A281" s="2">
        <v>306</v>
      </c>
      <c r="B281" s="60">
        <v>107</v>
      </c>
      <c r="C281" s="9">
        <v>1400</v>
      </c>
      <c r="D281" s="8">
        <f t="shared" si="49"/>
        <v>5.0002336557783071E-2</v>
      </c>
      <c r="E281" s="9">
        <f t="shared" si="50"/>
        <v>0.03</v>
      </c>
      <c r="F281" s="9">
        <v>0.05</v>
      </c>
      <c r="G281" s="9">
        <v>50.95</v>
      </c>
      <c r="H281" s="9">
        <f t="shared" si="47"/>
        <v>97.744360902255636</v>
      </c>
      <c r="I281" s="9">
        <f t="shared" si="46"/>
        <v>2.2556390977443641</v>
      </c>
      <c r="J281" s="9">
        <v>7980</v>
      </c>
      <c r="K281" s="9">
        <f t="shared" si="48"/>
        <v>7800</v>
      </c>
      <c r="L281" s="5" t="s">
        <v>23</v>
      </c>
      <c r="M281" s="9" t="s">
        <v>71</v>
      </c>
      <c r="N281" s="9" t="s">
        <v>72</v>
      </c>
      <c r="O281" s="9">
        <f t="shared" si="51"/>
        <v>2450000</v>
      </c>
      <c r="P281" s="9" t="s">
        <v>26</v>
      </c>
      <c r="Q281" s="9">
        <f t="shared" si="52"/>
        <v>1000</v>
      </c>
      <c r="R281" s="5">
        <f t="shared" si="53"/>
        <v>29.987755102040815</v>
      </c>
      <c r="S281" s="9" t="s">
        <v>54</v>
      </c>
      <c r="T281" s="9" t="s">
        <v>28</v>
      </c>
      <c r="U281" s="9">
        <v>17</v>
      </c>
      <c r="V281" s="9">
        <v>26</v>
      </c>
      <c r="W281" s="9">
        <v>37</v>
      </c>
      <c r="Y281">
        <v>30</v>
      </c>
      <c r="Z281">
        <v>7.8</v>
      </c>
    </row>
    <row r="282" spans="1:30" x14ac:dyDescent="0.3">
      <c r="A282" s="2">
        <v>307</v>
      </c>
      <c r="B282" s="60">
        <v>120</v>
      </c>
      <c r="C282" s="9">
        <v>800</v>
      </c>
      <c r="D282" s="8">
        <f t="shared" si="49"/>
        <v>0.05</v>
      </c>
      <c r="E282" s="9">
        <f t="shared" si="50"/>
        <v>0.03</v>
      </c>
      <c r="F282" s="9">
        <v>0.05</v>
      </c>
      <c r="G282" s="9">
        <v>100</v>
      </c>
      <c r="H282" s="9">
        <f t="shared" si="47"/>
        <v>97.744360902255636</v>
      </c>
      <c r="I282" s="9">
        <f t="shared" si="46"/>
        <v>2.2556390977443641</v>
      </c>
      <c r="J282" s="9">
        <v>7980</v>
      </c>
      <c r="K282" s="9">
        <f t="shared" si="48"/>
        <v>7800</v>
      </c>
      <c r="L282" s="5" t="s">
        <v>23</v>
      </c>
      <c r="M282" s="9" t="s">
        <v>71</v>
      </c>
      <c r="N282" s="9" t="s">
        <v>72</v>
      </c>
      <c r="O282" s="9">
        <f t="shared" si="51"/>
        <v>2450000</v>
      </c>
      <c r="P282" s="9" t="s">
        <v>26</v>
      </c>
      <c r="Q282" s="9">
        <f t="shared" si="52"/>
        <v>1000</v>
      </c>
      <c r="R282" s="5">
        <f t="shared" si="53"/>
        <v>29.987755102040815</v>
      </c>
      <c r="S282" s="9" t="s">
        <v>54</v>
      </c>
      <c r="T282" s="9" t="s">
        <v>28</v>
      </c>
      <c r="U282" s="9">
        <v>17</v>
      </c>
      <c r="V282" s="9">
        <v>26</v>
      </c>
      <c r="W282" s="9">
        <v>37</v>
      </c>
      <c r="Y282">
        <v>30</v>
      </c>
      <c r="Z282">
        <v>7.8</v>
      </c>
    </row>
    <row r="283" spans="1:30" x14ac:dyDescent="0.3">
      <c r="A283" s="2">
        <v>308</v>
      </c>
      <c r="B283" s="60">
        <v>120</v>
      </c>
      <c r="C283" s="9">
        <v>800</v>
      </c>
      <c r="D283" s="8">
        <f t="shared" si="49"/>
        <v>0.05</v>
      </c>
      <c r="E283" s="9">
        <f t="shared" si="50"/>
        <v>0.03</v>
      </c>
      <c r="F283" s="9">
        <v>0.05</v>
      </c>
      <c r="G283" s="9">
        <v>100</v>
      </c>
      <c r="H283" s="9">
        <f t="shared" si="47"/>
        <v>97.744360902255636</v>
      </c>
      <c r="I283" s="9">
        <f t="shared" si="46"/>
        <v>2.2556390977443641</v>
      </c>
      <c r="J283" s="9">
        <v>7980</v>
      </c>
      <c r="K283" s="9">
        <f t="shared" si="48"/>
        <v>7800</v>
      </c>
      <c r="L283" s="5" t="s">
        <v>23</v>
      </c>
      <c r="M283" s="9" t="s">
        <v>71</v>
      </c>
      <c r="N283" s="9" t="s">
        <v>72</v>
      </c>
      <c r="O283" s="9">
        <f t="shared" si="51"/>
        <v>2450000</v>
      </c>
      <c r="P283" s="9" t="s">
        <v>26</v>
      </c>
      <c r="Q283" s="9">
        <f t="shared" si="52"/>
        <v>1000</v>
      </c>
      <c r="R283" s="5">
        <f t="shared" si="53"/>
        <v>29.987755102040815</v>
      </c>
      <c r="S283" s="9" t="s">
        <v>54</v>
      </c>
      <c r="T283" s="9" t="s">
        <v>28</v>
      </c>
      <c r="U283" s="9">
        <v>17</v>
      </c>
      <c r="V283" s="9">
        <v>26</v>
      </c>
      <c r="W283" s="9">
        <v>37</v>
      </c>
      <c r="Y283">
        <v>30</v>
      </c>
      <c r="Z283">
        <v>7.8</v>
      </c>
    </row>
    <row r="284" spans="1:30" x14ac:dyDescent="0.3">
      <c r="A284" s="2">
        <v>309</v>
      </c>
      <c r="B284" s="60">
        <v>120</v>
      </c>
      <c r="C284" s="9">
        <v>800</v>
      </c>
      <c r="D284" s="8">
        <f t="shared" si="49"/>
        <v>0.05</v>
      </c>
      <c r="E284" s="9">
        <f t="shared" si="50"/>
        <v>0.04</v>
      </c>
      <c r="F284" s="9">
        <v>0.05</v>
      </c>
      <c r="G284" s="9">
        <v>75</v>
      </c>
      <c r="H284" s="9">
        <f t="shared" si="47"/>
        <v>97.744360902255636</v>
      </c>
      <c r="I284" s="9">
        <f t="shared" si="46"/>
        <v>2.2556390977443641</v>
      </c>
      <c r="J284" s="9">
        <v>7980</v>
      </c>
      <c r="K284" s="9">
        <f t="shared" si="48"/>
        <v>7800</v>
      </c>
      <c r="L284" s="5" t="s">
        <v>23</v>
      </c>
      <c r="M284" s="9" t="s">
        <v>71</v>
      </c>
      <c r="N284" s="9" t="s">
        <v>72</v>
      </c>
      <c r="O284" s="9">
        <f t="shared" si="51"/>
        <v>2450000</v>
      </c>
      <c r="P284" s="9" t="s">
        <v>26</v>
      </c>
      <c r="Q284" s="9">
        <f t="shared" si="52"/>
        <v>1000</v>
      </c>
      <c r="R284" s="5">
        <f t="shared" si="53"/>
        <v>29.987755102040815</v>
      </c>
      <c r="S284" s="9" t="s">
        <v>54</v>
      </c>
      <c r="T284" s="9" t="s">
        <v>28</v>
      </c>
      <c r="U284" s="9">
        <v>17</v>
      </c>
      <c r="V284" s="9">
        <v>26</v>
      </c>
      <c r="W284" s="9">
        <v>37</v>
      </c>
      <c r="Y284">
        <v>40</v>
      </c>
      <c r="Z284">
        <v>7.8</v>
      </c>
    </row>
    <row r="285" spans="1:30" x14ac:dyDescent="0.3">
      <c r="A285" s="2">
        <v>310</v>
      </c>
      <c r="B285" s="60">
        <v>120</v>
      </c>
      <c r="C285" s="9">
        <v>800</v>
      </c>
      <c r="D285" s="8">
        <f t="shared" si="49"/>
        <v>0.05</v>
      </c>
      <c r="E285" s="9">
        <f t="shared" si="50"/>
        <v>0.04</v>
      </c>
      <c r="F285" s="9">
        <v>0.05</v>
      </c>
      <c r="G285" s="9">
        <v>75</v>
      </c>
      <c r="H285" s="9">
        <f t="shared" si="47"/>
        <v>96.491228070175438</v>
      </c>
      <c r="I285" s="9">
        <f t="shared" si="46"/>
        <v>3.5087719298245617</v>
      </c>
      <c r="J285" s="9">
        <v>7980</v>
      </c>
      <c r="K285" s="9">
        <f t="shared" si="48"/>
        <v>7700</v>
      </c>
      <c r="L285" s="5" t="s">
        <v>23</v>
      </c>
      <c r="M285" s="9" t="s">
        <v>71</v>
      </c>
      <c r="N285" s="9" t="s">
        <v>72</v>
      </c>
      <c r="O285" s="9">
        <f t="shared" si="51"/>
        <v>2450000</v>
      </c>
      <c r="P285" s="9" t="s">
        <v>26</v>
      </c>
      <c r="Q285" s="9">
        <f t="shared" si="52"/>
        <v>1000</v>
      </c>
      <c r="R285" s="5">
        <f t="shared" si="53"/>
        <v>29.987755102040815</v>
      </c>
      <c r="S285" s="9" t="s">
        <v>54</v>
      </c>
      <c r="T285" s="9" t="s">
        <v>28</v>
      </c>
      <c r="U285" s="9">
        <v>17</v>
      </c>
      <c r="V285" s="9">
        <v>26</v>
      </c>
      <c r="W285" s="9">
        <v>37</v>
      </c>
      <c r="Y285">
        <v>40</v>
      </c>
      <c r="Z285">
        <v>7.7</v>
      </c>
    </row>
    <row r="286" spans="1:30" x14ac:dyDescent="0.3">
      <c r="A286" s="2">
        <v>311</v>
      </c>
      <c r="B286" s="60">
        <v>120</v>
      </c>
      <c r="C286" s="9">
        <v>1100</v>
      </c>
      <c r="D286" s="8">
        <f t="shared" si="49"/>
        <v>4.999812507030986E-2</v>
      </c>
      <c r="E286" s="9">
        <f t="shared" si="50"/>
        <v>0.03</v>
      </c>
      <c r="F286" s="9">
        <v>0.05</v>
      </c>
      <c r="G286" s="9">
        <v>72.73</v>
      </c>
      <c r="H286" s="9">
        <f t="shared" si="47"/>
        <v>96.491228070175438</v>
      </c>
      <c r="I286" s="9">
        <f t="shared" si="46"/>
        <v>3.5087719298245617</v>
      </c>
      <c r="J286" s="9">
        <v>7980</v>
      </c>
      <c r="K286" s="9">
        <f t="shared" si="48"/>
        <v>7700</v>
      </c>
      <c r="L286" s="5" t="s">
        <v>23</v>
      </c>
      <c r="M286" s="9" t="s">
        <v>71</v>
      </c>
      <c r="N286" s="9" t="s">
        <v>72</v>
      </c>
      <c r="O286" s="9">
        <f t="shared" si="51"/>
        <v>2450000</v>
      </c>
      <c r="P286" s="9" t="s">
        <v>26</v>
      </c>
      <c r="Q286" s="9">
        <f t="shared" si="52"/>
        <v>1000</v>
      </c>
      <c r="R286" s="5">
        <f t="shared" si="53"/>
        <v>29.987755102040815</v>
      </c>
      <c r="S286" s="9" t="s">
        <v>54</v>
      </c>
      <c r="T286" s="9" t="s">
        <v>28</v>
      </c>
      <c r="U286" s="9">
        <v>17</v>
      </c>
      <c r="V286" s="9">
        <v>26</v>
      </c>
      <c r="W286" s="9">
        <v>37</v>
      </c>
      <c r="Y286">
        <v>30</v>
      </c>
      <c r="Z286">
        <v>7.7</v>
      </c>
    </row>
    <row r="287" spans="1:30" x14ac:dyDescent="0.3">
      <c r="A287" s="2">
        <v>312</v>
      </c>
      <c r="B287" s="60">
        <v>120</v>
      </c>
      <c r="C287" s="9">
        <v>1100</v>
      </c>
      <c r="D287" s="8">
        <f t="shared" si="49"/>
        <v>4.9995833680526625E-2</v>
      </c>
      <c r="E287" s="9">
        <f t="shared" si="50"/>
        <v>0.04</v>
      </c>
      <c r="F287" s="9">
        <v>0.05</v>
      </c>
      <c r="G287" s="9">
        <v>54.55</v>
      </c>
      <c r="H287" s="9">
        <f t="shared" si="47"/>
        <v>97.744360902255636</v>
      </c>
      <c r="I287" s="9">
        <f t="shared" si="46"/>
        <v>2.2556390977443641</v>
      </c>
      <c r="J287" s="9">
        <v>7980</v>
      </c>
      <c r="K287" s="9">
        <f t="shared" si="48"/>
        <v>7800</v>
      </c>
      <c r="L287" s="5" t="s">
        <v>23</v>
      </c>
      <c r="M287" s="9" t="s">
        <v>71</v>
      </c>
      <c r="N287" s="9" t="s">
        <v>72</v>
      </c>
      <c r="O287" s="9">
        <f t="shared" si="51"/>
        <v>2450000</v>
      </c>
      <c r="P287" s="9" t="s">
        <v>26</v>
      </c>
      <c r="Q287" s="9">
        <f t="shared" si="52"/>
        <v>1000</v>
      </c>
      <c r="R287" s="5">
        <f t="shared" si="53"/>
        <v>29.987755102040815</v>
      </c>
      <c r="S287" s="9" t="s">
        <v>54</v>
      </c>
      <c r="T287" s="9" t="s">
        <v>28</v>
      </c>
      <c r="U287" s="9">
        <v>17</v>
      </c>
      <c r="V287" s="9">
        <v>26</v>
      </c>
      <c r="W287" s="9">
        <v>37</v>
      </c>
      <c r="Y287">
        <v>40</v>
      </c>
      <c r="Z287">
        <v>7.8</v>
      </c>
    </row>
    <row r="288" spans="1:30" x14ac:dyDescent="0.3">
      <c r="A288" s="2">
        <v>313</v>
      </c>
      <c r="B288" s="60">
        <v>120</v>
      </c>
      <c r="C288" s="9">
        <v>1100</v>
      </c>
      <c r="D288" s="8">
        <f t="shared" si="49"/>
        <v>4.9995833680526625E-2</v>
      </c>
      <c r="E288" s="9">
        <f t="shared" si="50"/>
        <v>0.04</v>
      </c>
      <c r="F288" s="9">
        <v>0.05</v>
      </c>
      <c r="G288" s="9">
        <v>54.55</v>
      </c>
      <c r="H288" s="9">
        <f t="shared" si="47"/>
        <v>95.238095238095227</v>
      </c>
      <c r="I288" s="9">
        <f t="shared" si="46"/>
        <v>4.7619047619047734</v>
      </c>
      <c r="J288" s="9">
        <v>7980</v>
      </c>
      <c r="K288" s="9">
        <f t="shared" si="48"/>
        <v>7600</v>
      </c>
      <c r="L288" s="5" t="s">
        <v>23</v>
      </c>
      <c r="M288" s="9" t="s">
        <v>71</v>
      </c>
      <c r="N288" s="9" t="s">
        <v>72</v>
      </c>
      <c r="O288" s="9">
        <f t="shared" si="51"/>
        <v>2450000</v>
      </c>
      <c r="P288" s="9" t="s">
        <v>26</v>
      </c>
      <c r="Q288" s="9">
        <f t="shared" si="52"/>
        <v>1000</v>
      </c>
      <c r="R288" s="5">
        <f t="shared" si="53"/>
        <v>29.987755102040815</v>
      </c>
      <c r="S288" s="9" t="s">
        <v>54</v>
      </c>
      <c r="T288" s="9" t="s">
        <v>28</v>
      </c>
      <c r="U288" s="9">
        <v>17</v>
      </c>
      <c r="V288" s="9">
        <v>26</v>
      </c>
      <c r="W288" s="9">
        <v>37</v>
      </c>
      <c r="Y288">
        <v>40</v>
      </c>
      <c r="Z288">
        <v>7.6</v>
      </c>
    </row>
    <row r="289" spans="1:26" x14ac:dyDescent="0.3">
      <c r="A289" s="2">
        <v>314</v>
      </c>
      <c r="B289" s="60">
        <v>120</v>
      </c>
      <c r="C289" s="9">
        <v>1400</v>
      </c>
      <c r="D289" s="8">
        <f t="shared" si="49"/>
        <v>5.0002500125006247E-2</v>
      </c>
      <c r="E289" s="9">
        <f t="shared" si="50"/>
        <v>0.03</v>
      </c>
      <c r="F289" s="9">
        <v>0.05</v>
      </c>
      <c r="G289" s="9">
        <v>57.14</v>
      </c>
      <c r="H289" s="9">
        <f t="shared" si="47"/>
        <v>96.491228070175438</v>
      </c>
      <c r="I289" s="9">
        <f t="shared" si="46"/>
        <v>3.5087719298245617</v>
      </c>
      <c r="J289" s="9">
        <v>7980</v>
      </c>
      <c r="K289" s="9">
        <f t="shared" si="48"/>
        <v>7700</v>
      </c>
      <c r="L289" s="5" t="s">
        <v>23</v>
      </c>
      <c r="M289" s="9" t="s">
        <v>71</v>
      </c>
      <c r="N289" s="9" t="s">
        <v>72</v>
      </c>
      <c r="O289" s="9">
        <f t="shared" si="51"/>
        <v>2450000</v>
      </c>
      <c r="P289" s="9" t="s">
        <v>26</v>
      </c>
      <c r="Q289" s="9">
        <f t="shared" si="52"/>
        <v>1000</v>
      </c>
      <c r="R289" s="5">
        <f t="shared" si="53"/>
        <v>29.987755102040815</v>
      </c>
      <c r="S289" s="9" t="s">
        <v>54</v>
      </c>
      <c r="T289" s="9" t="s">
        <v>28</v>
      </c>
      <c r="U289" s="9">
        <v>17</v>
      </c>
      <c r="V289" s="9">
        <v>26</v>
      </c>
      <c r="W289" s="9">
        <v>37</v>
      </c>
      <c r="Y289">
        <v>30</v>
      </c>
      <c r="Z289">
        <v>7.7</v>
      </c>
    </row>
    <row r="290" spans="1:26" x14ac:dyDescent="0.3">
      <c r="A290" s="2">
        <v>315</v>
      </c>
      <c r="B290" s="60">
        <v>120</v>
      </c>
      <c r="C290" s="9">
        <v>1400</v>
      </c>
      <c r="D290" s="8">
        <f t="shared" si="49"/>
        <v>5.0002500125006247E-2</v>
      </c>
      <c r="E290" s="9">
        <f t="shared" si="50"/>
        <v>0.03</v>
      </c>
      <c r="F290" s="9">
        <v>0.05</v>
      </c>
      <c r="G290" s="9">
        <v>57.14</v>
      </c>
      <c r="H290" s="9">
        <f t="shared" si="47"/>
        <v>96.491228070175438</v>
      </c>
      <c r="I290" s="9">
        <f t="shared" si="46"/>
        <v>3.5087719298245617</v>
      </c>
      <c r="J290" s="9">
        <v>7980</v>
      </c>
      <c r="K290" s="9">
        <f t="shared" si="48"/>
        <v>7700</v>
      </c>
      <c r="L290" s="5" t="s">
        <v>23</v>
      </c>
      <c r="M290" s="9" t="s">
        <v>71</v>
      </c>
      <c r="N290" s="9" t="s">
        <v>72</v>
      </c>
      <c r="O290" s="9">
        <f t="shared" si="51"/>
        <v>2450000</v>
      </c>
      <c r="P290" s="9" t="s">
        <v>26</v>
      </c>
      <c r="Q290" s="9">
        <f t="shared" si="52"/>
        <v>1000</v>
      </c>
      <c r="R290" s="5">
        <f t="shared" si="53"/>
        <v>29.987755102040815</v>
      </c>
      <c r="S290" s="9" t="s">
        <v>54</v>
      </c>
      <c r="T290" s="9" t="s">
        <v>28</v>
      </c>
      <c r="U290" s="9">
        <v>17</v>
      </c>
      <c r="V290" s="9">
        <v>26</v>
      </c>
      <c r="W290" s="9">
        <v>37</v>
      </c>
      <c r="Y290">
        <v>30</v>
      </c>
      <c r="Z290">
        <v>7.7</v>
      </c>
    </row>
    <row r="291" spans="1:26" x14ac:dyDescent="0.3">
      <c r="A291" s="2">
        <v>316</v>
      </c>
      <c r="B291" s="60">
        <v>120</v>
      </c>
      <c r="C291" s="9">
        <v>1400</v>
      </c>
      <c r="D291" s="8">
        <f t="shared" si="49"/>
        <v>4.9996666888874081E-2</v>
      </c>
      <c r="E291" s="9">
        <f t="shared" si="50"/>
        <v>0.04</v>
      </c>
      <c r="F291" s="9">
        <v>0.05</v>
      </c>
      <c r="G291" s="9">
        <v>42.86</v>
      </c>
      <c r="H291" s="9">
        <f t="shared" si="47"/>
        <v>97.744360902255636</v>
      </c>
      <c r="I291" s="9">
        <f t="shared" si="46"/>
        <v>2.2556390977443641</v>
      </c>
      <c r="J291" s="9">
        <v>7980</v>
      </c>
      <c r="K291" s="9">
        <f t="shared" si="48"/>
        <v>7800</v>
      </c>
      <c r="L291" s="5" t="s">
        <v>23</v>
      </c>
      <c r="M291" s="9" t="s">
        <v>71</v>
      </c>
      <c r="N291" s="9" t="s">
        <v>72</v>
      </c>
      <c r="O291" s="9">
        <f t="shared" si="51"/>
        <v>2450000</v>
      </c>
      <c r="P291" s="9" t="s">
        <v>26</v>
      </c>
      <c r="Q291" s="9">
        <f t="shared" si="52"/>
        <v>1000</v>
      </c>
      <c r="R291" s="5">
        <f t="shared" si="53"/>
        <v>29.987755102040815</v>
      </c>
      <c r="S291" s="9" t="s">
        <v>54</v>
      </c>
      <c r="T291" s="9" t="s">
        <v>28</v>
      </c>
      <c r="U291" s="9">
        <v>17</v>
      </c>
      <c r="V291" s="9">
        <v>26</v>
      </c>
      <c r="W291" s="9">
        <v>37</v>
      </c>
      <c r="Y291">
        <v>40</v>
      </c>
      <c r="Z291">
        <v>7.8</v>
      </c>
    </row>
    <row r="292" spans="1:26" x14ac:dyDescent="0.3">
      <c r="A292" s="2">
        <v>317</v>
      </c>
      <c r="B292" s="60">
        <v>120</v>
      </c>
      <c r="C292" s="9">
        <v>1400</v>
      </c>
      <c r="D292" s="8">
        <f t="shared" si="49"/>
        <v>4.9996666888874081E-2</v>
      </c>
      <c r="E292" s="9">
        <f t="shared" si="50"/>
        <v>0.04</v>
      </c>
      <c r="F292" s="9">
        <v>0.05</v>
      </c>
      <c r="G292" s="9">
        <v>42.86</v>
      </c>
      <c r="H292" s="9">
        <f t="shared" si="47"/>
        <v>93.984962406015043</v>
      </c>
      <c r="I292" s="9">
        <f t="shared" si="46"/>
        <v>6.0150375939849567</v>
      </c>
      <c r="J292" s="9">
        <v>7980</v>
      </c>
      <c r="K292" s="9">
        <f t="shared" si="48"/>
        <v>7500</v>
      </c>
      <c r="L292" s="5" t="s">
        <v>23</v>
      </c>
      <c r="M292" s="9" t="s">
        <v>71</v>
      </c>
      <c r="N292" s="9" t="s">
        <v>72</v>
      </c>
      <c r="O292" s="9">
        <f t="shared" si="51"/>
        <v>2450000</v>
      </c>
      <c r="P292" s="9" t="s">
        <v>26</v>
      </c>
      <c r="Q292" s="9">
        <f t="shared" si="52"/>
        <v>1000</v>
      </c>
      <c r="R292" s="5">
        <f t="shared" si="53"/>
        <v>29.987755102040815</v>
      </c>
      <c r="S292" s="9" t="s">
        <v>54</v>
      </c>
      <c r="T292" s="9" t="s">
        <v>28</v>
      </c>
      <c r="U292" s="9">
        <v>17</v>
      </c>
      <c r="V292" s="9">
        <v>26</v>
      </c>
      <c r="W292" s="9">
        <v>37</v>
      </c>
      <c r="Y292">
        <v>40</v>
      </c>
      <c r="Z292">
        <v>7.5</v>
      </c>
    </row>
    <row r="293" spans="1:26" x14ac:dyDescent="0.3">
      <c r="A293" s="2">
        <v>318</v>
      </c>
      <c r="B293" s="60">
        <v>120</v>
      </c>
      <c r="C293" s="9">
        <v>1700</v>
      </c>
      <c r="D293" s="8">
        <f t="shared" si="49"/>
        <v>4.999875003124922E-2</v>
      </c>
      <c r="E293" s="9">
        <f t="shared" si="50"/>
        <v>0.03</v>
      </c>
      <c r="F293" s="9">
        <v>0.05</v>
      </c>
      <c r="G293" s="9">
        <v>47.06</v>
      </c>
      <c r="H293" s="9">
        <f t="shared" si="47"/>
        <v>97.744360902255636</v>
      </c>
      <c r="I293" s="9">
        <f t="shared" si="46"/>
        <v>2.2556390977443641</v>
      </c>
      <c r="J293" s="9">
        <v>7980</v>
      </c>
      <c r="K293" s="9">
        <f t="shared" si="48"/>
        <v>7800</v>
      </c>
      <c r="L293" s="5" t="s">
        <v>23</v>
      </c>
      <c r="M293" s="9" t="s">
        <v>71</v>
      </c>
      <c r="N293" s="9" t="s">
        <v>72</v>
      </c>
      <c r="O293" s="9">
        <f t="shared" si="51"/>
        <v>2450000</v>
      </c>
      <c r="P293" s="9" t="s">
        <v>26</v>
      </c>
      <c r="Q293" s="9">
        <f t="shared" si="52"/>
        <v>1000</v>
      </c>
      <c r="R293" s="5">
        <f t="shared" si="53"/>
        <v>29.987755102040815</v>
      </c>
      <c r="S293" s="9" t="s">
        <v>54</v>
      </c>
      <c r="T293" s="9" t="s">
        <v>28</v>
      </c>
      <c r="U293" s="9">
        <v>17</v>
      </c>
      <c r="V293" s="9">
        <v>26</v>
      </c>
      <c r="W293" s="9">
        <v>37</v>
      </c>
      <c r="Y293">
        <v>30</v>
      </c>
      <c r="Z293">
        <v>7.8</v>
      </c>
    </row>
    <row r="294" spans="1:26" x14ac:dyDescent="0.3">
      <c r="A294" s="2">
        <v>319</v>
      </c>
      <c r="B294" s="60">
        <v>120</v>
      </c>
      <c r="C294" s="9">
        <v>1700</v>
      </c>
      <c r="D294" s="8">
        <f t="shared" si="49"/>
        <v>4.999875003124922E-2</v>
      </c>
      <c r="E294" s="9">
        <f t="shared" si="50"/>
        <v>0.03</v>
      </c>
      <c r="F294" s="9">
        <v>0.05</v>
      </c>
      <c r="G294" s="9">
        <v>47.06</v>
      </c>
      <c r="H294" s="9">
        <f t="shared" si="47"/>
        <v>93.984962406015043</v>
      </c>
      <c r="I294" s="9">
        <f t="shared" si="46"/>
        <v>6.0150375939849567</v>
      </c>
      <c r="J294" s="9">
        <v>7980</v>
      </c>
      <c r="K294" s="9">
        <f t="shared" si="48"/>
        <v>7500</v>
      </c>
      <c r="L294" s="5" t="s">
        <v>23</v>
      </c>
      <c r="M294" s="9" t="s">
        <v>71</v>
      </c>
      <c r="N294" s="9" t="s">
        <v>72</v>
      </c>
      <c r="O294" s="9">
        <f t="shared" si="51"/>
        <v>2450000</v>
      </c>
      <c r="P294" s="9" t="s">
        <v>26</v>
      </c>
      <c r="Q294" s="9">
        <f t="shared" si="52"/>
        <v>1000</v>
      </c>
      <c r="R294" s="5">
        <f t="shared" si="53"/>
        <v>29.987755102040815</v>
      </c>
      <c r="S294" s="9" t="s">
        <v>54</v>
      </c>
      <c r="T294" s="9" t="s">
        <v>28</v>
      </c>
      <c r="U294" s="9">
        <v>17</v>
      </c>
      <c r="V294" s="9">
        <v>26</v>
      </c>
      <c r="W294" s="9">
        <v>37</v>
      </c>
      <c r="Y294">
        <v>30</v>
      </c>
      <c r="Z294">
        <v>7.5</v>
      </c>
    </row>
    <row r="295" spans="1:26" x14ac:dyDescent="0.3">
      <c r="A295" s="2">
        <v>320</v>
      </c>
      <c r="B295" s="60">
        <v>120</v>
      </c>
      <c r="C295" s="9">
        <v>1700</v>
      </c>
      <c r="D295" s="8">
        <f t="shared" si="49"/>
        <v>5.0005834013968298E-2</v>
      </c>
      <c r="E295" s="9">
        <f t="shared" si="50"/>
        <v>0.04</v>
      </c>
      <c r="F295" s="9">
        <v>0.05</v>
      </c>
      <c r="G295" s="9">
        <v>35.29</v>
      </c>
      <c r="H295" s="9">
        <f t="shared" si="47"/>
        <v>92.731829573934832</v>
      </c>
      <c r="I295" s="9">
        <f t="shared" si="46"/>
        <v>7.2681704260651685</v>
      </c>
      <c r="J295" s="9">
        <v>7980</v>
      </c>
      <c r="K295" s="9">
        <f t="shared" si="48"/>
        <v>7400</v>
      </c>
      <c r="L295" s="5" t="s">
        <v>23</v>
      </c>
      <c r="M295" s="9" t="s">
        <v>71</v>
      </c>
      <c r="N295" s="9" t="s">
        <v>72</v>
      </c>
      <c r="O295" s="9">
        <f t="shared" si="51"/>
        <v>2450000</v>
      </c>
      <c r="P295" s="9" t="s">
        <v>26</v>
      </c>
      <c r="Q295" s="9">
        <f t="shared" si="52"/>
        <v>1000</v>
      </c>
      <c r="R295" s="5">
        <f t="shared" si="53"/>
        <v>29.987755102040815</v>
      </c>
      <c r="S295" s="9" t="s">
        <v>54</v>
      </c>
      <c r="T295" s="9" t="s">
        <v>28</v>
      </c>
      <c r="U295" s="9">
        <v>17</v>
      </c>
      <c r="V295" s="9">
        <v>26</v>
      </c>
      <c r="W295" s="9">
        <v>37</v>
      </c>
      <c r="Y295">
        <v>40</v>
      </c>
      <c r="Z295">
        <v>7.4</v>
      </c>
    </row>
    <row r="296" spans="1:26" x14ac:dyDescent="0.3">
      <c r="A296" s="2">
        <v>321</v>
      </c>
      <c r="B296" s="60">
        <v>120</v>
      </c>
      <c r="C296" s="9">
        <v>2000</v>
      </c>
      <c r="D296" s="8">
        <f t="shared" si="49"/>
        <v>0.05</v>
      </c>
      <c r="E296" s="9">
        <f t="shared" si="50"/>
        <v>0.03</v>
      </c>
      <c r="F296" s="9">
        <v>0.05</v>
      </c>
      <c r="G296" s="9">
        <v>40</v>
      </c>
      <c r="H296" s="9">
        <f t="shared" si="47"/>
        <v>95.238095238095227</v>
      </c>
      <c r="I296" s="9">
        <f t="shared" si="46"/>
        <v>4.7619047619047734</v>
      </c>
      <c r="J296" s="9">
        <v>7980</v>
      </c>
      <c r="K296" s="9">
        <f t="shared" si="48"/>
        <v>7600</v>
      </c>
      <c r="L296" s="5" t="s">
        <v>23</v>
      </c>
      <c r="M296" s="9" t="s">
        <v>71</v>
      </c>
      <c r="N296" s="9" t="s">
        <v>72</v>
      </c>
      <c r="O296" s="9">
        <f t="shared" si="51"/>
        <v>2450000</v>
      </c>
      <c r="P296" s="9" t="s">
        <v>26</v>
      </c>
      <c r="Q296" s="9">
        <f t="shared" si="52"/>
        <v>1000</v>
      </c>
      <c r="R296" s="5">
        <f t="shared" si="53"/>
        <v>29.987755102040815</v>
      </c>
      <c r="S296" s="9" t="s">
        <v>54</v>
      </c>
      <c r="T296" s="9" t="s">
        <v>28</v>
      </c>
      <c r="U296" s="9">
        <v>17</v>
      </c>
      <c r="V296" s="9">
        <v>26</v>
      </c>
      <c r="W296" s="9">
        <v>37</v>
      </c>
      <c r="Y296">
        <v>30</v>
      </c>
      <c r="Z296">
        <v>7.6</v>
      </c>
    </row>
    <row r="297" spans="1:26" x14ac:dyDescent="0.3">
      <c r="A297" s="2">
        <v>322</v>
      </c>
      <c r="B297" s="60">
        <v>160</v>
      </c>
      <c r="C297" s="9">
        <v>1000</v>
      </c>
      <c r="D297" s="8">
        <f t="shared" si="49"/>
        <v>4.9998437548826602E-2</v>
      </c>
      <c r="E297" s="9">
        <f t="shared" si="50"/>
        <v>0.03</v>
      </c>
      <c r="F297" s="9">
        <v>0.05</v>
      </c>
      <c r="G297" s="9">
        <v>106.67</v>
      </c>
      <c r="H297" s="9">
        <f t="shared" si="47"/>
        <v>97.744360902255636</v>
      </c>
      <c r="I297" s="9">
        <f t="shared" si="46"/>
        <v>2.2556390977443641</v>
      </c>
      <c r="J297" s="9">
        <v>7980</v>
      </c>
      <c r="K297" s="9">
        <f t="shared" si="48"/>
        <v>7800</v>
      </c>
      <c r="L297" s="5" t="s">
        <v>23</v>
      </c>
      <c r="M297" s="9" t="s">
        <v>71</v>
      </c>
      <c r="N297" s="9" t="s">
        <v>72</v>
      </c>
      <c r="O297" s="9">
        <f t="shared" si="51"/>
        <v>2450000</v>
      </c>
      <c r="P297" s="9" t="s">
        <v>26</v>
      </c>
      <c r="Q297" s="9">
        <f t="shared" si="52"/>
        <v>1000</v>
      </c>
      <c r="R297" s="5">
        <f t="shared" si="53"/>
        <v>29.987755102040815</v>
      </c>
      <c r="S297" s="9" t="s">
        <v>54</v>
      </c>
      <c r="T297" s="9" t="s">
        <v>28</v>
      </c>
      <c r="U297" s="9">
        <v>17</v>
      </c>
      <c r="V297" s="9">
        <v>26</v>
      </c>
      <c r="W297" s="9">
        <v>37</v>
      </c>
      <c r="Y297">
        <v>30</v>
      </c>
      <c r="Z297">
        <v>7.8</v>
      </c>
    </row>
    <row r="298" spans="1:26" x14ac:dyDescent="0.3">
      <c r="A298" s="2">
        <v>323</v>
      </c>
      <c r="B298" s="60">
        <v>160</v>
      </c>
      <c r="C298" s="9">
        <v>2000</v>
      </c>
      <c r="D298" s="8">
        <f t="shared" si="49"/>
        <v>5.000312519532471E-2</v>
      </c>
      <c r="E298" s="9">
        <f t="shared" si="50"/>
        <v>0.03</v>
      </c>
      <c r="F298" s="9">
        <v>0.05</v>
      </c>
      <c r="G298" s="9">
        <v>53.33</v>
      </c>
      <c r="H298" s="9">
        <f t="shared" si="47"/>
        <v>97.744360902255636</v>
      </c>
      <c r="I298" s="9">
        <f t="shared" si="46"/>
        <v>2.2556390977443641</v>
      </c>
      <c r="J298" s="9">
        <v>7980</v>
      </c>
      <c r="K298" s="9">
        <f t="shared" si="48"/>
        <v>7800</v>
      </c>
      <c r="L298" s="5" t="s">
        <v>23</v>
      </c>
      <c r="M298" s="9" t="s">
        <v>71</v>
      </c>
      <c r="N298" s="9" t="s">
        <v>72</v>
      </c>
      <c r="O298" s="9">
        <f t="shared" si="51"/>
        <v>2450000</v>
      </c>
      <c r="P298" s="9" t="s">
        <v>26</v>
      </c>
      <c r="Q298" s="9">
        <f t="shared" si="52"/>
        <v>1000</v>
      </c>
      <c r="R298" s="5">
        <f t="shared" si="53"/>
        <v>29.987755102040815</v>
      </c>
      <c r="S298" s="9" t="s">
        <v>54</v>
      </c>
      <c r="T298" s="9" t="s">
        <v>28</v>
      </c>
      <c r="U298" s="9">
        <v>17</v>
      </c>
      <c r="V298" s="9">
        <v>26</v>
      </c>
      <c r="W298" s="9">
        <v>37</v>
      </c>
      <c r="Y298">
        <v>30</v>
      </c>
      <c r="Z298">
        <v>7.8</v>
      </c>
    </row>
    <row r="299" spans="1:26" x14ac:dyDescent="0.3">
      <c r="A299" s="2">
        <v>324</v>
      </c>
      <c r="B299" s="60">
        <v>180</v>
      </c>
      <c r="C299" s="9">
        <v>1400</v>
      </c>
      <c r="D299" s="8">
        <f t="shared" si="49"/>
        <v>5.0002500125006254E-2</v>
      </c>
      <c r="E299" s="9">
        <f t="shared" si="50"/>
        <v>0.03</v>
      </c>
      <c r="F299" s="9">
        <v>0.05</v>
      </c>
      <c r="G299" s="9">
        <v>85.71</v>
      </c>
      <c r="H299" s="9">
        <f t="shared" si="47"/>
        <v>98.997493734335833</v>
      </c>
      <c r="I299" s="9">
        <f t="shared" si="46"/>
        <v>1.0025062656641666</v>
      </c>
      <c r="J299" s="9">
        <v>7980</v>
      </c>
      <c r="K299" s="9">
        <f t="shared" si="48"/>
        <v>7900</v>
      </c>
      <c r="L299" s="5" t="s">
        <v>23</v>
      </c>
      <c r="M299" s="9" t="s">
        <v>71</v>
      </c>
      <c r="N299" s="9" t="s">
        <v>72</v>
      </c>
      <c r="O299" s="9">
        <f t="shared" si="51"/>
        <v>2450000</v>
      </c>
      <c r="P299" s="9" t="s">
        <v>26</v>
      </c>
      <c r="Q299" s="9">
        <f t="shared" si="52"/>
        <v>1000</v>
      </c>
      <c r="R299" s="5">
        <f t="shared" si="53"/>
        <v>29.987755102040815</v>
      </c>
      <c r="S299" s="9" t="s">
        <v>54</v>
      </c>
      <c r="T299" s="9" t="s">
        <v>28</v>
      </c>
      <c r="U299" s="9">
        <v>17</v>
      </c>
      <c r="V299" s="9">
        <v>26</v>
      </c>
      <c r="W299" s="9">
        <v>37</v>
      </c>
      <c r="Y299">
        <v>30</v>
      </c>
      <c r="Z299">
        <v>7.9</v>
      </c>
    </row>
    <row r="300" spans="1:26" x14ac:dyDescent="0.3">
      <c r="A300" s="2">
        <v>325</v>
      </c>
      <c r="B300" s="60">
        <v>180</v>
      </c>
      <c r="C300" s="9">
        <v>1400</v>
      </c>
      <c r="D300" s="8">
        <f t="shared" si="49"/>
        <v>5.0002500125006254E-2</v>
      </c>
      <c r="E300" s="9">
        <f t="shared" si="50"/>
        <v>0.03</v>
      </c>
      <c r="F300" s="9">
        <v>0.05</v>
      </c>
      <c r="G300" s="9">
        <v>85.71</v>
      </c>
      <c r="H300" s="9">
        <f t="shared" si="47"/>
        <v>97.744360902255636</v>
      </c>
      <c r="I300" s="9">
        <f t="shared" si="46"/>
        <v>2.2556390977443641</v>
      </c>
      <c r="J300" s="9">
        <v>7980</v>
      </c>
      <c r="K300" s="9">
        <f t="shared" si="48"/>
        <v>7800</v>
      </c>
      <c r="L300" s="5" t="s">
        <v>23</v>
      </c>
      <c r="M300" s="9" t="s">
        <v>71</v>
      </c>
      <c r="N300" s="9" t="s">
        <v>72</v>
      </c>
      <c r="O300" s="9">
        <f t="shared" si="51"/>
        <v>2450000</v>
      </c>
      <c r="P300" s="9" t="s">
        <v>26</v>
      </c>
      <c r="Q300" s="9">
        <f t="shared" si="52"/>
        <v>1000</v>
      </c>
      <c r="R300" s="5">
        <f t="shared" si="53"/>
        <v>29.987755102040815</v>
      </c>
      <c r="S300" s="9" t="s">
        <v>54</v>
      </c>
      <c r="T300" s="9" t="s">
        <v>28</v>
      </c>
      <c r="U300" s="9">
        <v>17</v>
      </c>
      <c r="V300" s="9">
        <v>26</v>
      </c>
      <c r="W300" s="9">
        <v>37</v>
      </c>
      <c r="Y300">
        <v>30</v>
      </c>
      <c r="Z300">
        <v>7.8</v>
      </c>
    </row>
    <row r="301" spans="1:26" x14ac:dyDescent="0.3">
      <c r="A301" s="2">
        <v>326</v>
      </c>
      <c r="B301" s="60">
        <v>180</v>
      </c>
      <c r="C301" s="9">
        <v>1400</v>
      </c>
      <c r="D301" s="8">
        <f t="shared" si="49"/>
        <v>4.9996666888874074E-2</v>
      </c>
      <c r="E301" s="9">
        <f t="shared" si="50"/>
        <v>0.04</v>
      </c>
      <c r="F301" s="9">
        <v>0.05</v>
      </c>
      <c r="G301" s="9">
        <v>64.290000000000006</v>
      </c>
      <c r="H301" s="9">
        <f t="shared" si="47"/>
        <v>97.744360902255636</v>
      </c>
      <c r="I301" s="9">
        <f t="shared" si="46"/>
        <v>2.2556390977443641</v>
      </c>
      <c r="J301" s="9">
        <v>7980</v>
      </c>
      <c r="K301" s="9">
        <f t="shared" si="48"/>
        <v>7800</v>
      </c>
      <c r="L301" s="5" t="s">
        <v>23</v>
      </c>
      <c r="M301" s="9" t="s">
        <v>71</v>
      </c>
      <c r="N301" s="9" t="s">
        <v>72</v>
      </c>
      <c r="O301" s="9">
        <f t="shared" si="51"/>
        <v>2450000</v>
      </c>
      <c r="P301" s="9" t="s">
        <v>26</v>
      </c>
      <c r="Q301" s="9">
        <f t="shared" si="52"/>
        <v>1000</v>
      </c>
      <c r="R301" s="5">
        <f t="shared" si="53"/>
        <v>29.987755102040815</v>
      </c>
      <c r="S301" s="9" t="s">
        <v>54</v>
      </c>
      <c r="T301" s="9" t="s">
        <v>28</v>
      </c>
      <c r="U301" s="9">
        <v>17</v>
      </c>
      <c r="V301" s="9">
        <v>26</v>
      </c>
      <c r="W301" s="9">
        <v>37</v>
      </c>
      <c r="Y301">
        <v>40</v>
      </c>
      <c r="Z301">
        <v>7.8</v>
      </c>
    </row>
    <row r="302" spans="1:26" x14ac:dyDescent="0.3">
      <c r="A302" s="2">
        <v>327</v>
      </c>
      <c r="B302" s="60">
        <v>200</v>
      </c>
      <c r="C302" s="9">
        <v>1400</v>
      </c>
      <c r="D302" s="8">
        <f t="shared" si="49"/>
        <v>4.9999000019999601E-2</v>
      </c>
      <c r="E302" s="9">
        <f t="shared" si="50"/>
        <v>0.03</v>
      </c>
      <c r="F302" s="9">
        <v>0.05</v>
      </c>
      <c r="G302" s="9">
        <v>95.24</v>
      </c>
      <c r="H302" s="9">
        <f t="shared" si="47"/>
        <v>97.744360902255636</v>
      </c>
      <c r="I302" s="9">
        <f t="shared" si="46"/>
        <v>2.2556390977443641</v>
      </c>
      <c r="J302" s="9">
        <v>7980</v>
      </c>
      <c r="K302" s="9">
        <f t="shared" si="48"/>
        <v>7800</v>
      </c>
      <c r="L302" s="5" t="s">
        <v>23</v>
      </c>
      <c r="M302" s="9" t="s">
        <v>71</v>
      </c>
      <c r="N302" s="9" t="s">
        <v>72</v>
      </c>
      <c r="O302" s="9">
        <f t="shared" si="51"/>
        <v>2450000</v>
      </c>
      <c r="P302" s="9" t="s">
        <v>26</v>
      </c>
      <c r="Q302" s="9">
        <f t="shared" si="52"/>
        <v>1000</v>
      </c>
      <c r="R302" s="5">
        <f t="shared" si="53"/>
        <v>29.987755102040815</v>
      </c>
      <c r="S302" s="9" t="s">
        <v>54</v>
      </c>
      <c r="T302" s="9" t="s">
        <v>28</v>
      </c>
      <c r="U302" s="9">
        <v>17</v>
      </c>
      <c r="V302" s="9">
        <v>26</v>
      </c>
      <c r="W302" s="9">
        <v>37</v>
      </c>
      <c r="Y302">
        <v>30</v>
      </c>
      <c r="Z302">
        <v>7.8</v>
      </c>
    </row>
    <row r="303" spans="1:26" x14ac:dyDescent="0.3">
      <c r="A303" s="2">
        <v>328</v>
      </c>
      <c r="B303" s="60">
        <v>240</v>
      </c>
      <c r="C303" s="9">
        <v>2800</v>
      </c>
      <c r="D303" s="8">
        <f t="shared" si="49"/>
        <v>5.0002500125006247E-2</v>
      </c>
      <c r="E303" s="9">
        <f t="shared" si="50"/>
        <v>0.03</v>
      </c>
      <c r="F303" s="9">
        <v>0.05</v>
      </c>
      <c r="G303" s="9">
        <v>57.14</v>
      </c>
      <c r="H303" s="9">
        <f t="shared" si="47"/>
        <v>97.744360902255636</v>
      </c>
      <c r="I303" s="9">
        <f t="shared" si="46"/>
        <v>2.2556390977443641</v>
      </c>
      <c r="J303" s="9">
        <v>7980</v>
      </c>
      <c r="K303" s="9">
        <f t="shared" si="48"/>
        <v>7800</v>
      </c>
      <c r="L303" s="5" t="s">
        <v>23</v>
      </c>
      <c r="M303" s="9" t="s">
        <v>71</v>
      </c>
      <c r="N303" s="9" t="s">
        <v>72</v>
      </c>
      <c r="O303" s="9">
        <f t="shared" si="51"/>
        <v>2450000</v>
      </c>
      <c r="P303" s="9" t="s">
        <v>26</v>
      </c>
      <c r="Q303" s="9">
        <f t="shared" si="52"/>
        <v>1000</v>
      </c>
      <c r="R303" s="5">
        <f t="shared" si="53"/>
        <v>29.987755102040815</v>
      </c>
      <c r="S303" s="9" t="s">
        <v>54</v>
      </c>
      <c r="T303" s="9" t="s">
        <v>28</v>
      </c>
      <c r="U303" s="9">
        <v>17</v>
      </c>
      <c r="V303" s="9">
        <v>26</v>
      </c>
      <c r="W303" s="9">
        <v>37</v>
      </c>
      <c r="Y303">
        <v>30</v>
      </c>
      <c r="Z303">
        <v>7.8</v>
      </c>
    </row>
    <row r="304" spans="1:26" x14ac:dyDescent="0.3">
      <c r="A304" s="2">
        <v>329</v>
      </c>
      <c r="B304" s="60">
        <v>175</v>
      </c>
      <c r="C304" s="9">
        <v>800</v>
      </c>
      <c r="D304" s="9">
        <v>0.11</v>
      </c>
      <c r="E304" s="9">
        <v>0.05</v>
      </c>
      <c r="F304" s="9">
        <v>7.0000000000000007E-2</v>
      </c>
      <c r="G304" s="5">
        <f t="shared" ref="G304:G333" si="54">B304/(C304*D304*E304)</f>
        <v>39.772727272727266</v>
      </c>
      <c r="H304" s="9">
        <v>96.35</v>
      </c>
      <c r="I304" s="9">
        <f t="shared" si="46"/>
        <v>3.6500000000000057</v>
      </c>
      <c r="J304" s="9">
        <v>7990</v>
      </c>
      <c r="K304" s="9">
        <f t="shared" ref="K304:K333" si="55">J304*H304/100</f>
        <v>7698.3649999999998</v>
      </c>
      <c r="L304" s="5" t="s">
        <v>23</v>
      </c>
      <c r="M304" s="9" t="s">
        <v>50</v>
      </c>
      <c r="N304" s="9" t="s">
        <v>64</v>
      </c>
      <c r="O304" s="9">
        <f>250*250*300</f>
        <v>18750000</v>
      </c>
      <c r="P304" s="9" t="s">
        <v>26</v>
      </c>
      <c r="Q304" s="9">
        <f>5*5*7</f>
        <v>175</v>
      </c>
      <c r="R304" s="5">
        <f>(1-Q304/O304)*5</f>
        <v>4.9999533333333339</v>
      </c>
      <c r="S304" s="9" t="s">
        <v>54</v>
      </c>
      <c r="T304" s="9" t="s">
        <v>44</v>
      </c>
      <c r="U304" s="9">
        <v>19.170000000000002</v>
      </c>
      <c r="V304" s="9">
        <v>26.25</v>
      </c>
      <c r="W304" s="9">
        <v>37.96</v>
      </c>
    </row>
    <row r="305" spans="1:23" x14ac:dyDescent="0.3">
      <c r="A305" s="2">
        <v>330</v>
      </c>
      <c r="B305" s="60">
        <v>200</v>
      </c>
      <c r="C305" s="9">
        <v>577</v>
      </c>
      <c r="D305" s="9">
        <v>0.11</v>
      </c>
      <c r="E305" s="9">
        <v>0.05</v>
      </c>
      <c r="F305" s="9">
        <v>7.0000000000000007E-2</v>
      </c>
      <c r="G305" s="5">
        <f t="shared" si="54"/>
        <v>63.021900110288321</v>
      </c>
      <c r="H305" s="9">
        <v>97.23</v>
      </c>
      <c r="I305" s="9">
        <f t="shared" si="46"/>
        <v>2.769999999999996</v>
      </c>
      <c r="J305" s="9">
        <v>7990</v>
      </c>
      <c r="K305" s="9">
        <f t="shared" si="55"/>
        <v>7768.6770000000006</v>
      </c>
      <c r="L305" s="5" t="s">
        <v>23</v>
      </c>
      <c r="M305" s="9" t="s">
        <v>50</v>
      </c>
      <c r="N305" s="9" t="s">
        <v>64</v>
      </c>
      <c r="O305" s="9">
        <f>250*250*300</f>
        <v>18750000</v>
      </c>
      <c r="P305" s="9" t="s">
        <v>26</v>
      </c>
      <c r="Q305" s="9">
        <f>5*5*7</f>
        <v>175</v>
      </c>
      <c r="R305" s="5">
        <f>(1-Q305/O305)*5</f>
        <v>4.9999533333333339</v>
      </c>
      <c r="S305" s="9" t="s">
        <v>54</v>
      </c>
      <c r="T305" s="9" t="s">
        <v>44</v>
      </c>
      <c r="U305" s="9">
        <v>19.170000000000002</v>
      </c>
      <c r="V305" s="9">
        <v>26.25</v>
      </c>
      <c r="W305" s="9">
        <v>37.96</v>
      </c>
    </row>
    <row r="306" spans="1:23" x14ac:dyDescent="0.3">
      <c r="A306" s="2">
        <v>331</v>
      </c>
      <c r="B306" s="60">
        <v>200</v>
      </c>
      <c r="C306" s="9">
        <v>750</v>
      </c>
      <c r="D306" s="9">
        <v>0.11</v>
      </c>
      <c r="E306" s="9">
        <v>0.05</v>
      </c>
      <c r="F306" s="9">
        <v>7.0000000000000007E-2</v>
      </c>
      <c r="G306" s="5">
        <f t="shared" si="54"/>
        <v>48.484848484848484</v>
      </c>
      <c r="H306" s="9">
        <v>98.21</v>
      </c>
      <c r="I306" s="9">
        <f t="shared" si="46"/>
        <v>1.7900000000000063</v>
      </c>
      <c r="J306" s="9">
        <v>7990</v>
      </c>
      <c r="K306" s="9">
        <f t="shared" si="55"/>
        <v>7846.9789999999994</v>
      </c>
      <c r="L306" s="5" t="s">
        <v>23</v>
      </c>
      <c r="M306" s="9" t="s">
        <v>50</v>
      </c>
      <c r="N306" s="9" t="s">
        <v>64</v>
      </c>
      <c r="O306" s="9">
        <f>250*250*300</f>
        <v>18750000</v>
      </c>
      <c r="P306" s="9" t="s">
        <v>26</v>
      </c>
      <c r="Q306" s="9">
        <f>5*5*7</f>
        <v>175</v>
      </c>
      <c r="R306" s="5">
        <f>(1-Q306/O306)*5</f>
        <v>4.9999533333333339</v>
      </c>
      <c r="S306" s="9" t="s">
        <v>54</v>
      </c>
      <c r="T306" s="9" t="s">
        <v>44</v>
      </c>
      <c r="U306" s="9">
        <v>19.170000000000002</v>
      </c>
      <c r="V306" s="9">
        <v>26.25</v>
      </c>
      <c r="W306" s="9">
        <v>37.96</v>
      </c>
    </row>
    <row r="307" spans="1:23" x14ac:dyDescent="0.3">
      <c r="A307" s="2">
        <v>332</v>
      </c>
      <c r="B307" s="60">
        <v>150</v>
      </c>
      <c r="C307" s="9">
        <v>800</v>
      </c>
      <c r="D307" s="9">
        <v>0.11</v>
      </c>
      <c r="E307" s="9">
        <v>0.05</v>
      </c>
      <c r="F307" s="9">
        <v>7.0000000000000007E-2</v>
      </c>
      <c r="G307" s="5">
        <f t="shared" si="54"/>
        <v>34.090909090909086</v>
      </c>
      <c r="H307" s="9">
        <v>90.78</v>
      </c>
      <c r="I307" s="9">
        <f t="shared" si="46"/>
        <v>9.2199999999999989</v>
      </c>
      <c r="J307" s="9">
        <v>7990</v>
      </c>
      <c r="K307" s="9">
        <f t="shared" si="55"/>
        <v>7253.3219999999992</v>
      </c>
      <c r="L307" s="5" t="s">
        <v>23</v>
      </c>
      <c r="M307" s="9" t="s">
        <v>50</v>
      </c>
      <c r="N307" s="9" t="s">
        <v>64</v>
      </c>
      <c r="O307" s="9">
        <f>250*250*300</f>
        <v>18750000</v>
      </c>
      <c r="P307" s="9" t="s">
        <v>26</v>
      </c>
      <c r="Q307" s="9">
        <f>5*5*7</f>
        <v>175</v>
      </c>
      <c r="R307" s="5">
        <f>(1-Q307/O307)*5</f>
        <v>4.9999533333333339</v>
      </c>
      <c r="S307" s="9" t="s">
        <v>54</v>
      </c>
      <c r="T307" s="9" t="s">
        <v>44</v>
      </c>
      <c r="U307" s="9">
        <v>19.170000000000002</v>
      </c>
      <c r="V307" s="9">
        <v>26.25</v>
      </c>
      <c r="W307" s="9">
        <v>37.96</v>
      </c>
    </row>
    <row r="308" spans="1:23" x14ac:dyDescent="0.3">
      <c r="A308" s="2">
        <v>333</v>
      </c>
      <c r="B308" s="60">
        <v>200</v>
      </c>
      <c r="C308" s="9">
        <v>698</v>
      </c>
      <c r="D308" s="9">
        <v>0.11</v>
      </c>
      <c r="E308" s="9">
        <v>0.05</v>
      </c>
      <c r="F308" s="9">
        <v>7.0000000000000007E-2</v>
      </c>
      <c r="G308" s="5">
        <f t="shared" si="54"/>
        <v>52.096900234436049</v>
      </c>
      <c r="H308" s="9">
        <v>97.5</v>
      </c>
      <c r="I308" s="9">
        <f t="shared" si="46"/>
        <v>2.5</v>
      </c>
      <c r="J308" s="9">
        <v>7990</v>
      </c>
      <c r="K308" s="9">
        <f t="shared" si="55"/>
        <v>7790.25</v>
      </c>
      <c r="L308" s="5" t="s">
        <v>23</v>
      </c>
      <c r="M308" s="9" t="s">
        <v>50</v>
      </c>
      <c r="N308" s="9" t="s">
        <v>64</v>
      </c>
      <c r="O308" s="9">
        <f>250*250*300</f>
        <v>18750000</v>
      </c>
      <c r="P308" s="9" t="s">
        <v>26</v>
      </c>
      <c r="Q308" s="9">
        <f>5*5*7</f>
        <v>175</v>
      </c>
      <c r="R308" s="5">
        <f>(1-Q308/O308)*5</f>
        <v>4.9999533333333339</v>
      </c>
      <c r="S308" s="9" t="s">
        <v>54</v>
      </c>
      <c r="T308" s="9" t="s">
        <v>44</v>
      </c>
      <c r="U308" s="9">
        <v>19.170000000000002</v>
      </c>
      <c r="V308" s="9">
        <v>26.25</v>
      </c>
      <c r="W308" s="9">
        <v>37.96</v>
      </c>
    </row>
    <row r="309" spans="1:23" x14ac:dyDescent="0.3">
      <c r="A309" s="2">
        <v>334</v>
      </c>
      <c r="B309" s="60">
        <v>150</v>
      </c>
      <c r="C309" s="9">
        <v>500</v>
      </c>
      <c r="D309" s="9">
        <v>0.08</v>
      </c>
      <c r="E309" s="9">
        <v>0.03</v>
      </c>
      <c r="F309" s="9">
        <v>0.1</v>
      </c>
      <c r="G309" s="5">
        <f t="shared" si="54"/>
        <v>125</v>
      </c>
      <c r="H309" s="9">
        <v>99.62</v>
      </c>
      <c r="I309" s="9">
        <f t="shared" si="46"/>
        <v>0.37999999999999545</v>
      </c>
      <c r="J309" s="9">
        <v>7980</v>
      </c>
      <c r="K309" s="9">
        <f t="shared" si="55"/>
        <v>7949.6760000000013</v>
      </c>
      <c r="L309" s="5" t="s">
        <v>23</v>
      </c>
      <c r="M309" s="9" t="s">
        <v>73</v>
      </c>
      <c r="N309" s="9" t="s">
        <v>74</v>
      </c>
      <c r="O309" s="9">
        <f t="shared" ref="O309:O333" si="56">150*150*100</f>
        <v>2250000</v>
      </c>
      <c r="P309" s="9" t="s">
        <v>26</v>
      </c>
      <c r="Q309" s="9">
        <v>1</v>
      </c>
      <c r="R309" s="5">
        <f>(1-Q309/O309)*COUNT(#REF!)</f>
        <v>0</v>
      </c>
      <c r="S309" s="9" t="s">
        <v>54</v>
      </c>
      <c r="T309" s="9" t="s">
        <v>28</v>
      </c>
      <c r="V309" s="9">
        <v>27.82</v>
      </c>
    </row>
    <row r="310" spans="1:23" x14ac:dyDescent="0.3">
      <c r="A310" s="2">
        <v>335</v>
      </c>
      <c r="B310" s="60">
        <v>150</v>
      </c>
      <c r="C310" s="9">
        <v>700</v>
      </c>
      <c r="D310" s="9">
        <v>0.08</v>
      </c>
      <c r="E310" s="9">
        <v>0.03</v>
      </c>
      <c r="F310" s="9">
        <v>0.1</v>
      </c>
      <c r="G310" s="5">
        <f t="shared" si="54"/>
        <v>89.285714285714292</v>
      </c>
      <c r="H310" s="9">
        <v>99.59</v>
      </c>
      <c r="I310" s="9">
        <f t="shared" si="46"/>
        <v>0.40999999999999659</v>
      </c>
      <c r="J310" s="9">
        <v>7980</v>
      </c>
      <c r="K310" s="9">
        <f t="shared" si="55"/>
        <v>7947.2820000000011</v>
      </c>
      <c r="L310" s="5" t="s">
        <v>23</v>
      </c>
      <c r="M310" s="9" t="s">
        <v>73</v>
      </c>
      <c r="N310" s="9" t="s">
        <v>74</v>
      </c>
      <c r="O310" s="9">
        <f t="shared" si="56"/>
        <v>2250000</v>
      </c>
      <c r="P310" s="9" t="s">
        <v>26</v>
      </c>
      <c r="Q310" s="9">
        <v>1</v>
      </c>
      <c r="R310" s="5">
        <f>(1-Q310/O310)*COUNT(#REF!)</f>
        <v>0</v>
      </c>
      <c r="S310" s="9" t="s">
        <v>54</v>
      </c>
      <c r="T310" s="9" t="s">
        <v>28</v>
      </c>
      <c r="V310" s="9">
        <v>27.82</v>
      </c>
    </row>
    <row r="311" spans="1:23" x14ac:dyDescent="0.3">
      <c r="A311" s="2">
        <v>336</v>
      </c>
      <c r="B311" s="60">
        <v>150</v>
      </c>
      <c r="C311" s="9">
        <v>900</v>
      </c>
      <c r="D311" s="9">
        <v>0.08</v>
      </c>
      <c r="E311" s="9">
        <v>0.03</v>
      </c>
      <c r="F311" s="9">
        <v>0.1</v>
      </c>
      <c r="G311" s="5">
        <f t="shared" si="54"/>
        <v>69.444444444444443</v>
      </c>
      <c r="H311" s="9">
        <v>99.21</v>
      </c>
      <c r="I311" s="9">
        <f t="shared" si="46"/>
        <v>0.79000000000000625</v>
      </c>
      <c r="J311" s="9">
        <v>7980</v>
      </c>
      <c r="K311" s="9">
        <f t="shared" si="55"/>
        <v>7916.9579999999996</v>
      </c>
      <c r="L311" s="5" t="s">
        <v>23</v>
      </c>
      <c r="M311" s="9" t="s">
        <v>73</v>
      </c>
      <c r="N311" s="9" t="s">
        <v>74</v>
      </c>
      <c r="O311" s="9">
        <f t="shared" si="56"/>
        <v>2250000</v>
      </c>
      <c r="P311" s="9" t="s">
        <v>26</v>
      </c>
      <c r="Q311" s="9">
        <v>1</v>
      </c>
      <c r="R311" s="5">
        <f>(1-Q311/O311)*COUNT(#REF!)</f>
        <v>0</v>
      </c>
      <c r="S311" s="9" t="s">
        <v>54</v>
      </c>
      <c r="T311" s="9" t="s">
        <v>28</v>
      </c>
      <c r="V311" s="9">
        <v>27.82</v>
      </c>
    </row>
    <row r="312" spans="1:23" x14ac:dyDescent="0.3">
      <c r="A312" s="2">
        <v>337</v>
      </c>
      <c r="B312" s="60">
        <v>150</v>
      </c>
      <c r="C312" s="9">
        <v>1100</v>
      </c>
      <c r="D312" s="9">
        <v>0.08</v>
      </c>
      <c r="E312" s="9">
        <v>0.03</v>
      </c>
      <c r="F312" s="9">
        <v>0.1</v>
      </c>
      <c r="G312" s="5">
        <f t="shared" si="54"/>
        <v>56.818181818181827</v>
      </c>
      <c r="H312" s="9">
        <v>99.28</v>
      </c>
      <c r="I312" s="9">
        <f t="shared" si="46"/>
        <v>0.71999999999999886</v>
      </c>
      <c r="J312" s="9">
        <v>7980</v>
      </c>
      <c r="K312" s="9">
        <f t="shared" si="55"/>
        <v>7922.5439999999999</v>
      </c>
      <c r="L312" s="5" t="s">
        <v>23</v>
      </c>
      <c r="M312" s="9" t="s">
        <v>73</v>
      </c>
      <c r="N312" s="9" t="s">
        <v>74</v>
      </c>
      <c r="O312" s="9">
        <f t="shared" si="56"/>
        <v>2250000</v>
      </c>
      <c r="P312" s="9" t="s">
        <v>26</v>
      </c>
      <c r="Q312" s="9">
        <v>1</v>
      </c>
      <c r="R312" s="5">
        <f>(1-Q312/O312)*COUNT(#REF!)</f>
        <v>0</v>
      </c>
      <c r="S312" s="9" t="s">
        <v>54</v>
      </c>
      <c r="T312" s="9" t="s">
        <v>28</v>
      </c>
      <c r="V312" s="9">
        <v>27.82</v>
      </c>
    </row>
    <row r="313" spans="1:23" x14ac:dyDescent="0.3">
      <c r="A313" s="2">
        <v>338</v>
      </c>
      <c r="B313" s="60">
        <v>175</v>
      </c>
      <c r="C313" s="9">
        <v>500</v>
      </c>
      <c r="D313" s="9">
        <v>0.08</v>
      </c>
      <c r="E313" s="9">
        <v>0.03</v>
      </c>
      <c r="F313" s="9">
        <v>0.1</v>
      </c>
      <c r="G313" s="5">
        <f t="shared" si="54"/>
        <v>145.83333333333334</v>
      </c>
      <c r="H313" s="9">
        <v>99.73</v>
      </c>
      <c r="I313" s="9">
        <f t="shared" si="46"/>
        <v>0.26999999999999602</v>
      </c>
      <c r="J313" s="9">
        <v>7980</v>
      </c>
      <c r="K313" s="9">
        <f t="shared" si="55"/>
        <v>7958.4540000000006</v>
      </c>
      <c r="L313" s="5" t="s">
        <v>23</v>
      </c>
      <c r="M313" s="9" t="s">
        <v>73</v>
      </c>
      <c r="N313" s="9" t="s">
        <v>74</v>
      </c>
      <c r="O313" s="9">
        <f t="shared" si="56"/>
        <v>2250000</v>
      </c>
      <c r="P313" s="9" t="s">
        <v>26</v>
      </c>
      <c r="Q313" s="9">
        <v>1</v>
      </c>
      <c r="R313" s="5">
        <f>(1-Q313/O313)*COUNT(#REF!)</f>
        <v>0</v>
      </c>
      <c r="S313" s="9" t="s">
        <v>54</v>
      </c>
      <c r="T313" s="9" t="s">
        <v>28</v>
      </c>
      <c r="V313" s="9">
        <v>27.82</v>
      </c>
    </row>
    <row r="314" spans="1:23" x14ac:dyDescent="0.3">
      <c r="A314" s="2">
        <v>339</v>
      </c>
      <c r="B314" s="60">
        <v>175</v>
      </c>
      <c r="C314" s="9">
        <v>700</v>
      </c>
      <c r="D314" s="9">
        <v>0.08</v>
      </c>
      <c r="E314" s="9">
        <v>0.03</v>
      </c>
      <c r="F314" s="9">
        <v>0.1</v>
      </c>
      <c r="G314" s="5">
        <f t="shared" si="54"/>
        <v>104.16666666666667</v>
      </c>
      <c r="H314" s="9">
        <v>99.93</v>
      </c>
      <c r="I314" s="9">
        <f t="shared" si="46"/>
        <v>6.9999999999993179E-2</v>
      </c>
      <c r="J314" s="9">
        <v>7980</v>
      </c>
      <c r="K314" s="9">
        <f t="shared" si="55"/>
        <v>7974.4140000000007</v>
      </c>
      <c r="L314" s="5" t="s">
        <v>23</v>
      </c>
      <c r="M314" s="9" t="s">
        <v>73</v>
      </c>
      <c r="N314" s="9" t="s">
        <v>74</v>
      </c>
      <c r="O314" s="9">
        <f t="shared" si="56"/>
        <v>2250000</v>
      </c>
      <c r="P314" s="9" t="s">
        <v>26</v>
      </c>
      <c r="Q314" s="9">
        <v>1</v>
      </c>
      <c r="R314" s="5">
        <f>(1-Q314/O314)*COUNT(#REF!)</f>
        <v>0</v>
      </c>
      <c r="S314" s="9" t="s">
        <v>54</v>
      </c>
      <c r="T314" s="9" t="s">
        <v>28</v>
      </c>
      <c r="V314" s="9">
        <v>27.82</v>
      </c>
    </row>
    <row r="315" spans="1:23" x14ac:dyDescent="0.3">
      <c r="A315" s="2">
        <v>340</v>
      </c>
      <c r="B315" s="60">
        <v>175</v>
      </c>
      <c r="C315" s="9">
        <v>900</v>
      </c>
      <c r="D315" s="9">
        <v>0.08</v>
      </c>
      <c r="E315" s="9">
        <v>0.03</v>
      </c>
      <c r="F315" s="9">
        <v>0.1</v>
      </c>
      <c r="G315" s="5">
        <f t="shared" si="54"/>
        <v>81.018518518518519</v>
      </c>
      <c r="H315" s="9">
        <v>99.88</v>
      </c>
      <c r="I315" s="9">
        <f t="shared" si="46"/>
        <v>0.12000000000000455</v>
      </c>
      <c r="J315" s="9">
        <v>7980</v>
      </c>
      <c r="K315" s="9">
        <f t="shared" si="55"/>
        <v>7970.4239999999991</v>
      </c>
      <c r="L315" s="5" t="s">
        <v>23</v>
      </c>
      <c r="M315" s="9" t="s">
        <v>73</v>
      </c>
      <c r="N315" s="9" t="s">
        <v>74</v>
      </c>
      <c r="O315" s="9">
        <f t="shared" si="56"/>
        <v>2250000</v>
      </c>
      <c r="P315" s="9" t="s">
        <v>26</v>
      </c>
      <c r="Q315" s="9">
        <v>1</v>
      </c>
      <c r="R315" s="5">
        <f>(1-Q315/O315)*COUNT(#REF!)</f>
        <v>0</v>
      </c>
      <c r="S315" s="9" t="s">
        <v>54</v>
      </c>
      <c r="T315" s="9" t="s">
        <v>28</v>
      </c>
      <c r="V315" s="9">
        <v>27.82</v>
      </c>
    </row>
    <row r="316" spans="1:23" x14ac:dyDescent="0.3">
      <c r="A316" s="2">
        <v>341</v>
      </c>
      <c r="B316" s="60">
        <v>175</v>
      </c>
      <c r="C316" s="9">
        <v>1100</v>
      </c>
      <c r="D316" s="9">
        <v>0.08</v>
      </c>
      <c r="E316" s="9">
        <v>0.03</v>
      </c>
      <c r="F316" s="9">
        <v>0.1</v>
      </c>
      <c r="G316" s="5">
        <f t="shared" si="54"/>
        <v>66.287878787878796</v>
      </c>
      <c r="H316" s="9">
        <v>98.76</v>
      </c>
      <c r="I316" s="9">
        <f t="shared" si="46"/>
        <v>1.2399999999999949</v>
      </c>
      <c r="J316" s="9">
        <v>7980</v>
      </c>
      <c r="K316" s="9">
        <f t="shared" si="55"/>
        <v>7881.0480000000007</v>
      </c>
      <c r="L316" s="5" t="s">
        <v>23</v>
      </c>
      <c r="M316" s="9" t="s">
        <v>73</v>
      </c>
      <c r="N316" s="9" t="s">
        <v>74</v>
      </c>
      <c r="O316" s="9">
        <f t="shared" si="56"/>
        <v>2250000</v>
      </c>
      <c r="P316" s="9" t="s">
        <v>26</v>
      </c>
      <c r="Q316" s="9">
        <v>1</v>
      </c>
      <c r="R316" s="5">
        <f>(1-Q316/O316)*COUNT(#REF!)</f>
        <v>0</v>
      </c>
      <c r="S316" s="9" t="s">
        <v>54</v>
      </c>
      <c r="T316" s="9" t="s">
        <v>28</v>
      </c>
      <c r="V316" s="9">
        <v>27.82</v>
      </c>
    </row>
    <row r="317" spans="1:23" x14ac:dyDescent="0.3">
      <c r="A317" s="2">
        <v>342</v>
      </c>
      <c r="B317" s="60">
        <v>200</v>
      </c>
      <c r="C317" s="9">
        <v>500</v>
      </c>
      <c r="D317" s="9">
        <v>0.08</v>
      </c>
      <c r="E317" s="9">
        <v>0.03</v>
      </c>
      <c r="F317" s="9">
        <v>0.1</v>
      </c>
      <c r="G317" s="5">
        <f t="shared" si="54"/>
        <v>166.66666666666669</v>
      </c>
      <c r="H317" s="9">
        <v>96.64</v>
      </c>
      <c r="I317" s="9">
        <f t="shared" si="46"/>
        <v>3.3599999999999994</v>
      </c>
      <c r="J317" s="9">
        <v>7980</v>
      </c>
      <c r="K317" s="9">
        <f t="shared" si="55"/>
        <v>7711.8719999999994</v>
      </c>
      <c r="L317" s="5" t="s">
        <v>23</v>
      </c>
      <c r="M317" s="9" t="s">
        <v>73</v>
      </c>
      <c r="N317" s="9" t="s">
        <v>74</v>
      </c>
      <c r="O317" s="9">
        <f t="shared" si="56"/>
        <v>2250000</v>
      </c>
      <c r="P317" s="9" t="s">
        <v>26</v>
      </c>
      <c r="Q317" s="9">
        <v>1</v>
      </c>
      <c r="R317" s="5">
        <f>(1-Q317/O317)*COUNT(#REF!)</f>
        <v>0</v>
      </c>
      <c r="S317" s="9" t="s">
        <v>54</v>
      </c>
      <c r="T317" s="9" t="s">
        <v>28</v>
      </c>
      <c r="V317" s="9">
        <v>27.82</v>
      </c>
    </row>
    <row r="318" spans="1:23" x14ac:dyDescent="0.3">
      <c r="A318" s="2">
        <v>343</v>
      </c>
      <c r="B318" s="60">
        <v>200</v>
      </c>
      <c r="C318" s="9">
        <v>700</v>
      </c>
      <c r="D318" s="9">
        <v>0.08</v>
      </c>
      <c r="E318" s="9">
        <v>0.03</v>
      </c>
      <c r="F318" s="9">
        <v>0.1</v>
      </c>
      <c r="G318" s="5">
        <f t="shared" si="54"/>
        <v>119.04761904761905</v>
      </c>
      <c r="H318" s="9">
        <v>99.66</v>
      </c>
      <c r="I318" s="9">
        <f t="shared" si="46"/>
        <v>0.34000000000000341</v>
      </c>
      <c r="J318" s="9">
        <v>7980</v>
      </c>
      <c r="K318" s="9">
        <f t="shared" si="55"/>
        <v>7952.8679999999995</v>
      </c>
      <c r="L318" s="5" t="s">
        <v>23</v>
      </c>
      <c r="M318" s="9" t="s">
        <v>73</v>
      </c>
      <c r="N318" s="9" t="s">
        <v>74</v>
      </c>
      <c r="O318" s="9">
        <f t="shared" si="56"/>
        <v>2250000</v>
      </c>
      <c r="P318" s="9" t="s">
        <v>26</v>
      </c>
      <c r="Q318" s="9">
        <v>1</v>
      </c>
      <c r="R318" s="5">
        <f>(1-Q318/O318)*COUNT(#REF!)</f>
        <v>0</v>
      </c>
      <c r="S318" s="9" t="s">
        <v>54</v>
      </c>
      <c r="T318" s="9" t="s">
        <v>28</v>
      </c>
      <c r="V318" s="9">
        <v>27.82</v>
      </c>
    </row>
    <row r="319" spans="1:23" x14ac:dyDescent="0.3">
      <c r="A319" s="2">
        <v>344</v>
      </c>
      <c r="B319" s="60">
        <v>200</v>
      </c>
      <c r="C319" s="9">
        <v>900</v>
      </c>
      <c r="D319" s="9">
        <v>0.08</v>
      </c>
      <c r="E319" s="9">
        <v>0.03</v>
      </c>
      <c r="F319" s="9">
        <v>0.1</v>
      </c>
      <c r="G319" s="5">
        <f t="shared" si="54"/>
        <v>92.592592592592581</v>
      </c>
      <c r="H319" s="9">
        <v>99.71</v>
      </c>
      <c r="I319" s="9">
        <f t="shared" si="46"/>
        <v>0.29000000000000625</v>
      </c>
      <c r="J319" s="9">
        <v>7980</v>
      </c>
      <c r="K319" s="9">
        <f t="shared" si="55"/>
        <v>7956.8579999999993</v>
      </c>
      <c r="L319" s="5" t="s">
        <v>23</v>
      </c>
      <c r="M319" s="9" t="s">
        <v>73</v>
      </c>
      <c r="N319" s="9" t="s">
        <v>74</v>
      </c>
      <c r="O319" s="9">
        <f t="shared" si="56"/>
        <v>2250000</v>
      </c>
      <c r="P319" s="9" t="s">
        <v>26</v>
      </c>
      <c r="Q319" s="9">
        <v>1</v>
      </c>
      <c r="R319" s="5">
        <f>(1-Q319/O319)*COUNT(#REF!)</f>
        <v>0</v>
      </c>
      <c r="S319" s="9" t="s">
        <v>54</v>
      </c>
      <c r="T319" s="9" t="s">
        <v>28</v>
      </c>
      <c r="V319" s="9">
        <v>27.82</v>
      </c>
    </row>
    <row r="320" spans="1:23" x14ac:dyDescent="0.3">
      <c r="A320" s="2">
        <v>345</v>
      </c>
      <c r="B320" s="60">
        <v>200</v>
      </c>
      <c r="C320" s="9">
        <v>1100</v>
      </c>
      <c r="D320" s="9">
        <v>0.08</v>
      </c>
      <c r="E320" s="9">
        <v>0.03</v>
      </c>
      <c r="F320" s="9">
        <v>0.1</v>
      </c>
      <c r="G320" s="5">
        <f t="shared" si="54"/>
        <v>75.757575757575765</v>
      </c>
      <c r="H320" s="9">
        <v>99.36</v>
      </c>
      <c r="I320" s="9">
        <f t="shared" si="46"/>
        <v>0.64000000000000057</v>
      </c>
      <c r="J320" s="9">
        <v>7980</v>
      </c>
      <c r="K320" s="9">
        <f t="shared" si="55"/>
        <v>7928.9280000000008</v>
      </c>
      <c r="L320" s="5" t="s">
        <v>23</v>
      </c>
      <c r="M320" s="9" t="s">
        <v>73</v>
      </c>
      <c r="N320" s="9" t="s">
        <v>74</v>
      </c>
      <c r="O320" s="9">
        <f t="shared" si="56"/>
        <v>2250000</v>
      </c>
      <c r="P320" s="9" t="s">
        <v>26</v>
      </c>
      <c r="Q320" s="9">
        <v>1</v>
      </c>
      <c r="R320" s="5">
        <f>(1-Q320/O320)*COUNT(#REF!)</f>
        <v>0</v>
      </c>
      <c r="S320" s="9" t="s">
        <v>54</v>
      </c>
      <c r="T320" s="9" t="s">
        <v>28</v>
      </c>
      <c r="V320" s="9">
        <v>27.82</v>
      </c>
    </row>
    <row r="321" spans="1:22" x14ac:dyDescent="0.3">
      <c r="A321" s="2">
        <v>346</v>
      </c>
      <c r="B321" s="60">
        <v>200</v>
      </c>
      <c r="C321" s="9">
        <v>1300</v>
      </c>
      <c r="D321" s="9">
        <v>0.08</v>
      </c>
      <c r="E321" s="9">
        <v>0.03</v>
      </c>
      <c r="F321" s="9">
        <v>0.1</v>
      </c>
      <c r="G321" s="5">
        <f t="shared" si="54"/>
        <v>64.102564102564102</v>
      </c>
      <c r="H321" s="9">
        <v>98.54</v>
      </c>
      <c r="I321" s="9">
        <f t="shared" si="46"/>
        <v>1.4599999999999937</v>
      </c>
      <c r="J321" s="9">
        <v>7980</v>
      </c>
      <c r="K321" s="9">
        <f t="shared" si="55"/>
        <v>7863.4920000000011</v>
      </c>
      <c r="L321" s="5" t="s">
        <v>23</v>
      </c>
      <c r="M321" s="9" t="s">
        <v>73</v>
      </c>
      <c r="N321" s="9" t="s">
        <v>74</v>
      </c>
      <c r="O321" s="9">
        <f t="shared" si="56"/>
        <v>2250000</v>
      </c>
      <c r="P321" s="9" t="s">
        <v>26</v>
      </c>
      <c r="Q321" s="9">
        <v>1</v>
      </c>
      <c r="R321" s="5">
        <f>(1-Q321/O321)*COUNT(#REF!)</f>
        <v>0</v>
      </c>
      <c r="S321" s="9" t="s">
        <v>54</v>
      </c>
      <c r="T321" s="9" t="s">
        <v>28</v>
      </c>
      <c r="V321" s="9">
        <v>27.82</v>
      </c>
    </row>
    <row r="322" spans="1:22" x14ac:dyDescent="0.3">
      <c r="A322" s="2">
        <v>347</v>
      </c>
      <c r="B322" s="60">
        <v>200</v>
      </c>
      <c r="C322" s="9">
        <v>1500</v>
      </c>
      <c r="D322" s="9">
        <v>0.08</v>
      </c>
      <c r="E322" s="9">
        <v>0.03</v>
      </c>
      <c r="F322" s="9">
        <v>0.1</v>
      </c>
      <c r="G322" s="5">
        <f t="shared" si="54"/>
        <v>55.555555555555564</v>
      </c>
      <c r="H322" s="9">
        <v>97.7</v>
      </c>
      <c r="I322" s="9">
        <f t="shared" si="46"/>
        <v>2.2999999999999972</v>
      </c>
      <c r="J322" s="9">
        <v>7980</v>
      </c>
      <c r="K322" s="9">
        <f t="shared" si="55"/>
        <v>7796.46</v>
      </c>
      <c r="L322" s="5" t="s">
        <v>23</v>
      </c>
      <c r="M322" s="9" t="s">
        <v>73</v>
      </c>
      <c r="N322" s="9" t="s">
        <v>74</v>
      </c>
      <c r="O322" s="9">
        <f t="shared" si="56"/>
        <v>2250000</v>
      </c>
      <c r="P322" s="9" t="s">
        <v>26</v>
      </c>
      <c r="Q322" s="9">
        <v>1</v>
      </c>
      <c r="R322" s="5">
        <f>(1-Q322/O322)*COUNT(#REF!)</f>
        <v>0</v>
      </c>
      <c r="S322" s="9" t="s">
        <v>54</v>
      </c>
      <c r="T322" s="9" t="s">
        <v>28</v>
      </c>
      <c r="V322" s="9">
        <v>27.82</v>
      </c>
    </row>
    <row r="323" spans="1:22" x14ac:dyDescent="0.3">
      <c r="A323" s="2">
        <v>348</v>
      </c>
      <c r="B323" s="60">
        <v>200</v>
      </c>
      <c r="C323" s="9">
        <v>1100</v>
      </c>
      <c r="D323" s="9">
        <v>0.04</v>
      </c>
      <c r="E323" s="9">
        <v>0.03</v>
      </c>
      <c r="F323" s="9">
        <v>0.1</v>
      </c>
      <c r="G323" s="5">
        <f t="shared" si="54"/>
        <v>151.51515151515153</v>
      </c>
      <c r="H323" s="9">
        <v>99.62</v>
      </c>
      <c r="I323" s="9">
        <f t="shared" si="46"/>
        <v>0.37999999999999545</v>
      </c>
      <c r="J323" s="9">
        <v>7980</v>
      </c>
      <c r="K323" s="9">
        <f t="shared" si="55"/>
        <v>7949.6760000000013</v>
      </c>
      <c r="L323" s="5" t="s">
        <v>23</v>
      </c>
      <c r="M323" s="9" t="s">
        <v>73</v>
      </c>
      <c r="N323" s="9" t="s">
        <v>74</v>
      </c>
      <c r="O323" s="9">
        <f t="shared" si="56"/>
        <v>2250000</v>
      </c>
      <c r="P323" s="9" t="s">
        <v>26</v>
      </c>
      <c r="Q323" s="9">
        <v>1</v>
      </c>
      <c r="R323" s="5">
        <f>(1-Q323/O323)*COUNT(#REF!)</f>
        <v>0</v>
      </c>
      <c r="S323" s="9" t="s">
        <v>54</v>
      </c>
      <c r="T323" s="9" t="s">
        <v>28</v>
      </c>
      <c r="V323" s="9">
        <v>27.82</v>
      </c>
    </row>
    <row r="324" spans="1:22" x14ac:dyDescent="0.3">
      <c r="A324" s="2">
        <v>349</v>
      </c>
      <c r="B324" s="60">
        <v>200</v>
      </c>
      <c r="C324" s="9">
        <v>1100</v>
      </c>
      <c r="D324" s="9">
        <v>0.08</v>
      </c>
      <c r="E324" s="9">
        <v>0.03</v>
      </c>
      <c r="F324" s="9">
        <v>0.1</v>
      </c>
      <c r="G324" s="5">
        <f t="shared" si="54"/>
        <v>75.757575757575765</v>
      </c>
      <c r="H324" s="9">
        <v>99.36</v>
      </c>
      <c r="I324" s="9">
        <f t="shared" si="46"/>
        <v>0.64000000000000057</v>
      </c>
      <c r="J324" s="9">
        <v>7980</v>
      </c>
      <c r="K324" s="9">
        <f t="shared" si="55"/>
        <v>7928.9280000000008</v>
      </c>
      <c r="L324" s="5" t="s">
        <v>23</v>
      </c>
      <c r="M324" s="9" t="s">
        <v>73</v>
      </c>
      <c r="N324" s="9" t="s">
        <v>74</v>
      </c>
      <c r="O324" s="9">
        <f t="shared" si="56"/>
        <v>2250000</v>
      </c>
      <c r="P324" s="9" t="s">
        <v>26</v>
      </c>
      <c r="Q324" s="9">
        <v>1</v>
      </c>
      <c r="R324" s="5">
        <f>(1-Q324/O324)*COUNT(#REF!)</f>
        <v>0</v>
      </c>
      <c r="S324" s="9" t="s">
        <v>54</v>
      </c>
      <c r="T324" s="9" t="s">
        <v>28</v>
      </c>
      <c r="V324" s="9">
        <v>27.82</v>
      </c>
    </row>
    <row r="325" spans="1:22" x14ac:dyDescent="0.3">
      <c r="A325" s="2">
        <v>350</v>
      </c>
      <c r="B325" s="60">
        <v>200</v>
      </c>
      <c r="C325" s="9">
        <v>1100</v>
      </c>
      <c r="D325" s="9">
        <v>0.12</v>
      </c>
      <c r="E325" s="9">
        <v>0.03</v>
      </c>
      <c r="F325" s="9">
        <v>0.1</v>
      </c>
      <c r="G325" s="5">
        <f t="shared" si="54"/>
        <v>50.505050505050505</v>
      </c>
      <c r="H325" s="9">
        <v>97.63</v>
      </c>
      <c r="I325" s="9">
        <f t="shared" si="46"/>
        <v>2.3700000000000045</v>
      </c>
      <c r="J325" s="9">
        <v>7980</v>
      </c>
      <c r="K325" s="9">
        <f t="shared" si="55"/>
        <v>7790.8739999999989</v>
      </c>
      <c r="L325" s="5" t="s">
        <v>23</v>
      </c>
      <c r="M325" s="9" t="s">
        <v>73</v>
      </c>
      <c r="N325" s="9" t="s">
        <v>74</v>
      </c>
      <c r="O325" s="9">
        <f t="shared" si="56"/>
        <v>2250000</v>
      </c>
      <c r="P325" s="9" t="s">
        <v>26</v>
      </c>
      <c r="Q325" s="9">
        <v>1</v>
      </c>
      <c r="R325" s="5">
        <f>(1-Q325/O325)*COUNT(#REF!)</f>
        <v>0</v>
      </c>
      <c r="S325" s="9" t="s">
        <v>54</v>
      </c>
      <c r="T325" s="9" t="s">
        <v>28</v>
      </c>
      <c r="V325" s="9">
        <v>27.82</v>
      </c>
    </row>
    <row r="326" spans="1:22" x14ac:dyDescent="0.3">
      <c r="A326" s="2">
        <v>351</v>
      </c>
      <c r="B326" s="60">
        <v>200</v>
      </c>
      <c r="C326" s="9">
        <v>1100</v>
      </c>
      <c r="D326" s="9">
        <v>0.08</v>
      </c>
      <c r="E326" s="9">
        <v>0.03</v>
      </c>
      <c r="F326" s="9">
        <v>0.1</v>
      </c>
      <c r="G326" s="5">
        <f t="shared" si="54"/>
        <v>75.757575757575765</v>
      </c>
      <c r="H326" s="9">
        <v>99.36</v>
      </c>
      <c r="I326" s="9">
        <f t="shared" si="46"/>
        <v>0.64000000000000057</v>
      </c>
      <c r="J326" s="9">
        <v>7980</v>
      </c>
      <c r="K326" s="9">
        <f t="shared" si="55"/>
        <v>7928.9280000000008</v>
      </c>
      <c r="L326" s="5" t="s">
        <v>23</v>
      </c>
      <c r="M326" s="9" t="s">
        <v>73</v>
      </c>
      <c r="N326" s="9" t="s">
        <v>74</v>
      </c>
      <c r="O326" s="9">
        <f t="shared" si="56"/>
        <v>2250000</v>
      </c>
      <c r="P326" s="9" t="s">
        <v>26</v>
      </c>
      <c r="Q326" s="9">
        <v>1</v>
      </c>
      <c r="R326" s="5">
        <f>(1-Q326/O326)*COUNT(#REF!)</f>
        <v>0</v>
      </c>
      <c r="S326" s="9" t="s">
        <v>54</v>
      </c>
      <c r="T326" s="9" t="s">
        <v>28</v>
      </c>
      <c r="V326" s="9">
        <v>27.82</v>
      </c>
    </row>
    <row r="327" spans="1:22" x14ac:dyDescent="0.3">
      <c r="A327" s="2">
        <v>352</v>
      </c>
      <c r="B327" s="60">
        <v>200</v>
      </c>
      <c r="C327" s="9">
        <v>1100</v>
      </c>
      <c r="D327" s="9">
        <v>0.08</v>
      </c>
      <c r="E327" s="9">
        <v>0.04</v>
      </c>
      <c r="F327" s="9">
        <v>0.1</v>
      </c>
      <c r="G327" s="5">
        <f t="shared" si="54"/>
        <v>56.81818181818182</v>
      </c>
      <c r="H327" s="9">
        <v>97.93</v>
      </c>
      <c r="I327" s="9">
        <f t="shared" si="46"/>
        <v>2.0699999999999932</v>
      </c>
      <c r="J327" s="9">
        <v>7980</v>
      </c>
      <c r="K327" s="9">
        <f t="shared" si="55"/>
        <v>7814.8140000000003</v>
      </c>
      <c r="L327" s="5" t="s">
        <v>23</v>
      </c>
      <c r="M327" s="9" t="s">
        <v>73</v>
      </c>
      <c r="N327" s="9" t="s">
        <v>74</v>
      </c>
      <c r="O327" s="9">
        <f t="shared" si="56"/>
        <v>2250000</v>
      </c>
      <c r="P327" s="9" t="s">
        <v>26</v>
      </c>
      <c r="Q327" s="9">
        <v>1</v>
      </c>
      <c r="R327" s="5">
        <f>(1-Q327/O327)*COUNT(#REF!)</f>
        <v>0</v>
      </c>
      <c r="S327" s="9" t="s">
        <v>54</v>
      </c>
      <c r="T327" s="9" t="s">
        <v>28</v>
      </c>
      <c r="V327" s="9">
        <v>27.82</v>
      </c>
    </row>
    <row r="328" spans="1:22" x14ac:dyDescent="0.3">
      <c r="A328" s="2">
        <v>353</v>
      </c>
      <c r="B328" s="60">
        <v>200</v>
      </c>
      <c r="C328" s="9">
        <v>1100</v>
      </c>
      <c r="D328" s="9">
        <v>0.08</v>
      </c>
      <c r="E328" s="9">
        <v>0.05</v>
      </c>
      <c r="F328" s="9">
        <v>0.1</v>
      </c>
      <c r="G328" s="5">
        <f t="shared" si="54"/>
        <v>45.454545454545453</v>
      </c>
      <c r="H328" s="9">
        <v>97.62</v>
      </c>
      <c r="I328" s="9">
        <f t="shared" si="46"/>
        <v>2.3799999999999955</v>
      </c>
      <c r="J328" s="9">
        <v>7980</v>
      </c>
      <c r="K328" s="9">
        <f t="shared" si="55"/>
        <v>7790.0760000000009</v>
      </c>
      <c r="L328" s="5" t="s">
        <v>23</v>
      </c>
      <c r="M328" s="9" t="s">
        <v>73</v>
      </c>
      <c r="N328" s="9" t="s">
        <v>74</v>
      </c>
      <c r="O328" s="9">
        <f t="shared" si="56"/>
        <v>2250000</v>
      </c>
      <c r="P328" s="9" t="s">
        <v>26</v>
      </c>
      <c r="Q328" s="9">
        <v>1</v>
      </c>
      <c r="R328" s="5">
        <f>(1-Q328/O328)*COUNT(#REF!)</f>
        <v>0</v>
      </c>
      <c r="S328" s="9" t="s">
        <v>54</v>
      </c>
      <c r="T328" s="9" t="s">
        <v>28</v>
      </c>
      <c r="V328" s="9">
        <v>27.82</v>
      </c>
    </row>
    <row r="329" spans="1:22" x14ac:dyDescent="0.3">
      <c r="A329" s="2">
        <v>354</v>
      </c>
      <c r="B329" s="60">
        <v>200</v>
      </c>
      <c r="C329" s="9">
        <v>1100</v>
      </c>
      <c r="D329" s="9">
        <v>0.08</v>
      </c>
      <c r="E329" s="9">
        <v>0.06</v>
      </c>
      <c r="F329" s="9">
        <v>0.1</v>
      </c>
      <c r="G329" s="5">
        <f t="shared" si="54"/>
        <v>37.878787878787882</v>
      </c>
      <c r="H329" s="9">
        <v>93.8</v>
      </c>
      <c r="I329" s="9">
        <f t="shared" si="46"/>
        <v>6.2000000000000028</v>
      </c>
      <c r="J329" s="9">
        <v>7980</v>
      </c>
      <c r="K329" s="9">
        <f t="shared" si="55"/>
        <v>7485.24</v>
      </c>
      <c r="L329" s="5" t="s">
        <v>23</v>
      </c>
      <c r="M329" s="9" t="s">
        <v>73</v>
      </c>
      <c r="N329" s="9" t="s">
        <v>74</v>
      </c>
      <c r="O329" s="9">
        <f t="shared" si="56"/>
        <v>2250000</v>
      </c>
      <c r="P329" s="9" t="s">
        <v>26</v>
      </c>
      <c r="Q329" s="9">
        <v>1</v>
      </c>
      <c r="R329" s="5">
        <f>(1-Q329/O329)*COUNT(#REF!)</f>
        <v>0</v>
      </c>
      <c r="S329" s="9" t="s">
        <v>54</v>
      </c>
      <c r="T329" s="9" t="s">
        <v>28</v>
      </c>
      <c r="V329" s="9">
        <v>27.82</v>
      </c>
    </row>
    <row r="330" spans="1:22" x14ac:dyDescent="0.3">
      <c r="A330" s="2">
        <v>355</v>
      </c>
      <c r="B330" s="60">
        <v>100</v>
      </c>
      <c r="C330" s="9">
        <v>1100</v>
      </c>
      <c r="D330" s="9">
        <v>0.08</v>
      </c>
      <c r="E330" s="9">
        <v>0.03</v>
      </c>
      <c r="F330" s="9">
        <v>0.1</v>
      </c>
      <c r="G330" s="5">
        <f t="shared" si="54"/>
        <v>37.878787878787882</v>
      </c>
      <c r="H330" s="9">
        <v>92.7</v>
      </c>
      <c r="I330" s="9">
        <f t="shared" si="46"/>
        <v>7.2999999999999972</v>
      </c>
      <c r="J330" s="9">
        <v>7980</v>
      </c>
      <c r="K330" s="9">
        <f t="shared" si="55"/>
        <v>7397.46</v>
      </c>
      <c r="L330" s="5" t="s">
        <v>23</v>
      </c>
      <c r="M330" s="9" t="s">
        <v>73</v>
      </c>
      <c r="N330" s="9" t="s">
        <v>74</v>
      </c>
      <c r="O330" s="9">
        <f t="shared" si="56"/>
        <v>2250000</v>
      </c>
      <c r="P330" s="9" t="s">
        <v>26</v>
      </c>
      <c r="Q330" s="9">
        <v>1</v>
      </c>
      <c r="R330" s="5">
        <f>(1-Q330/O330)*COUNT(#REF!)</f>
        <v>0</v>
      </c>
      <c r="S330" s="9" t="s">
        <v>54</v>
      </c>
      <c r="T330" s="9" t="s">
        <v>28</v>
      </c>
      <c r="V330" s="9">
        <v>27.82</v>
      </c>
    </row>
    <row r="331" spans="1:22" x14ac:dyDescent="0.3">
      <c r="A331" s="2">
        <v>356</v>
      </c>
      <c r="B331" s="60">
        <v>125</v>
      </c>
      <c r="C331" s="9">
        <v>1100</v>
      </c>
      <c r="D331" s="9">
        <v>0.08</v>
      </c>
      <c r="E331" s="9">
        <v>0.03</v>
      </c>
      <c r="F331" s="9">
        <v>0.1</v>
      </c>
      <c r="G331" s="5">
        <f t="shared" si="54"/>
        <v>47.348484848484851</v>
      </c>
      <c r="H331" s="9">
        <v>97.4</v>
      </c>
      <c r="I331" s="9">
        <f t="shared" si="46"/>
        <v>2.5999999999999943</v>
      </c>
      <c r="J331" s="9">
        <v>7980</v>
      </c>
      <c r="K331" s="9">
        <f t="shared" si="55"/>
        <v>7772.52</v>
      </c>
      <c r="L331" s="5" t="s">
        <v>23</v>
      </c>
      <c r="M331" s="9" t="s">
        <v>73</v>
      </c>
      <c r="N331" s="9" t="s">
        <v>74</v>
      </c>
      <c r="O331" s="9">
        <f t="shared" si="56"/>
        <v>2250000</v>
      </c>
      <c r="P331" s="9" t="s">
        <v>26</v>
      </c>
      <c r="Q331" s="9">
        <v>1</v>
      </c>
      <c r="R331" s="5">
        <f>(1-Q331/O331)*COUNT(#REF!)</f>
        <v>0</v>
      </c>
      <c r="S331" s="9" t="s">
        <v>54</v>
      </c>
      <c r="T331" s="9" t="s">
        <v>28</v>
      </c>
      <c r="V331" s="9">
        <v>27.82</v>
      </c>
    </row>
    <row r="332" spans="1:22" x14ac:dyDescent="0.3">
      <c r="A332" s="2">
        <v>357</v>
      </c>
      <c r="B332" s="60">
        <v>150</v>
      </c>
      <c r="C332" s="9">
        <v>500</v>
      </c>
      <c r="D332" s="9">
        <v>0.04</v>
      </c>
      <c r="E332" s="9">
        <v>0.03</v>
      </c>
      <c r="F332" s="9">
        <v>0.1</v>
      </c>
      <c r="G332" s="5">
        <f t="shared" si="54"/>
        <v>250</v>
      </c>
      <c r="H332" s="9">
        <v>90.48</v>
      </c>
      <c r="I332" s="9">
        <f t="shared" si="46"/>
        <v>9.519999999999996</v>
      </c>
      <c r="J332" s="9">
        <v>7980</v>
      </c>
      <c r="K332" s="9">
        <f t="shared" si="55"/>
        <v>7220.3040000000001</v>
      </c>
      <c r="L332" s="5" t="s">
        <v>23</v>
      </c>
      <c r="M332" s="9" t="s">
        <v>73</v>
      </c>
      <c r="N332" s="9" t="s">
        <v>74</v>
      </c>
      <c r="O332" s="9">
        <f t="shared" si="56"/>
        <v>2250000</v>
      </c>
      <c r="P332" s="9" t="s">
        <v>26</v>
      </c>
      <c r="Q332" s="9">
        <v>1</v>
      </c>
      <c r="R332" s="5">
        <f>(1-Q332/O332)*COUNT(#REF!)</f>
        <v>0</v>
      </c>
      <c r="S332" s="9" t="s">
        <v>54</v>
      </c>
      <c r="T332" s="9" t="s">
        <v>28</v>
      </c>
      <c r="V332" s="9">
        <v>27.82</v>
      </c>
    </row>
    <row r="333" spans="1:22" x14ac:dyDescent="0.3">
      <c r="A333" s="2">
        <v>358</v>
      </c>
      <c r="B333" s="60">
        <v>175</v>
      </c>
      <c r="C333" s="9">
        <v>700</v>
      </c>
      <c r="D333" s="9">
        <v>0.04</v>
      </c>
      <c r="E333" s="9">
        <v>0.03</v>
      </c>
      <c r="F333" s="9">
        <v>0.1</v>
      </c>
      <c r="G333" s="5">
        <f t="shared" si="54"/>
        <v>208.33333333333334</v>
      </c>
      <c r="H333" s="9">
        <v>91.03</v>
      </c>
      <c r="I333" s="9">
        <f t="shared" si="46"/>
        <v>8.9699999999999989</v>
      </c>
      <c r="J333" s="9">
        <v>7980</v>
      </c>
      <c r="K333" s="9">
        <f t="shared" si="55"/>
        <v>7264.1940000000004</v>
      </c>
      <c r="L333" s="5" t="s">
        <v>23</v>
      </c>
      <c r="M333" s="9" t="s">
        <v>73</v>
      </c>
      <c r="N333" s="9" t="s">
        <v>74</v>
      </c>
      <c r="O333" s="9">
        <f t="shared" si="56"/>
        <v>2250000</v>
      </c>
      <c r="P333" s="9" t="s">
        <v>26</v>
      </c>
      <c r="Q333" s="9">
        <v>1</v>
      </c>
      <c r="R333" s="5">
        <f>(1-Q333/O333)*COUNT(#REF!)</f>
        <v>0</v>
      </c>
      <c r="S333" s="9" t="s">
        <v>54</v>
      </c>
      <c r="T333" s="9" t="s">
        <v>28</v>
      </c>
      <c r="V333" s="9">
        <v>27.82</v>
      </c>
    </row>
    <row r="334" spans="1:22" x14ac:dyDescent="0.3">
      <c r="B334" s="60">
        <f>AVERAGE(B2:B333)</f>
        <v>163.57228915662651</v>
      </c>
      <c r="C334" s="60">
        <f>AVERAGE(C2:C333)</f>
        <v>828.63025013040567</v>
      </c>
      <c r="G334" s="60">
        <f>AVERAGE(G2:G333)</f>
        <v>109.27088806033693</v>
      </c>
      <c r="I334" s="5">
        <f>MAX(I2:I333)</f>
        <v>14.900000000000006</v>
      </c>
      <c r="K334" s="5">
        <f>MAX(K2:K333)</f>
        <v>7979.2019999999993</v>
      </c>
    </row>
    <row r="335" spans="1:22" x14ac:dyDescent="0.3">
      <c r="G335" s="68"/>
      <c r="K335" s="5">
        <f>MIN(K2:K334)</f>
        <v>6790.98</v>
      </c>
    </row>
  </sheetData>
  <autoFilter ref="A1:AD1" xr:uid="{5B00E55B-F3C4-46A0-829A-2258B8A366A1}">
    <sortState xmlns:xlrd2="http://schemas.microsoft.com/office/spreadsheetml/2017/richdata2" ref="A2:AD335">
      <sortCondition ref="A1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B98A-4094-4324-AB6E-4093B173718F}">
  <dimension ref="A1:W344"/>
  <sheetViews>
    <sheetView workbookViewId="0">
      <selection activeCell="L13" sqref="L13"/>
    </sheetView>
  </sheetViews>
  <sheetFormatPr defaultColWidth="9.109375" defaultRowHeight="14.4" x14ac:dyDescent="0.3"/>
  <cols>
    <col min="1" max="1" width="9.109375" style="9"/>
    <col min="2" max="2" width="13.5546875" style="9" customWidth="1"/>
    <col min="3" max="3" width="14" style="9" customWidth="1"/>
    <col min="4" max="4" width="13.44140625" style="9" customWidth="1"/>
    <col min="5" max="5" width="14.44140625" style="9" customWidth="1"/>
    <col min="6" max="7" width="9.109375" style="9"/>
    <col min="8" max="8" width="12.33203125" style="9" customWidth="1"/>
    <col min="9" max="9" width="9.109375" style="9"/>
    <col min="10" max="10" width="12.5546875" style="9" customWidth="1"/>
    <col min="11" max="11" width="9.109375" style="9"/>
    <col min="12" max="12" width="12.5546875" style="9" customWidth="1"/>
    <col min="13" max="13" width="48.33203125" style="9" customWidth="1"/>
    <col min="14" max="15" width="27.109375" style="9" customWidth="1"/>
    <col min="16" max="16" width="12.88671875" style="9" customWidth="1"/>
    <col min="17" max="17" width="15.33203125" style="9" customWidth="1"/>
    <col min="18" max="18" width="17.6640625" style="9" customWidth="1"/>
    <col min="19" max="19" width="21.5546875" style="9" customWidth="1"/>
    <col min="20" max="20" width="13.109375" style="9" customWidth="1"/>
    <col min="21" max="23" width="9.109375" style="9"/>
  </cols>
  <sheetData>
    <row r="1" spans="1:2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75</v>
      </c>
      <c r="H1" s="1" t="s">
        <v>76</v>
      </c>
      <c r="I1" s="1" t="s">
        <v>7</v>
      </c>
      <c r="J1" s="1" t="s">
        <v>77</v>
      </c>
      <c r="K1" s="1" t="s">
        <v>78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79</v>
      </c>
      <c r="V1" s="1" t="s">
        <v>21</v>
      </c>
      <c r="W1" s="1" t="s">
        <v>22</v>
      </c>
    </row>
    <row r="2" spans="1:23" x14ac:dyDescent="0.3">
      <c r="A2" s="9">
        <v>81</v>
      </c>
      <c r="B2" s="9">
        <v>300</v>
      </c>
      <c r="C2" s="9">
        <v>1200</v>
      </c>
      <c r="D2" s="9">
        <v>0.15</v>
      </c>
      <c r="E2" s="9">
        <v>0.03</v>
      </c>
      <c r="F2" s="9">
        <v>0.1</v>
      </c>
      <c r="G2" s="9">
        <f t="shared" ref="G2:G65" si="0">B2/(C2*D2*E2)</f>
        <v>55.555555555555564</v>
      </c>
      <c r="H2" s="5">
        <f t="shared" ref="H2:H33" si="1">100-I2</f>
        <v>4.0000000000006253E-2</v>
      </c>
      <c r="I2" s="9">
        <v>99.96</v>
      </c>
      <c r="J2" s="9">
        <v>2680</v>
      </c>
      <c r="K2" s="62">
        <f t="shared" ref="K2:K7" si="2">J2*I2/100</f>
        <v>2678.9279999999999</v>
      </c>
      <c r="L2" s="9" t="s">
        <v>23</v>
      </c>
      <c r="M2" s="9" t="s">
        <v>87</v>
      </c>
      <c r="N2" s="9" t="s">
        <v>88</v>
      </c>
      <c r="O2" s="63">
        <f>250*250*325</f>
        <v>20312500</v>
      </c>
      <c r="P2" s="9" t="s">
        <v>46</v>
      </c>
      <c r="Q2" s="9">
        <f>(PI()*7^2/4)*55</f>
        <v>2116.6480503561229</v>
      </c>
      <c r="R2" s="9">
        <f>(1-Q2/O2)</f>
        <v>0.99989579578829013</v>
      </c>
      <c r="S2" s="9" t="s">
        <v>44</v>
      </c>
      <c r="T2" s="9" t="s">
        <v>28</v>
      </c>
      <c r="V2" s="9">
        <v>25.6</v>
      </c>
    </row>
    <row r="3" spans="1:23" x14ac:dyDescent="0.3">
      <c r="A3" s="9">
        <v>344</v>
      </c>
      <c r="B3" s="9">
        <v>340</v>
      </c>
      <c r="C3" s="9">
        <v>1400</v>
      </c>
      <c r="D3" s="9">
        <v>0.08</v>
      </c>
      <c r="E3" s="9">
        <v>0.03</v>
      </c>
      <c r="F3" s="9">
        <v>7.4999999999999997E-2</v>
      </c>
      <c r="G3" s="5">
        <f t="shared" si="0"/>
        <v>101.19047619047619</v>
      </c>
      <c r="H3" s="5">
        <f t="shared" si="1"/>
        <v>6.0000000000002274E-2</v>
      </c>
      <c r="I3" s="5">
        <v>99.94</v>
      </c>
      <c r="J3" s="9">
        <v>2680</v>
      </c>
      <c r="K3" s="62">
        <f t="shared" si="2"/>
        <v>2678.3920000000003</v>
      </c>
      <c r="L3" s="9" t="s">
        <v>23</v>
      </c>
      <c r="M3" s="9" t="s">
        <v>90</v>
      </c>
      <c r="N3" s="9" t="s">
        <v>101</v>
      </c>
      <c r="O3" s="9">
        <f>250*250*300</f>
        <v>18750000</v>
      </c>
      <c r="P3" s="9" t="s">
        <v>26</v>
      </c>
      <c r="Q3" s="9">
        <f>6*6*6</f>
        <v>216</v>
      </c>
      <c r="R3" s="9">
        <f>(1-Q3/O3)*COUNT($O$340:$O$342)</f>
        <v>2.99996544</v>
      </c>
      <c r="S3" s="9" t="s">
        <v>54</v>
      </c>
      <c r="T3" s="9" t="s">
        <v>28</v>
      </c>
      <c r="U3" s="9">
        <v>15</v>
      </c>
      <c r="V3" s="9">
        <v>34</v>
      </c>
      <c r="W3" s="9">
        <v>53</v>
      </c>
    </row>
    <row r="4" spans="1:23" x14ac:dyDescent="0.3">
      <c r="A4" s="9">
        <v>245</v>
      </c>
      <c r="B4" s="9">
        <v>370</v>
      </c>
      <c r="C4" s="9">
        <v>1454</v>
      </c>
      <c r="D4" s="9">
        <v>0.16</v>
      </c>
      <c r="E4" s="9">
        <v>0.03</v>
      </c>
      <c r="F4" s="9">
        <v>7.0000000000000007E-2</v>
      </c>
      <c r="G4" s="5">
        <f t="shared" si="0"/>
        <v>53.014672168729938</v>
      </c>
      <c r="H4" s="5">
        <f t="shared" si="1"/>
        <v>7.9979370890001178E-2</v>
      </c>
      <c r="I4" s="5">
        <v>99.920020629109999</v>
      </c>
      <c r="J4" s="9">
        <v>2680</v>
      </c>
      <c r="K4" s="62">
        <f t="shared" si="2"/>
        <v>2677.856552860148</v>
      </c>
      <c r="L4" s="9" t="s">
        <v>23</v>
      </c>
      <c r="M4" s="9" t="s">
        <v>94</v>
      </c>
      <c r="N4" s="9" t="s">
        <v>95</v>
      </c>
      <c r="O4" s="9">
        <f>258*258*350</f>
        <v>23297400</v>
      </c>
      <c r="P4" s="9" t="s">
        <v>26</v>
      </c>
      <c r="Q4" s="9">
        <v>1</v>
      </c>
      <c r="R4" s="9">
        <f>(1-Q4/O4)*COUNT($O$244:$O$255)</f>
        <v>11.999999484921064</v>
      </c>
      <c r="S4" s="9" t="s">
        <v>54</v>
      </c>
      <c r="T4" s="9" t="s">
        <v>28</v>
      </c>
      <c r="U4" s="9">
        <v>17.23</v>
      </c>
      <c r="V4" s="9">
        <v>31.43</v>
      </c>
      <c r="W4" s="9">
        <v>53.3</v>
      </c>
    </row>
    <row r="5" spans="1:23" x14ac:dyDescent="0.3">
      <c r="A5" s="9">
        <v>250</v>
      </c>
      <c r="B5" s="9">
        <v>370</v>
      </c>
      <c r="C5" s="9">
        <v>1344</v>
      </c>
      <c r="D5" s="9">
        <v>0.18</v>
      </c>
      <c r="E5" s="9">
        <v>0.03</v>
      </c>
      <c r="F5" s="9">
        <v>7.0000000000000007E-2</v>
      </c>
      <c r="G5" s="5">
        <f t="shared" si="0"/>
        <v>50.981040564373906</v>
      </c>
      <c r="H5" s="5">
        <f t="shared" si="1"/>
        <v>8.9871163501697993E-2</v>
      </c>
      <c r="I5" s="5">
        <v>99.910128836498302</v>
      </c>
      <c r="J5" s="9">
        <v>2680</v>
      </c>
      <c r="K5" s="62">
        <f t="shared" si="2"/>
        <v>2677.5914528181543</v>
      </c>
      <c r="L5" s="9" t="s">
        <v>23</v>
      </c>
      <c r="M5" s="9" t="s">
        <v>94</v>
      </c>
      <c r="N5" s="9" t="s">
        <v>95</v>
      </c>
      <c r="O5" s="9">
        <f>258*258*350</f>
        <v>23297400</v>
      </c>
      <c r="P5" s="9" t="s">
        <v>26</v>
      </c>
      <c r="Q5" s="9">
        <v>1</v>
      </c>
      <c r="R5" s="9">
        <f>(1-Q5/O5)*COUNT($O$244:$O$255)</f>
        <v>11.999999484921064</v>
      </c>
      <c r="S5" s="9" t="s">
        <v>54</v>
      </c>
      <c r="T5" s="9" t="s">
        <v>28</v>
      </c>
      <c r="U5" s="9">
        <v>17.23</v>
      </c>
      <c r="V5" s="9">
        <v>31.43</v>
      </c>
      <c r="W5" s="9">
        <v>53.3</v>
      </c>
    </row>
    <row r="6" spans="1:23" x14ac:dyDescent="0.3">
      <c r="A6" s="9">
        <v>244</v>
      </c>
      <c r="B6" s="9">
        <v>370</v>
      </c>
      <c r="C6" s="9">
        <v>1511</v>
      </c>
      <c r="D6" s="9">
        <v>0.16</v>
      </c>
      <c r="E6" s="9">
        <v>0.03</v>
      </c>
      <c r="F6" s="9">
        <v>7.0000000000000007E-2</v>
      </c>
      <c r="G6" s="5">
        <f t="shared" si="0"/>
        <v>51.014780498566076</v>
      </c>
      <c r="H6" s="5">
        <f t="shared" si="1"/>
        <v>9.0202728019605161E-2</v>
      </c>
      <c r="I6" s="5">
        <v>99.909797271980395</v>
      </c>
      <c r="J6" s="9">
        <v>2680</v>
      </c>
      <c r="K6" s="62">
        <f t="shared" si="2"/>
        <v>2677.5825668890743</v>
      </c>
      <c r="L6" s="9" t="s">
        <v>23</v>
      </c>
      <c r="M6" s="9" t="s">
        <v>94</v>
      </c>
      <c r="N6" s="9" t="s">
        <v>95</v>
      </c>
      <c r="O6" s="9">
        <f>258*258*350</f>
        <v>23297400</v>
      </c>
      <c r="P6" s="9" t="s">
        <v>26</v>
      </c>
      <c r="Q6" s="9">
        <v>1</v>
      </c>
      <c r="R6" s="9">
        <f>(1-Q6/O6)*COUNT($O$244:$O$255)</f>
        <v>11.999999484921064</v>
      </c>
      <c r="S6" s="9" t="s">
        <v>54</v>
      </c>
      <c r="T6" s="9" t="s">
        <v>28</v>
      </c>
      <c r="U6" s="9">
        <v>17.23</v>
      </c>
      <c r="V6" s="9">
        <v>31.43</v>
      </c>
      <c r="W6" s="9">
        <v>53.3</v>
      </c>
    </row>
    <row r="7" spans="1:23" x14ac:dyDescent="0.3">
      <c r="A7" s="9">
        <v>251</v>
      </c>
      <c r="B7" s="9">
        <v>370</v>
      </c>
      <c r="C7" s="9">
        <v>1293</v>
      </c>
      <c r="D7" s="9">
        <v>0.18</v>
      </c>
      <c r="E7" s="9">
        <v>0.03</v>
      </c>
      <c r="F7" s="9">
        <v>7.0000000000000007E-2</v>
      </c>
      <c r="G7" s="5">
        <f t="shared" si="0"/>
        <v>52.99189367248146</v>
      </c>
      <c r="H7" s="5">
        <f t="shared" si="1"/>
        <v>0.1101513885413965</v>
      </c>
      <c r="I7" s="5">
        <v>99.889848611458604</v>
      </c>
      <c r="J7" s="9">
        <v>2680</v>
      </c>
      <c r="K7" s="62">
        <f t="shared" si="2"/>
        <v>2677.0479427870905</v>
      </c>
      <c r="L7" s="9" t="s">
        <v>23</v>
      </c>
      <c r="M7" s="9" t="s">
        <v>94</v>
      </c>
      <c r="N7" s="9" t="s">
        <v>95</v>
      </c>
      <c r="O7" s="9">
        <f>258*258*350</f>
        <v>23297400</v>
      </c>
      <c r="P7" s="9" t="s">
        <v>26</v>
      </c>
      <c r="Q7" s="9">
        <v>1</v>
      </c>
      <c r="R7" s="9">
        <f>(1-Q7/O7)*COUNT($O$244:$O$255)</f>
        <v>11.999999484921064</v>
      </c>
      <c r="S7" s="9" t="s">
        <v>54</v>
      </c>
      <c r="T7" s="9" t="s">
        <v>28</v>
      </c>
      <c r="U7" s="9">
        <v>17.23</v>
      </c>
      <c r="V7" s="9">
        <v>31.43</v>
      </c>
      <c r="W7" s="9">
        <v>53.3</v>
      </c>
    </row>
    <row r="8" spans="1:23" x14ac:dyDescent="0.3">
      <c r="A8" s="9">
        <v>58</v>
      </c>
      <c r="B8" s="9">
        <v>250</v>
      </c>
      <c r="C8" s="9">
        <v>1600</v>
      </c>
      <c r="D8" s="9">
        <v>0.1</v>
      </c>
      <c r="E8" s="9">
        <v>0.03</v>
      </c>
      <c r="F8" s="9">
        <v>0.08</v>
      </c>
      <c r="G8" s="9">
        <f t="shared" si="0"/>
        <v>52.083333333333336</v>
      </c>
      <c r="H8" s="5">
        <f t="shared" si="1"/>
        <v>0.14925373134327913</v>
      </c>
      <c r="I8" s="5">
        <f>K8*100/J8</f>
        <v>99.850746268656721</v>
      </c>
      <c r="J8" s="9">
        <v>2680</v>
      </c>
      <c r="K8" s="9">
        <v>2676</v>
      </c>
      <c r="L8" s="9" t="s">
        <v>23</v>
      </c>
      <c r="M8" s="9" t="s">
        <v>85</v>
      </c>
      <c r="N8" s="9" t="s">
        <v>86</v>
      </c>
      <c r="O8" s="9">
        <f>125*125*125</f>
        <v>1953125</v>
      </c>
      <c r="P8" s="9" t="s">
        <v>26</v>
      </c>
      <c r="Q8" s="9">
        <f>10*10*10</f>
        <v>1000</v>
      </c>
      <c r="R8" s="9">
        <f>(1-Q8/O8)*COUNT($O$55:$O$81)</f>
        <v>26.986176</v>
      </c>
      <c r="S8" s="9" t="s">
        <v>54</v>
      </c>
      <c r="T8" s="9" t="s">
        <v>28</v>
      </c>
      <c r="U8" s="9">
        <v>20</v>
      </c>
      <c r="V8" s="9">
        <f>AVERAGE(U8,W8)</f>
        <v>41.5</v>
      </c>
      <c r="W8" s="9">
        <v>63</v>
      </c>
    </row>
    <row r="9" spans="1:23" x14ac:dyDescent="0.3">
      <c r="A9" s="9">
        <v>246</v>
      </c>
      <c r="B9" s="9">
        <v>370</v>
      </c>
      <c r="C9" s="9">
        <v>1402</v>
      </c>
      <c r="D9" s="9">
        <v>0.16</v>
      </c>
      <c r="E9" s="9">
        <v>0.03</v>
      </c>
      <c r="F9" s="9">
        <v>7.0000000000000007E-2</v>
      </c>
      <c r="G9" s="5">
        <f t="shared" si="0"/>
        <v>54.980979553019502</v>
      </c>
      <c r="H9" s="5">
        <f t="shared" si="1"/>
        <v>0.15032619161749494</v>
      </c>
      <c r="I9" s="5">
        <v>99.849673808382505</v>
      </c>
      <c r="J9" s="9">
        <v>2680</v>
      </c>
      <c r="K9" s="62">
        <f t="shared" ref="K9:K29" si="3">J9*I9/100</f>
        <v>2675.971258064651</v>
      </c>
      <c r="L9" s="9" t="s">
        <v>23</v>
      </c>
      <c r="M9" s="9" t="s">
        <v>94</v>
      </c>
      <c r="N9" s="9" t="s">
        <v>95</v>
      </c>
      <c r="O9" s="9">
        <f>258*258*350</f>
        <v>23297400</v>
      </c>
      <c r="P9" s="9" t="s">
        <v>26</v>
      </c>
      <c r="Q9" s="9">
        <v>1</v>
      </c>
      <c r="R9" s="9">
        <f>(1-Q9/O9)*COUNT($O$244:$O$255)</f>
        <v>11.999999484921064</v>
      </c>
      <c r="S9" s="9" t="s">
        <v>54</v>
      </c>
      <c r="T9" s="9" t="s">
        <v>28</v>
      </c>
      <c r="U9" s="9">
        <v>17.23</v>
      </c>
      <c r="V9" s="9">
        <v>31.43</v>
      </c>
      <c r="W9" s="9">
        <v>53.3</v>
      </c>
    </row>
    <row r="10" spans="1:23" x14ac:dyDescent="0.3">
      <c r="A10" s="9">
        <v>252</v>
      </c>
      <c r="B10" s="9">
        <v>370</v>
      </c>
      <c r="C10" s="9">
        <v>1246</v>
      </c>
      <c r="D10" s="9">
        <v>0.18</v>
      </c>
      <c r="E10" s="9">
        <v>0.03</v>
      </c>
      <c r="F10" s="9">
        <v>7.0000000000000007E-2</v>
      </c>
      <c r="G10" s="5">
        <f t="shared" si="0"/>
        <v>54.990785327863982</v>
      </c>
      <c r="H10" s="5">
        <f t="shared" si="1"/>
        <v>0.15994156263749915</v>
      </c>
      <c r="I10" s="5">
        <v>99.840058437362501</v>
      </c>
      <c r="J10" s="9">
        <v>2680</v>
      </c>
      <c r="K10" s="62">
        <f t="shared" si="3"/>
        <v>2675.7135661213151</v>
      </c>
      <c r="L10" s="9" t="s">
        <v>23</v>
      </c>
      <c r="M10" s="9" t="s">
        <v>94</v>
      </c>
      <c r="N10" s="9" t="s">
        <v>95</v>
      </c>
      <c r="O10" s="9">
        <f>258*258*350</f>
        <v>23297400</v>
      </c>
      <c r="P10" s="9" t="s">
        <v>26</v>
      </c>
      <c r="Q10" s="9">
        <v>1</v>
      </c>
      <c r="R10" s="9">
        <f>(1-Q10/O10)*COUNT($O$244:$O$255)</f>
        <v>11.999999484921064</v>
      </c>
      <c r="S10" s="9" t="s">
        <v>54</v>
      </c>
      <c r="T10" s="9" t="s">
        <v>28</v>
      </c>
      <c r="U10" s="9">
        <v>17.23</v>
      </c>
      <c r="V10" s="9">
        <v>31.43</v>
      </c>
      <c r="W10" s="9">
        <v>53.3</v>
      </c>
    </row>
    <row r="11" spans="1:23" x14ac:dyDescent="0.3">
      <c r="A11" s="9">
        <v>243</v>
      </c>
      <c r="B11" s="9">
        <v>370</v>
      </c>
      <c r="C11" s="9">
        <v>1573</v>
      </c>
      <c r="D11" s="9">
        <v>0.16</v>
      </c>
      <c r="E11" s="9">
        <v>0.03</v>
      </c>
      <c r="F11" s="9">
        <v>7.0000000000000007E-2</v>
      </c>
      <c r="G11" s="5">
        <f t="shared" si="0"/>
        <v>49.004026276753549</v>
      </c>
      <c r="H11" s="5">
        <f t="shared" si="1"/>
        <v>0.1601076983767058</v>
      </c>
      <c r="I11" s="5">
        <v>99.839892301623294</v>
      </c>
      <c r="J11" s="9">
        <v>2680</v>
      </c>
      <c r="K11" s="62">
        <f t="shared" si="3"/>
        <v>2675.7091136835043</v>
      </c>
      <c r="L11" s="9" t="s">
        <v>23</v>
      </c>
      <c r="M11" s="9" t="s">
        <v>94</v>
      </c>
      <c r="N11" s="9" t="s">
        <v>95</v>
      </c>
      <c r="O11" s="9">
        <f>258*258*350</f>
        <v>23297400</v>
      </c>
      <c r="P11" s="9" t="s">
        <v>26</v>
      </c>
      <c r="Q11" s="9">
        <v>1</v>
      </c>
      <c r="R11" s="9">
        <f>(1-Q11/O11)*COUNT($O$244:$O$255)</f>
        <v>11.999999484921064</v>
      </c>
      <c r="S11" s="9" t="s">
        <v>54</v>
      </c>
      <c r="T11" s="9" t="s">
        <v>28</v>
      </c>
      <c r="U11" s="9">
        <v>17.23</v>
      </c>
      <c r="V11" s="9">
        <v>31.43</v>
      </c>
      <c r="W11" s="9">
        <v>53.3</v>
      </c>
    </row>
    <row r="12" spans="1:23" x14ac:dyDescent="0.3">
      <c r="A12" s="9">
        <v>235</v>
      </c>
      <c r="B12" s="9">
        <v>180</v>
      </c>
      <c r="C12" s="9">
        <v>1000</v>
      </c>
      <c r="D12" s="9">
        <v>0.05</v>
      </c>
      <c r="E12" s="9">
        <v>0.03</v>
      </c>
      <c r="F12" s="9">
        <v>7.0000000000000007E-2</v>
      </c>
      <c r="G12" s="5">
        <f t="shared" si="0"/>
        <v>120</v>
      </c>
      <c r="H12" s="5">
        <f t="shared" si="1"/>
        <v>0.17571884984029396</v>
      </c>
      <c r="I12" s="5">
        <v>99.824281150159706</v>
      </c>
      <c r="J12" s="9">
        <v>2680</v>
      </c>
      <c r="K12" s="62">
        <f t="shared" si="3"/>
        <v>2675.2907348242802</v>
      </c>
      <c r="L12" s="9" t="s">
        <v>23</v>
      </c>
      <c r="M12" s="9" t="s">
        <v>93</v>
      </c>
      <c r="N12" s="9" t="s">
        <v>25</v>
      </c>
      <c r="O12" s="9">
        <f>100^3</f>
        <v>1000000</v>
      </c>
      <c r="P12" s="9" t="s">
        <v>26</v>
      </c>
      <c r="Q12" s="9">
        <f>8*8*8</f>
        <v>512</v>
      </c>
      <c r="R12" s="9">
        <f>(1-Q12/O12)*COUNT($O$169:$O$243)</f>
        <v>74.961600000000004</v>
      </c>
      <c r="S12" s="9" t="s">
        <v>54</v>
      </c>
      <c r="T12" s="9" t="s">
        <v>28</v>
      </c>
      <c r="U12" s="9">
        <v>9.36</v>
      </c>
      <c r="V12" s="9">
        <v>25.68</v>
      </c>
      <c r="W12" s="9">
        <v>44.81</v>
      </c>
    </row>
    <row r="13" spans="1:23" x14ac:dyDescent="0.3">
      <c r="A13" s="9">
        <v>253</v>
      </c>
      <c r="B13" s="9">
        <v>370</v>
      </c>
      <c r="C13" s="9">
        <v>1202</v>
      </c>
      <c r="D13" s="9">
        <v>0.18</v>
      </c>
      <c r="E13" s="9">
        <v>0.03</v>
      </c>
      <c r="F13" s="9">
        <v>7.0000000000000007E-2</v>
      </c>
      <c r="G13" s="5">
        <f t="shared" si="0"/>
        <v>57.003759166820736</v>
      </c>
      <c r="H13" s="5">
        <f t="shared" si="1"/>
        <v>0.18022214115750046</v>
      </c>
      <c r="I13" s="5">
        <v>99.8197778588425</v>
      </c>
      <c r="J13" s="9">
        <v>2680</v>
      </c>
      <c r="K13" s="62">
        <f t="shared" si="3"/>
        <v>2675.1700466169791</v>
      </c>
      <c r="L13" s="9" t="s">
        <v>23</v>
      </c>
      <c r="M13" s="9" t="s">
        <v>94</v>
      </c>
      <c r="N13" s="9" t="s">
        <v>95</v>
      </c>
      <c r="O13" s="9">
        <f>258*258*350</f>
        <v>23297400</v>
      </c>
      <c r="P13" s="9" t="s">
        <v>26</v>
      </c>
      <c r="Q13" s="9">
        <v>1</v>
      </c>
      <c r="R13" s="9">
        <f>(1-Q13/O13)*COUNT($O$244:$O$255)</f>
        <v>11.999999484921064</v>
      </c>
      <c r="S13" s="9" t="s">
        <v>54</v>
      </c>
      <c r="T13" s="9" t="s">
        <v>28</v>
      </c>
      <c r="U13" s="9">
        <v>17.23</v>
      </c>
      <c r="V13" s="9">
        <v>31.43</v>
      </c>
      <c r="W13" s="9">
        <v>53.3</v>
      </c>
    </row>
    <row r="14" spans="1:23" x14ac:dyDescent="0.3">
      <c r="A14" s="9">
        <v>249</v>
      </c>
      <c r="B14" s="9">
        <v>370</v>
      </c>
      <c r="C14" s="9">
        <v>1398</v>
      </c>
      <c r="D14" s="9">
        <v>0.18</v>
      </c>
      <c r="E14" s="9">
        <v>0.03</v>
      </c>
      <c r="F14" s="9">
        <v>7.0000000000000007E-2</v>
      </c>
      <c r="G14" s="5">
        <f t="shared" si="0"/>
        <v>49.011815821544012</v>
      </c>
      <c r="H14" s="5">
        <f t="shared" si="1"/>
        <v>0.18033278049020396</v>
      </c>
      <c r="I14" s="5">
        <v>99.819667219509796</v>
      </c>
      <c r="J14" s="9">
        <v>2680</v>
      </c>
      <c r="K14" s="62">
        <f t="shared" si="3"/>
        <v>2675.1670814828626</v>
      </c>
      <c r="L14" s="9" t="s">
        <v>23</v>
      </c>
      <c r="M14" s="9" t="s">
        <v>94</v>
      </c>
      <c r="N14" s="9" t="s">
        <v>95</v>
      </c>
      <c r="O14" s="9">
        <f>258*258*350</f>
        <v>23297400</v>
      </c>
      <c r="P14" s="9" t="s">
        <v>26</v>
      </c>
      <c r="Q14" s="9">
        <v>1</v>
      </c>
      <c r="R14" s="9">
        <f>(1-Q14/O14)*COUNT($O$244:$O$255)</f>
        <v>11.999999484921064</v>
      </c>
      <c r="S14" s="9" t="s">
        <v>54</v>
      </c>
      <c r="T14" s="9" t="s">
        <v>28</v>
      </c>
      <c r="U14" s="9">
        <v>17.23</v>
      </c>
      <c r="V14" s="9">
        <v>31.43</v>
      </c>
      <c r="W14" s="9">
        <v>53.3</v>
      </c>
    </row>
    <row r="15" spans="1:23" x14ac:dyDescent="0.3">
      <c r="A15" s="9">
        <v>247</v>
      </c>
      <c r="B15" s="9">
        <v>370</v>
      </c>
      <c r="C15" s="9">
        <v>1352</v>
      </c>
      <c r="D15" s="9">
        <v>0.16</v>
      </c>
      <c r="E15" s="9">
        <v>0.03</v>
      </c>
      <c r="F15" s="9">
        <v>7.0000000000000007E-2</v>
      </c>
      <c r="G15" s="5">
        <f t="shared" si="0"/>
        <v>57.01429980276135</v>
      </c>
      <c r="H15" s="5">
        <f t="shared" si="1"/>
        <v>0.19050064121330479</v>
      </c>
      <c r="I15" s="5">
        <v>99.809499358786695</v>
      </c>
      <c r="J15" s="9">
        <v>2680</v>
      </c>
      <c r="K15" s="62">
        <f t="shared" si="3"/>
        <v>2674.8945828154833</v>
      </c>
      <c r="L15" s="9" t="s">
        <v>23</v>
      </c>
      <c r="M15" s="9" t="s">
        <v>94</v>
      </c>
      <c r="N15" s="9" t="s">
        <v>95</v>
      </c>
      <c r="O15" s="9">
        <f>258*258*350</f>
        <v>23297400</v>
      </c>
      <c r="P15" s="9" t="s">
        <v>26</v>
      </c>
      <c r="Q15" s="9">
        <v>1</v>
      </c>
      <c r="R15" s="9">
        <f>(1-Q15/O15)*COUNT($O$244:$O$255)</f>
        <v>11.999999484921064</v>
      </c>
      <c r="S15" s="9" t="s">
        <v>54</v>
      </c>
      <c r="T15" s="9" t="s">
        <v>28</v>
      </c>
      <c r="U15" s="9">
        <v>17.23</v>
      </c>
      <c r="V15" s="9">
        <v>31.43</v>
      </c>
      <c r="W15" s="9">
        <v>53.3</v>
      </c>
    </row>
    <row r="16" spans="1:23" x14ac:dyDescent="0.3">
      <c r="A16" s="9">
        <v>93</v>
      </c>
      <c r="B16" s="9">
        <v>600</v>
      </c>
      <c r="C16" s="9">
        <v>2000</v>
      </c>
      <c r="D16" s="9">
        <v>0.15</v>
      </c>
      <c r="E16" s="9">
        <v>0.05</v>
      </c>
      <c r="F16" s="9">
        <v>8.5000000000000006E-2</v>
      </c>
      <c r="G16" s="5">
        <f t="shared" si="0"/>
        <v>40</v>
      </c>
      <c r="H16" s="5">
        <f t="shared" si="1"/>
        <v>0.20000000000000284</v>
      </c>
      <c r="I16" s="9">
        <v>99.8</v>
      </c>
      <c r="J16" s="9">
        <v>2680</v>
      </c>
      <c r="K16" s="62">
        <f t="shared" si="3"/>
        <v>2674.64</v>
      </c>
      <c r="L16" s="9" t="s">
        <v>23</v>
      </c>
      <c r="M16" s="9" t="s">
        <v>44</v>
      </c>
      <c r="N16" s="9" t="s">
        <v>89</v>
      </c>
      <c r="O16" s="9">
        <f>(PI()*400^2/4)*400</f>
        <v>50265482.457436688</v>
      </c>
      <c r="P16" s="9" t="s">
        <v>26</v>
      </c>
      <c r="Q16" s="9">
        <f>10*10*10</f>
        <v>1000</v>
      </c>
      <c r="R16" s="9">
        <f>(1-Q16/O16)*COUNT($O$83:$O$100)</f>
        <v>17.999641901378041</v>
      </c>
      <c r="S16" s="9" t="s">
        <v>27</v>
      </c>
      <c r="T16" s="9" t="s">
        <v>44</v>
      </c>
      <c r="U16" s="9">
        <v>20</v>
      </c>
      <c r="V16" s="9">
        <f>AVERAGE(U16,W16)</f>
        <v>41.5</v>
      </c>
      <c r="W16" s="9">
        <v>63</v>
      </c>
    </row>
    <row r="17" spans="1:23" x14ac:dyDescent="0.3">
      <c r="A17" s="9">
        <v>98</v>
      </c>
      <c r="B17" s="9">
        <v>800</v>
      </c>
      <c r="C17" s="9">
        <v>1500</v>
      </c>
      <c r="D17" s="9">
        <v>0.15</v>
      </c>
      <c r="E17" s="9">
        <v>0.05</v>
      </c>
      <c r="F17" s="9">
        <v>8.5000000000000006E-2</v>
      </c>
      <c r="G17" s="5">
        <f t="shared" si="0"/>
        <v>71.111111111111114</v>
      </c>
      <c r="H17" s="5">
        <f t="shared" si="1"/>
        <v>0.20000000000000284</v>
      </c>
      <c r="I17" s="9">
        <v>99.8</v>
      </c>
      <c r="J17" s="9">
        <v>2680</v>
      </c>
      <c r="K17" s="62">
        <f t="shared" si="3"/>
        <v>2674.64</v>
      </c>
      <c r="L17" s="9" t="s">
        <v>23</v>
      </c>
      <c r="M17" s="9" t="s">
        <v>44</v>
      </c>
      <c r="N17" s="9" t="s">
        <v>89</v>
      </c>
      <c r="O17" s="9">
        <f>(PI()*400^2/4)*400</f>
        <v>50265482.457436688</v>
      </c>
      <c r="P17" s="9" t="s">
        <v>26</v>
      </c>
      <c r="Q17" s="9">
        <f>10*10*10</f>
        <v>1000</v>
      </c>
      <c r="R17" s="9">
        <f>(1-Q17/O17)*COUNT($O$83:$O$100)</f>
        <v>17.999641901378041</v>
      </c>
      <c r="S17" s="9" t="s">
        <v>27</v>
      </c>
      <c r="T17" s="9" t="s">
        <v>44</v>
      </c>
      <c r="U17" s="9">
        <v>20</v>
      </c>
      <c r="V17" s="9">
        <f>AVERAGE(U17,W17)</f>
        <v>41.5</v>
      </c>
      <c r="W17" s="9">
        <v>63</v>
      </c>
    </row>
    <row r="18" spans="1:23" x14ac:dyDescent="0.3">
      <c r="A18" s="9">
        <v>343</v>
      </c>
      <c r="B18" s="9">
        <v>300</v>
      </c>
      <c r="C18" s="9">
        <v>1400</v>
      </c>
      <c r="D18" s="9">
        <v>0.08</v>
      </c>
      <c r="E18" s="9">
        <v>0.03</v>
      </c>
      <c r="F18" s="9">
        <v>7.4999999999999997E-2</v>
      </c>
      <c r="G18" s="5">
        <f t="shared" si="0"/>
        <v>89.285714285714292</v>
      </c>
      <c r="H18" s="5">
        <f t="shared" si="1"/>
        <v>0.21999999999999886</v>
      </c>
      <c r="I18" s="5">
        <v>99.78</v>
      </c>
      <c r="J18" s="9">
        <v>2680</v>
      </c>
      <c r="K18" s="62">
        <f t="shared" si="3"/>
        <v>2674.1040000000003</v>
      </c>
      <c r="L18" s="9" t="s">
        <v>23</v>
      </c>
      <c r="M18" s="9" t="s">
        <v>90</v>
      </c>
      <c r="N18" s="9" t="s">
        <v>101</v>
      </c>
      <c r="O18" s="9">
        <f>250*250*300</f>
        <v>18750000</v>
      </c>
      <c r="P18" s="9" t="s">
        <v>26</v>
      </c>
      <c r="Q18" s="9">
        <f>6*6*6</f>
        <v>216</v>
      </c>
      <c r="R18" s="9">
        <f>(1-Q18/O18)*COUNT($O$340:$O$342)</f>
        <v>2.99996544</v>
      </c>
      <c r="S18" s="9" t="s">
        <v>54</v>
      </c>
      <c r="T18" s="9" t="s">
        <v>28</v>
      </c>
      <c r="U18" s="9">
        <v>15</v>
      </c>
      <c r="V18" s="9">
        <v>34</v>
      </c>
      <c r="W18" s="9">
        <v>53</v>
      </c>
    </row>
    <row r="19" spans="1:23" x14ac:dyDescent="0.3">
      <c r="A19" s="9">
        <v>11</v>
      </c>
      <c r="B19" s="9">
        <v>788</v>
      </c>
      <c r="C19" s="9">
        <v>1099</v>
      </c>
      <c r="D19" s="9">
        <v>0.3</v>
      </c>
      <c r="E19" s="9">
        <v>0.06</v>
      </c>
      <c r="F19" s="9">
        <v>0.1</v>
      </c>
      <c r="G19" s="9">
        <f t="shared" si="0"/>
        <v>39.834192700434741</v>
      </c>
      <c r="H19" s="9">
        <f t="shared" si="1"/>
        <v>0.23000000000000398</v>
      </c>
      <c r="I19" s="9">
        <v>99.77</v>
      </c>
      <c r="J19" s="9">
        <v>2680</v>
      </c>
      <c r="K19" s="9">
        <f t="shared" si="3"/>
        <v>2673.8359999999998</v>
      </c>
      <c r="L19" s="9" t="s">
        <v>23</v>
      </c>
      <c r="M19" s="9" t="s">
        <v>44</v>
      </c>
      <c r="N19" s="9" t="s">
        <v>80</v>
      </c>
      <c r="O19" s="9">
        <f>630*400*500</f>
        <v>126000000</v>
      </c>
      <c r="P19" s="9" t="s">
        <v>26</v>
      </c>
      <c r="Q19" s="9">
        <f>10*10*10</f>
        <v>1000</v>
      </c>
      <c r="R19" s="9">
        <f>(1-Q19/O19)*COUNT($O$2:$O$29)</f>
        <v>27.999777777777776</v>
      </c>
      <c r="S19" s="9" t="s">
        <v>54</v>
      </c>
      <c r="T19" s="9" t="s">
        <v>44</v>
      </c>
      <c r="U19" s="9">
        <v>20</v>
      </c>
      <c r="V19" s="9">
        <v>40</v>
      </c>
      <c r="W19" s="9">
        <v>60</v>
      </c>
    </row>
    <row r="20" spans="1:23" x14ac:dyDescent="0.3">
      <c r="A20" s="9">
        <v>254</v>
      </c>
      <c r="B20" s="9">
        <v>370</v>
      </c>
      <c r="C20" s="9">
        <v>1161</v>
      </c>
      <c r="D20" s="9">
        <v>0.18</v>
      </c>
      <c r="E20" s="9">
        <v>0.03</v>
      </c>
      <c r="F20" s="9">
        <v>7.0000000000000007E-2</v>
      </c>
      <c r="G20" s="5">
        <f t="shared" si="0"/>
        <v>59.016811816122761</v>
      </c>
      <c r="H20" s="5">
        <f t="shared" si="1"/>
        <v>0.26084746194079855</v>
      </c>
      <c r="I20" s="5">
        <v>99.739152538059201</v>
      </c>
      <c r="J20" s="9">
        <v>2680</v>
      </c>
      <c r="K20" s="62">
        <f t="shared" si="3"/>
        <v>2673.0092880199868</v>
      </c>
      <c r="L20" s="9" t="s">
        <v>23</v>
      </c>
      <c r="M20" s="9" t="s">
        <v>94</v>
      </c>
      <c r="N20" s="9" t="s">
        <v>95</v>
      </c>
      <c r="O20" s="9">
        <f>258*258*350</f>
        <v>23297400</v>
      </c>
      <c r="P20" s="9" t="s">
        <v>26</v>
      </c>
      <c r="Q20" s="9">
        <v>1</v>
      </c>
      <c r="R20" s="9">
        <f>(1-Q20/O20)*COUNT($O$244:$O$255)</f>
        <v>11.999999484921064</v>
      </c>
      <c r="S20" s="9" t="s">
        <v>54</v>
      </c>
      <c r="T20" s="9" t="s">
        <v>28</v>
      </c>
      <c r="U20" s="9">
        <v>17.23</v>
      </c>
      <c r="V20" s="9">
        <v>31.43</v>
      </c>
      <c r="W20" s="9">
        <v>53.3</v>
      </c>
    </row>
    <row r="21" spans="1:23" x14ac:dyDescent="0.3">
      <c r="A21" s="9">
        <v>248</v>
      </c>
      <c r="B21" s="9">
        <v>370</v>
      </c>
      <c r="C21" s="9">
        <v>1306</v>
      </c>
      <c r="D21" s="9">
        <v>0.16</v>
      </c>
      <c r="E21" s="9">
        <v>0.03</v>
      </c>
      <c r="F21" s="9">
        <v>7.0000000000000007E-2</v>
      </c>
      <c r="G21" s="5">
        <f t="shared" si="0"/>
        <v>59.022460438999495</v>
      </c>
      <c r="H21" s="5">
        <f t="shared" si="1"/>
        <v>0.27046318644110556</v>
      </c>
      <c r="I21" s="5">
        <v>99.729536813558894</v>
      </c>
      <c r="J21" s="9">
        <v>2680</v>
      </c>
      <c r="K21" s="62">
        <f t="shared" si="3"/>
        <v>2672.7515866033787</v>
      </c>
      <c r="L21" s="9" t="s">
        <v>23</v>
      </c>
      <c r="M21" s="9" t="s">
        <v>94</v>
      </c>
      <c r="N21" s="9" t="s">
        <v>95</v>
      </c>
      <c r="O21" s="9">
        <f>258*258*350</f>
        <v>23297400</v>
      </c>
      <c r="P21" s="9" t="s">
        <v>26</v>
      </c>
      <c r="Q21" s="9">
        <v>1</v>
      </c>
      <c r="R21" s="9">
        <f>(1-Q21/O21)*COUNT($O$244:$O$255)</f>
        <v>11.999999484921064</v>
      </c>
      <c r="S21" s="9" t="s">
        <v>54</v>
      </c>
      <c r="T21" s="9" t="s">
        <v>28</v>
      </c>
      <c r="U21" s="9">
        <v>17.23</v>
      </c>
      <c r="V21" s="9">
        <v>31.43</v>
      </c>
      <c r="W21" s="9">
        <v>53.3</v>
      </c>
    </row>
    <row r="22" spans="1:23" x14ac:dyDescent="0.3">
      <c r="A22" s="9">
        <v>85</v>
      </c>
      <c r="B22" s="9">
        <v>400</v>
      </c>
      <c r="C22" s="9">
        <v>1000</v>
      </c>
      <c r="D22" s="9">
        <v>0.15</v>
      </c>
      <c r="E22" s="9">
        <v>0.05</v>
      </c>
      <c r="F22" s="9">
        <v>8.5000000000000006E-2</v>
      </c>
      <c r="G22" s="5">
        <f t="shared" si="0"/>
        <v>53.333333333333336</v>
      </c>
      <c r="H22" s="5">
        <f t="shared" si="1"/>
        <v>0.29999999999999716</v>
      </c>
      <c r="I22" s="9">
        <v>99.7</v>
      </c>
      <c r="J22" s="9">
        <v>2680</v>
      </c>
      <c r="K22" s="62">
        <f t="shared" si="3"/>
        <v>2671.96</v>
      </c>
      <c r="L22" s="9" t="s">
        <v>23</v>
      </c>
      <c r="M22" s="9" t="s">
        <v>44</v>
      </c>
      <c r="N22" s="9" t="s">
        <v>89</v>
      </c>
      <c r="O22" s="9">
        <f>(PI()*400^2/4)*400</f>
        <v>50265482.457436688</v>
      </c>
      <c r="P22" s="9" t="s">
        <v>26</v>
      </c>
      <c r="Q22" s="9">
        <f>10*10*10</f>
        <v>1000</v>
      </c>
      <c r="R22" s="9">
        <f>(1-Q22/O22)*COUNT($O$83:$O$100)</f>
        <v>17.999641901378041</v>
      </c>
      <c r="S22" s="9" t="s">
        <v>27</v>
      </c>
      <c r="T22" s="9" t="s">
        <v>44</v>
      </c>
      <c r="U22" s="9">
        <v>20</v>
      </c>
      <c r="V22" s="9">
        <f>AVERAGE(U22,W22)</f>
        <v>41.5</v>
      </c>
      <c r="W22" s="9">
        <v>63</v>
      </c>
    </row>
    <row r="23" spans="1:23" x14ac:dyDescent="0.3">
      <c r="A23" s="9">
        <v>89</v>
      </c>
      <c r="B23" s="9">
        <v>500</v>
      </c>
      <c r="C23" s="9">
        <v>1500</v>
      </c>
      <c r="D23" s="9">
        <v>0.15</v>
      </c>
      <c r="E23" s="9">
        <v>0.05</v>
      </c>
      <c r="F23" s="9">
        <v>8.5000000000000006E-2</v>
      </c>
      <c r="G23" s="5">
        <f t="shared" si="0"/>
        <v>44.444444444444443</v>
      </c>
      <c r="H23" s="5">
        <f t="shared" si="1"/>
        <v>0.29999999999999716</v>
      </c>
      <c r="I23" s="9">
        <v>99.7</v>
      </c>
      <c r="J23" s="9">
        <v>2680</v>
      </c>
      <c r="K23" s="62">
        <f t="shared" si="3"/>
        <v>2671.96</v>
      </c>
      <c r="L23" s="9" t="s">
        <v>23</v>
      </c>
      <c r="M23" s="9" t="s">
        <v>44</v>
      </c>
      <c r="N23" s="9" t="s">
        <v>89</v>
      </c>
      <c r="O23" s="9">
        <f>(PI()*400^2/4)*400</f>
        <v>50265482.457436688</v>
      </c>
      <c r="P23" s="9" t="s">
        <v>26</v>
      </c>
      <c r="Q23" s="9">
        <f>10*10*10</f>
        <v>1000</v>
      </c>
      <c r="R23" s="9">
        <f>(1-Q23/O23)*COUNT($O$83:$O$100)</f>
        <v>17.999641901378041</v>
      </c>
      <c r="S23" s="9" t="s">
        <v>27</v>
      </c>
      <c r="T23" s="9" t="s">
        <v>44</v>
      </c>
      <c r="U23" s="9">
        <v>20</v>
      </c>
      <c r="V23" s="9">
        <f>AVERAGE(U23,W23)</f>
        <v>41.5</v>
      </c>
      <c r="W23" s="9">
        <v>63</v>
      </c>
    </row>
    <row r="24" spans="1:23" x14ac:dyDescent="0.3">
      <c r="A24" s="9">
        <v>90</v>
      </c>
      <c r="B24" s="9">
        <v>500</v>
      </c>
      <c r="C24" s="9">
        <v>2000</v>
      </c>
      <c r="D24" s="9">
        <v>0.15</v>
      </c>
      <c r="E24" s="9">
        <v>0.05</v>
      </c>
      <c r="F24" s="9">
        <v>8.5000000000000006E-2</v>
      </c>
      <c r="G24" s="5">
        <f t="shared" si="0"/>
        <v>33.333333333333336</v>
      </c>
      <c r="H24" s="5">
        <f t="shared" si="1"/>
        <v>0.29999999999999716</v>
      </c>
      <c r="I24" s="9">
        <v>99.7</v>
      </c>
      <c r="J24" s="9">
        <v>2680</v>
      </c>
      <c r="K24" s="62">
        <f t="shared" si="3"/>
        <v>2671.96</v>
      </c>
      <c r="L24" s="9" t="s">
        <v>23</v>
      </c>
      <c r="M24" s="9" t="s">
        <v>44</v>
      </c>
      <c r="N24" s="9" t="s">
        <v>89</v>
      </c>
      <c r="O24" s="9">
        <f>(PI()*400^2/4)*400</f>
        <v>50265482.457436688</v>
      </c>
      <c r="P24" s="9" t="s">
        <v>26</v>
      </c>
      <c r="Q24" s="9">
        <f>10*10*10</f>
        <v>1000</v>
      </c>
      <c r="R24" s="9">
        <f>(1-Q24/O24)*COUNT($O$83:$O$100)</f>
        <v>17.999641901378041</v>
      </c>
      <c r="S24" s="9" t="s">
        <v>27</v>
      </c>
      <c r="T24" s="9" t="s">
        <v>44</v>
      </c>
      <c r="U24" s="9">
        <v>20</v>
      </c>
      <c r="V24" s="9">
        <f>AVERAGE(U24,W24)</f>
        <v>41.5</v>
      </c>
      <c r="W24" s="9">
        <v>63</v>
      </c>
    </row>
    <row r="25" spans="1:23" x14ac:dyDescent="0.3">
      <c r="A25" s="9">
        <v>99</v>
      </c>
      <c r="B25" s="9">
        <v>800</v>
      </c>
      <c r="C25" s="9">
        <v>2000</v>
      </c>
      <c r="D25" s="9">
        <v>0.15</v>
      </c>
      <c r="E25" s="9">
        <v>0.05</v>
      </c>
      <c r="F25" s="9">
        <v>8.5000000000000006E-2</v>
      </c>
      <c r="G25" s="5">
        <f t="shared" si="0"/>
        <v>53.333333333333336</v>
      </c>
      <c r="H25" s="5">
        <f t="shared" si="1"/>
        <v>0.29999999999999716</v>
      </c>
      <c r="I25" s="9">
        <v>99.7</v>
      </c>
      <c r="J25" s="9">
        <v>2680</v>
      </c>
      <c r="K25" s="62">
        <f t="shared" si="3"/>
        <v>2671.96</v>
      </c>
      <c r="L25" s="9" t="s">
        <v>23</v>
      </c>
      <c r="M25" s="9" t="s">
        <v>44</v>
      </c>
      <c r="N25" s="9" t="s">
        <v>89</v>
      </c>
      <c r="O25" s="9">
        <f>(PI()*400^2/4)*400</f>
        <v>50265482.457436688</v>
      </c>
      <c r="P25" s="9" t="s">
        <v>26</v>
      </c>
      <c r="Q25" s="9">
        <f>10*10*10</f>
        <v>1000</v>
      </c>
      <c r="R25" s="9">
        <f>(1-Q25/O25)*COUNT($O$83:$O$100)</f>
        <v>17.999641901378041</v>
      </c>
      <c r="S25" s="9" t="s">
        <v>27</v>
      </c>
      <c r="T25" s="9" t="s">
        <v>44</v>
      </c>
      <c r="U25" s="9">
        <v>20</v>
      </c>
      <c r="V25" s="9">
        <f>AVERAGE(U25,W25)</f>
        <v>41.5</v>
      </c>
      <c r="W25" s="9">
        <v>63</v>
      </c>
    </row>
    <row r="26" spans="1:23" x14ac:dyDescent="0.3">
      <c r="A26" s="9">
        <v>342</v>
      </c>
      <c r="B26" s="9">
        <v>260</v>
      </c>
      <c r="C26" s="9">
        <v>1400</v>
      </c>
      <c r="D26" s="9">
        <v>0.08</v>
      </c>
      <c r="E26" s="9">
        <v>0.03</v>
      </c>
      <c r="F26" s="9">
        <v>7.4999999999999997E-2</v>
      </c>
      <c r="G26" s="5">
        <f t="shared" si="0"/>
        <v>77.38095238095238</v>
      </c>
      <c r="H26" s="5">
        <f t="shared" si="1"/>
        <v>0.35999999999999943</v>
      </c>
      <c r="I26" s="5">
        <v>99.64</v>
      </c>
      <c r="J26" s="9">
        <v>2680</v>
      </c>
      <c r="K26" s="62">
        <f t="shared" si="3"/>
        <v>2670.3520000000003</v>
      </c>
      <c r="L26" s="9" t="s">
        <v>23</v>
      </c>
      <c r="M26" s="9" t="s">
        <v>90</v>
      </c>
      <c r="N26" s="9" t="s">
        <v>101</v>
      </c>
      <c r="O26" s="9">
        <f>250*250*300</f>
        <v>18750000</v>
      </c>
      <c r="P26" s="9" t="s">
        <v>26</v>
      </c>
      <c r="Q26" s="9">
        <f>6*6*6</f>
        <v>216</v>
      </c>
      <c r="R26" s="9">
        <f>(1-Q26/O26)*COUNT($O$340:$O$342)</f>
        <v>2.99996544</v>
      </c>
      <c r="S26" s="9" t="s">
        <v>54</v>
      </c>
      <c r="T26" s="9" t="s">
        <v>28</v>
      </c>
      <c r="U26" s="9">
        <v>15</v>
      </c>
      <c r="V26" s="9">
        <v>34</v>
      </c>
      <c r="W26" s="9">
        <v>53</v>
      </c>
    </row>
    <row r="27" spans="1:23" x14ac:dyDescent="0.3">
      <c r="A27" s="9">
        <v>92</v>
      </c>
      <c r="B27" s="9">
        <v>600</v>
      </c>
      <c r="C27" s="9">
        <v>1500</v>
      </c>
      <c r="D27" s="9">
        <v>0.15</v>
      </c>
      <c r="E27" s="9">
        <v>0.05</v>
      </c>
      <c r="F27" s="9">
        <v>8.5000000000000006E-2</v>
      </c>
      <c r="G27" s="5">
        <f t="shared" si="0"/>
        <v>53.333333333333336</v>
      </c>
      <c r="H27" s="5">
        <f t="shared" si="1"/>
        <v>0.40000000000000568</v>
      </c>
      <c r="I27" s="9">
        <v>99.6</v>
      </c>
      <c r="J27" s="9">
        <v>2680</v>
      </c>
      <c r="K27" s="62">
        <f t="shared" si="3"/>
        <v>2669.28</v>
      </c>
      <c r="L27" s="9" t="s">
        <v>23</v>
      </c>
      <c r="M27" s="9" t="s">
        <v>44</v>
      </c>
      <c r="N27" s="9" t="s">
        <v>89</v>
      </c>
      <c r="O27" s="9">
        <f>(PI()*400^2/4)*400</f>
        <v>50265482.457436688</v>
      </c>
      <c r="P27" s="9" t="s">
        <v>26</v>
      </c>
      <c r="Q27" s="9">
        <f>10*10*10</f>
        <v>1000</v>
      </c>
      <c r="R27" s="9">
        <f>(1-Q27/O27)*COUNT($O$83:$O$100)</f>
        <v>17.999641901378041</v>
      </c>
      <c r="S27" s="9" t="s">
        <v>27</v>
      </c>
      <c r="T27" s="9" t="s">
        <v>44</v>
      </c>
      <c r="U27" s="9">
        <v>20</v>
      </c>
      <c r="V27" s="9">
        <f>AVERAGE(U27,W27)</f>
        <v>41.5</v>
      </c>
      <c r="W27" s="9">
        <v>63</v>
      </c>
    </row>
    <row r="28" spans="1:23" x14ac:dyDescent="0.3">
      <c r="A28" s="9">
        <v>96</v>
      </c>
      <c r="B28" s="9">
        <v>700</v>
      </c>
      <c r="C28" s="9">
        <v>2000</v>
      </c>
      <c r="D28" s="9">
        <v>0.15</v>
      </c>
      <c r="E28" s="9">
        <v>0.05</v>
      </c>
      <c r="F28" s="9">
        <v>8.5000000000000006E-2</v>
      </c>
      <c r="G28" s="5">
        <f t="shared" si="0"/>
        <v>46.666666666666664</v>
      </c>
      <c r="H28" s="5">
        <f t="shared" si="1"/>
        <v>0.40000000000000568</v>
      </c>
      <c r="I28" s="9">
        <v>99.6</v>
      </c>
      <c r="J28" s="9">
        <v>2680</v>
      </c>
      <c r="K28" s="62">
        <f t="shared" si="3"/>
        <v>2669.28</v>
      </c>
      <c r="L28" s="9" t="s">
        <v>23</v>
      </c>
      <c r="M28" s="9" t="s">
        <v>44</v>
      </c>
      <c r="N28" s="9" t="s">
        <v>89</v>
      </c>
      <c r="O28" s="9">
        <f>(PI()*400^2/4)*400</f>
        <v>50265482.457436688</v>
      </c>
      <c r="P28" s="9" t="s">
        <v>26</v>
      </c>
      <c r="Q28" s="9">
        <f>10*10*10</f>
        <v>1000</v>
      </c>
      <c r="R28" s="9">
        <f>(1-Q28/O28)*COUNT($O$83:$O$100)</f>
        <v>17.999641901378041</v>
      </c>
      <c r="S28" s="9" t="s">
        <v>27</v>
      </c>
      <c r="T28" s="9" t="s">
        <v>44</v>
      </c>
      <c r="U28" s="9">
        <v>20</v>
      </c>
      <c r="V28" s="9">
        <f>AVERAGE(U28,W28)</f>
        <v>41.5</v>
      </c>
      <c r="W28" s="9">
        <v>63</v>
      </c>
    </row>
    <row r="29" spans="1:23" x14ac:dyDescent="0.3">
      <c r="A29" s="9">
        <v>341</v>
      </c>
      <c r="B29" s="9">
        <v>340</v>
      </c>
      <c r="C29" s="9">
        <v>1400</v>
      </c>
      <c r="D29" s="9">
        <v>0.08</v>
      </c>
      <c r="E29" s="9">
        <v>0.03</v>
      </c>
      <c r="F29" s="9">
        <v>7.4999999999999997E-2</v>
      </c>
      <c r="G29" s="5">
        <f t="shared" si="0"/>
        <v>101.19047619047619</v>
      </c>
      <c r="H29" s="5">
        <f t="shared" si="1"/>
        <v>0.40000000000000568</v>
      </c>
      <c r="I29" s="5">
        <v>99.6</v>
      </c>
      <c r="J29" s="9">
        <v>2680</v>
      </c>
      <c r="K29" s="62">
        <f t="shared" si="3"/>
        <v>2669.28</v>
      </c>
      <c r="L29" s="9" t="s">
        <v>23</v>
      </c>
      <c r="M29" s="9" t="s">
        <v>90</v>
      </c>
      <c r="N29" s="9" t="s">
        <v>101</v>
      </c>
      <c r="O29" s="9">
        <f>250*250*300</f>
        <v>18750000</v>
      </c>
      <c r="P29" s="9" t="s">
        <v>26</v>
      </c>
      <c r="Q29" s="9">
        <f>6*6*6</f>
        <v>216</v>
      </c>
      <c r="R29" s="9">
        <f>(1-Q29/O29)*COUNT($O$340:$O$342)</f>
        <v>2.99996544</v>
      </c>
      <c r="S29" s="9" t="s">
        <v>54</v>
      </c>
      <c r="T29" s="9" t="s">
        <v>28</v>
      </c>
      <c r="U29" s="9">
        <v>15</v>
      </c>
      <c r="V29" s="9">
        <v>34</v>
      </c>
      <c r="W29" s="9">
        <v>53</v>
      </c>
    </row>
    <row r="30" spans="1:23" x14ac:dyDescent="0.3">
      <c r="A30" s="9">
        <v>60</v>
      </c>
      <c r="B30" s="9">
        <v>250</v>
      </c>
      <c r="C30" s="9">
        <v>2100</v>
      </c>
      <c r="D30" s="9">
        <v>7.0000000000000007E-2</v>
      </c>
      <c r="E30" s="9">
        <v>0.03</v>
      </c>
      <c r="F30" s="9">
        <v>0.08</v>
      </c>
      <c r="G30" s="9">
        <f t="shared" si="0"/>
        <v>56.689342403628117</v>
      </c>
      <c r="H30" s="5">
        <f t="shared" si="1"/>
        <v>0.41044776119403537</v>
      </c>
      <c r="I30" s="5">
        <f>K30*100/J30</f>
        <v>99.589552238805965</v>
      </c>
      <c r="J30" s="9">
        <v>2680</v>
      </c>
      <c r="K30" s="9">
        <v>2669</v>
      </c>
      <c r="L30" s="9" t="s">
        <v>23</v>
      </c>
      <c r="M30" s="9" t="s">
        <v>85</v>
      </c>
      <c r="N30" s="9" t="s">
        <v>86</v>
      </c>
      <c r="O30" s="9">
        <f>125*125*125</f>
        <v>1953125</v>
      </c>
      <c r="P30" s="9" t="s">
        <v>26</v>
      </c>
      <c r="Q30" s="9">
        <f>10*10*10</f>
        <v>1000</v>
      </c>
      <c r="R30" s="9">
        <f>(1-Q30/O30)*COUNT($O$55:$O$81)</f>
        <v>26.986176</v>
      </c>
      <c r="S30" s="9" t="s">
        <v>54</v>
      </c>
      <c r="T30" s="9" t="s">
        <v>28</v>
      </c>
      <c r="U30" s="9">
        <v>20</v>
      </c>
      <c r="V30" s="9">
        <f>AVERAGE(U30,W30)</f>
        <v>41.5</v>
      </c>
      <c r="W30" s="9">
        <v>63</v>
      </c>
    </row>
    <row r="31" spans="1:23" x14ac:dyDescent="0.3">
      <c r="A31" s="9">
        <v>173</v>
      </c>
      <c r="B31" s="9">
        <v>140</v>
      </c>
      <c r="C31" s="9">
        <v>800</v>
      </c>
      <c r="D31" s="9">
        <v>0.05</v>
      </c>
      <c r="E31" s="9">
        <v>0.03</v>
      </c>
      <c r="F31" s="9">
        <v>7.0000000000000007E-2</v>
      </c>
      <c r="G31" s="5">
        <f t="shared" si="0"/>
        <v>116.66666666666667</v>
      </c>
      <c r="H31" s="5">
        <f t="shared" si="1"/>
        <v>0.41533546325879911</v>
      </c>
      <c r="I31" s="5">
        <v>99.584664536741201</v>
      </c>
      <c r="J31" s="9">
        <v>2680</v>
      </c>
      <c r="K31" s="62">
        <f>J31*I31/100</f>
        <v>2668.8690095846641</v>
      </c>
      <c r="L31" s="9" t="s">
        <v>23</v>
      </c>
      <c r="M31" s="9" t="s">
        <v>93</v>
      </c>
      <c r="N31" s="9" t="s">
        <v>25</v>
      </c>
      <c r="O31" s="9">
        <f>100^3</f>
        <v>1000000</v>
      </c>
      <c r="P31" s="9" t="s">
        <v>26</v>
      </c>
      <c r="Q31" s="9">
        <f>8*8*8</f>
        <v>512</v>
      </c>
      <c r="R31" s="9">
        <f>(1-Q31/O31)*COUNT($O$169:$O$243)</f>
        <v>74.961600000000004</v>
      </c>
      <c r="S31" s="9" t="s">
        <v>54</v>
      </c>
      <c r="T31" s="9" t="s">
        <v>28</v>
      </c>
      <c r="U31" s="9">
        <v>9.36</v>
      </c>
      <c r="V31" s="9">
        <v>25.68</v>
      </c>
      <c r="W31" s="9">
        <v>44.81</v>
      </c>
    </row>
    <row r="32" spans="1:23" x14ac:dyDescent="0.3">
      <c r="A32" s="9">
        <v>6</v>
      </c>
      <c r="B32" s="9">
        <v>463</v>
      </c>
      <c r="C32" s="9">
        <v>500</v>
      </c>
      <c r="D32" s="9">
        <v>0.35</v>
      </c>
      <c r="E32" s="9">
        <v>0.06</v>
      </c>
      <c r="F32" s="9">
        <v>0.1</v>
      </c>
      <c r="G32" s="9">
        <f t="shared" si="0"/>
        <v>44.095238095238095</v>
      </c>
      <c r="H32" s="9">
        <f t="shared" si="1"/>
        <v>0.43000000000000682</v>
      </c>
      <c r="I32" s="9">
        <v>99.57</v>
      </c>
      <c r="J32" s="9">
        <v>2680</v>
      </c>
      <c r="K32" s="9">
        <f>J32*I32/100</f>
        <v>2668.4759999999997</v>
      </c>
      <c r="L32" s="9" t="s">
        <v>23</v>
      </c>
      <c r="M32" s="9" t="s">
        <v>44</v>
      </c>
      <c r="N32" s="9" t="s">
        <v>80</v>
      </c>
      <c r="O32" s="9">
        <f>630*400*500</f>
        <v>126000000</v>
      </c>
      <c r="P32" s="9" t="s">
        <v>26</v>
      </c>
      <c r="Q32" s="9">
        <f>10*10*10</f>
        <v>1000</v>
      </c>
      <c r="R32" s="9">
        <f>(1-Q32/O32)*COUNT($O$2:$O$29)</f>
        <v>27.999777777777776</v>
      </c>
      <c r="S32" s="9" t="s">
        <v>54</v>
      </c>
      <c r="T32" s="9" t="s">
        <v>44</v>
      </c>
      <c r="U32" s="9">
        <v>20</v>
      </c>
      <c r="V32" s="9">
        <v>40</v>
      </c>
      <c r="W32" s="9">
        <v>60</v>
      </c>
    </row>
    <row r="33" spans="1:23" x14ac:dyDescent="0.3">
      <c r="A33" s="9">
        <v>70</v>
      </c>
      <c r="B33" s="9">
        <v>300</v>
      </c>
      <c r="C33" s="9">
        <v>2100</v>
      </c>
      <c r="D33" s="9">
        <v>0.1</v>
      </c>
      <c r="E33" s="9">
        <v>0.03</v>
      </c>
      <c r="F33" s="9">
        <v>0.08</v>
      </c>
      <c r="G33" s="9">
        <f t="shared" si="0"/>
        <v>47.61904761904762</v>
      </c>
      <c r="H33" s="5">
        <f t="shared" si="1"/>
        <v>0.44776119402985159</v>
      </c>
      <c r="I33" s="5">
        <f>K33*100/J33</f>
        <v>99.552238805970148</v>
      </c>
      <c r="J33" s="9">
        <v>2680</v>
      </c>
      <c r="K33" s="9">
        <v>2668</v>
      </c>
      <c r="L33" s="9" t="s">
        <v>23</v>
      </c>
      <c r="M33" s="9" t="s">
        <v>85</v>
      </c>
      <c r="N33" s="9" t="s">
        <v>86</v>
      </c>
      <c r="O33" s="9">
        <f>125*125*125</f>
        <v>1953125</v>
      </c>
      <c r="P33" s="9" t="s">
        <v>26</v>
      </c>
      <c r="Q33" s="9">
        <f>10*10*10</f>
        <v>1000</v>
      </c>
      <c r="R33" s="9">
        <f>(1-Q33/O33)*COUNT($O$55:$O$81)</f>
        <v>26.986176</v>
      </c>
      <c r="S33" s="9" t="s">
        <v>54</v>
      </c>
      <c r="T33" s="9" t="s">
        <v>28</v>
      </c>
      <c r="U33" s="9">
        <v>20</v>
      </c>
      <c r="V33" s="9">
        <f>AVERAGE(U33,W33)</f>
        <v>41.5</v>
      </c>
      <c r="W33" s="9">
        <v>63</v>
      </c>
    </row>
    <row r="34" spans="1:23" x14ac:dyDescent="0.3">
      <c r="A34" s="9">
        <v>285</v>
      </c>
      <c r="B34" s="9">
        <v>370</v>
      </c>
      <c r="C34" s="9">
        <v>1700</v>
      </c>
      <c r="D34" s="9">
        <v>0.11</v>
      </c>
      <c r="E34" s="9">
        <v>0.03</v>
      </c>
      <c r="F34" s="9">
        <v>0.115</v>
      </c>
      <c r="G34" s="5">
        <f t="shared" si="0"/>
        <v>65.95365418894832</v>
      </c>
      <c r="H34" s="5">
        <f t="shared" ref="H34:H65" si="4">100-I34</f>
        <v>0.44776674937969574</v>
      </c>
      <c r="I34" s="5">
        <v>99.552233250620304</v>
      </c>
      <c r="J34" s="9">
        <v>2670</v>
      </c>
      <c r="K34" s="62">
        <f t="shared" ref="K34:K51" si="5">J34*I34/100</f>
        <v>2658.0446277915621</v>
      </c>
      <c r="L34" s="9" t="s">
        <v>23</v>
      </c>
      <c r="M34" s="9" t="s">
        <v>99</v>
      </c>
      <c r="N34" s="9" t="s">
        <v>98</v>
      </c>
      <c r="O34" s="9">
        <f t="shared" ref="O34:O39" si="6">280*280*365</f>
        <v>28616000</v>
      </c>
      <c r="P34" s="9" t="s">
        <v>46</v>
      </c>
      <c r="Q34" s="9">
        <f t="shared" ref="Q34:Q39" si="7">(PI()*10^2/4)*60</f>
        <v>4712.3889803846896</v>
      </c>
      <c r="R34" s="9">
        <f t="shared" ref="R34:R39" si="8">(1-Q34/O34)*COUNT($O$283:$O$312)</f>
        <v>29.995059698441029</v>
      </c>
      <c r="S34" s="9" t="s">
        <v>54</v>
      </c>
      <c r="T34" s="9" t="s">
        <v>28</v>
      </c>
      <c r="U34" s="9">
        <v>20</v>
      </c>
      <c r="V34" s="9">
        <f t="shared" ref="V34:V39" si="9">83/2</f>
        <v>41.5</v>
      </c>
      <c r="W34" s="9">
        <v>63</v>
      </c>
    </row>
    <row r="35" spans="1:23" x14ac:dyDescent="0.3">
      <c r="A35" s="9">
        <v>298</v>
      </c>
      <c r="B35" s="9">
        <v>350</v>
      </c>
      <c r="C35" s="9">
        <v>1600</v>
      </c>
      <c r="D35" s="9">
        <v>0.12</v>
      </c>
      <c r="E35" s="9">
        <v>0.03</v>
      </c>
      <c r="F35" s="9">
        <v>0.115</v>
      </c>
      <c r="G35" s="5">
        <f t="shared" si="0"/>
        <v>60.763888888888893</v>
      </c>
      <c r="H35" s="5">
        <f t="shared" si="4"/>
        <v>0.44950372208440115</v>
      </c>
      <c r="I35" s="5">
        <v>99.550496277915599</v>
      </c>
      <c r="J35" s="9">
        <v>2670</v>
      </c>
      <c r="K35" s="62">
        <f t="shared" si="5"/>
        <v>2657.9982506203464</v>
      </c>
      <c r="L35" s="9" t="s">
        <v>23</v>
      </c>
      <c r="M35" s="9" t="s">
        <v>99</v>
      </c>
      <c r="N35" s="9" t="s">
        <v>98</v>
      </c>
      <c r="O35" s="9">
        <f t="shared" si="6"/>
        <v>28616000</v>
      </c>
      <c r="P35" s="9" t="s">
        <v>46</v>
      </c>
      <c r="Q35" s="9">
        <f t="shared" si="7"/>
        <v>4712.3889803846896</v>
      </c>
      <c r="R35" s="9">
        <f t="shared" si="8"/>
        <v>29.995059698441029</v>
      </c>
      <c r="S35" s="9" t="s">
        <v>54</v>
      </c>
      <c r="T35" s="9" t="s">
        <v>28</v>
      </c>
      <c r="U35" s="9">
        <v>20</v>
      </c>
      <c r="V35" s="9">
        <f t="shared" si="9"/>
        <v>41.5</v>
      </c>
      <c r="W35" s="9">
        <v>63</v>
      </c>
    </row>
    <row r="36" spans="1:23" x14ac:dyDescent="0.3">
      <c r="A36" s="9">
        <v>310</v>
      </c>
      <c r="B36" s="9">
        <v>330</v>
      </c>
      <c r="C36" s="9">
        <v>1500</v>
      </c>
      <c r="D36" s="9">
        <v>0.12</v>
      </c>
      <c r="E36" s="9">
        <v>0.03</v>
      </c>
      <c r="F36" s="9">
        <v>0.115</v>
      </c>
      <c r="G36" s="5">
        <f t="shared" si="0"/>
        <v>61.111111111111114</v>
      </c>
      <c r="H36" s="5">
        <f t="shared" si="4"/>
        <v>0.46687344913159734</v>
      </c>
      <c r="I36" s="5">
        <v>99.533126550868403</v>
      </c>
      <c r="J36" s="9">
        <v>2670</v>
      </c>
      <c r="K36" s="62">
        <f t="shared" si="5"/>
        <v>2657.5344789081864</v>
      </c>
      <c r="L36" s="9" t="s">
        <v>23</v>
      </c>
      <c r="M36" s="9" t="s">
        <v>99</v>
      </c>
      <c r="N36" s="9" t="s">
        <v>98</v>
      </c>
      <c r="O36" s="9">
        <f t="shared" si="6"/>
        <v>28616000</v>
      </c>
      <c r="P36" s="9" t="s">
        <v>46</v>
      </c>
      <c r="Q36" s="9">
        <f t="shared" si="7"/>
        <v>4712.3889803846896</v>
      </c>
      <c r="R36" s="9">
        <f t="shared" si="8"/>
        <v>29.995059698441029</v>
      </c>
      <c r="S36" s="9" t="s">
        <v>54</v>
      </c>
      <c r="T36" s="9" t="s">
        <v>28</v>
      </c>
      <c r="U36" s="9">
        <v>20</v>
      </c>
      <c r="V36" s="9">
        <f t="shared" si="9"/>
        <v>41.5</v>
      </c>
      <c r="W36" s="9">
        <v>63</v>
      </c>
    </row>
    <row r="37" spans="1:23" x14ac:dyDescent="0.3">
      <c r="A37" s="9">
        <v>303</v>
      </c>
      <c r="B37" s="9">
        <v>330</v>
      </c>
      <c r="C37" s="9">
        <v>1700</v>
      </c>
      <c r="D37" s="9">
        <v>0.11</v>
      </c>
      <c r="E37" s="9">
        <v>0.03</v>
      </c>
      <c r="F37" s="9">
        <v>0.115</v>
      </c>
      <c r="G37" s="5">
        <f t="shared" si="0"/>
        <v>58.82352941176471</v>
      </c>
      <c r="H37" s="5">
        <f t="shared" si="4"/>
        <v>0.46861042183630275</v>
      </c>
      <c r="I37" s="5">
        <v>99.531389578163697</v>
      </c>
      <c r="J37" s="9">
        <v>2670</v>
      </c>
      <c r="K37" s="62">
        <f t="shared" si="5"/>
        <v>2657.4881017369707</v>
      </c>
      <c r="L37" s="9" t="s">
        <v>23</v>
      </c>
      <c r="M37" s="9" t="s">
        <v>99</v>
      </c>
      <c r="N37" s="9" t="s">
        <v>98</v>
      </c>
      <c r="O37" s="9">
        <f t="shared" si="6"/>
        <v>28616000</v>
      </c>
      <c r="P37" s="9" t="s">
        <v>46</v>
      </c>
      <c r="Q37" s="9">
        <f t="shared" si="7"/>
        <v>4712.3889803846896</v>
      </c>
      <c r="R37" s="9">
        <f t="shared" si="8"/>
        <v>29.995059698441029</v>
      </c>
      <c r="S37" s="9" t="s">
        <v>54</v>
      </c>
      <c r="T37" s="9" t="s">
        <v>28</v>
      </c>
      <c r="U37" s="9">
        <v>20</v>
      </c>
      <c r="V37" s="9">
        <f t="shared" si="9"/>
        <v>41.5</v>
      </c>
      <c r="W37" s="9">
        <v>63</v>
      </c>
    </row>
    <row r="38" spans="1:23" x14ac:dyDescent="0.3">
      <c r="A38" s="9">
        <v>300</v>
      </c>
      <c r="B38" s="9">
        <v>350</v>
      </c>
      <c r="C38" s="9">
        <v>1500</v>
      </c>
      <c r="D38" s="9">
        <v>0.11</v>
      </c>
      <c r="E38" s="9">
        <v>0.03</v>
      </c>
      <c r="F38" s="9">
        <v>0.115</v>
      </c>
      <c r="G38" s="5">
        <f t="shared" si="0"/>
        <v>70.707070707070699</v>
      </c>
      <c r="H38" s="5">
        <f t="shared" si="4"/>
        <v>0.46947890818860571</v>
      </c>
      <c r="I38" s="5">
        <v>99.530521091811394</v>
      </c>
      <c r="J38" s="9">
        <v>2670</v>
      </c>
      <c r="K38" s="62">
        <f t="shared" si="5"/>
        <v>2657.4649131513643</v>
      </c>
      <c r="L38" s="9" t="s">
        <v>23</v>
      </c>
      <c r="M38" s="9" t="s">
        <v>99</v>
      </c>
      <c r="N38" s="9" t="s">
        <v>98</v>
      </c>
      <c r="O38" s="9">
        <f t="shared" si="6"/>
        <v>28616000</v>
      </c>
      <c r="P38" s="9" t="s">
        <v>46</v>
      </c>
      <c r="Q38" s="9">
        <f t="shared" si="7"/>
        <v>4712.3889803846896</v>
      </c>
      <c r="R38" s="9">
        <f t="shared" si="8"/>
        <v>29.995059698441029</v>
      </c>
      <c r="S38" s="9" t="s">
        <v>54</v>
      </c>
      <c r="T38" s="9" t="s">
        <v>28</v>
      </c>
      <c r="U38" s="9">
        <v>20</v>
      </c>
      <c r="V38" s="9">
        <f t="shared" si="9"/>
        <v>41.5</v>
      </c>
      <c r="W38" s="9">
        <v>63</v>
      </c>
    </row>
    <row r="39" spans="1:23" x14ac:dyDescent="0.3">
      <c r="A39" s="9">
        <v>299</v>
      </c>
      <c r="B39" s="9">
        <v>350</v>
      </c>
      <c r="C39" s="9">
        <v>1600</v>
      </c>
      <c r="D39" s="9">
        <v>0.13</v>
      </c>
      <c r="E39" s="9">
        <v>0.03</v>
      </c>
      <c r="F39" s="9">
        <v>0.115</v>
      </c>
      <c r="G39" s="5">
        <f t="shared" si="0"/>
        <v>56.089743589743591</v>
      </c>
      <c r="H39" s="5">
        <f t="shared" si="4"/>
        <v>0.47555831265509596</v>
      </c>
      <c r="I39" s="5">
        <v>99.524441687344904</v>
      </c>
      <c r="J39" s="9">
        <v>2670</v>
      </c>
      <c r="K39" s="62">
        <f t="shared" si="5"/>
        <v>2657.3025930521089</v>
      </c>
      <c r="L39" s="9" t="s">
        <v>23</v>
      </c>
      <c r="M39" s="9" t="s">
        <v>99</v>
      </c>
      <c r="N39" s="9" t="s">
        <v>98</v>
      </c>
      <c r="O39" s="9">
        <f t="shared" si="6"/>
        <v>28616000</v>
      </c>
      <c r="P39" s="9" t="s">
        <v>46</v>
      </c>
      <c r="Q39" s="9">
        <f t="shared" si="7"/>
        <v>4712.3889803846896</v>
      </c>
      <c r="R39" s="9">
        <f t="shared" si="8"/>
        <v>29.995059698441029</v>
      </c>
      <c r="S39" s="9" t="s">
        <v>54</v>
      </c>
      <c r="T39" s="9" t="s">
        <v>28</v>
      </c>
      <c r="U39" s="9">
        <v>20</v>
      </c>
      <c r="V39" s="9">
        <f t="shared" si="9"/>
        <v>41.5</v>
      </c>
      <c r="W39" s="9">
        <v>63</v>
      </c>
    </row>
    <row r="40" spans="1:23" x14ac:dyDescent="0.3">
      <c r="A40" s="9">
        <v>25</v>
      </c>
      <c r="B40" s="9">
        <v>788</v>
      </c>
      <c r="C40" s="9">
        <v>1099</v>
      </c>
      <c r="D40" s="9">
        <v>0.3</v>
      </c>
      <c r="E40" s="9">
        <v>0.06</v>
      </c>
      <c r="F40" s="9">
        <v>0.1</v>
      </c>
      <c r="G40" s="9">
        <f t="shared" si="0"/>
        <v>39.834192700434741</v>
      </c>
      <c r="H40" s="9">
        <f t="shared" si="4"/>
        <v>0.48999999999999488</v>
      </c>
      <c r="I40" s="9">
        <v>99.51</v>
      </c>
      <c r="J40" s="9">
        <v>2680</v>
      </c>
      <c r="K40" s="9">
        <f t="shared" si="5"/>
        <v>2666.8679999999999</v>
      </c>
      <c r="L40" s="9" t="s">
        <v>23</v>
      </c>
      <c r="M40" s="9" t="s">
        <v>44</v>
      </c>
      <c r="N40" s="9" t="s">
        <v>80</v>
      </c>
      <c r="O40" s="9">
        <f>630*400*500</f>
        <v>126000000</v>
      </c>
      <c r="P40" s="9" t="s">
        <v>26</v>
      </c>
      <c r="Q40" s="9">
        <f>10*10*10</f>
        <v>1000</v>
      </c>
      <c r="R40" s="9">
        <f>(1-Q40/O40)*COUNT($O$2:$O$29)</f>
        <v>27.999777777777776</v>
      </c>
      <c r="S40" s="9" t="s">
        <v>27</v>
      </c>
      <c r="T40" s="9" t="s">
        <v>44</v>
      </c>
      <c r="U40" s="9">
        <v>20</v>
      </c>
      <c r="V40" s="9">
        <v>40</v>
      </c>
      <c r="W40" s="9">
        <v>60</v>
      </c>
    </row>
    <row r="41" spans="1:23" x14ac:dyDescent="0.3">
      <c r="A41" s="9">
        <v>295</v>
      </c>
      <c r="B41" s="9">
        <v>350</v>
      </c>
      <c r="C41" s="9">
        <v>1700</v>
      </c>
      <c r="D41" s="9">
        <v>0.12</v>
      </c>
      <c r="E41" s="9">
        <v>0.03</v>
      </c>
      <c r="F41" s="9">
        <v>0.115</v>
      </c>
      <c r="G41" s="5">
        <f t="shared" si="0"/>
        <v>57.189542483660126</v>
      </c>
      <c r="H41" s="5">
        <f t="shared" si="4"/>
        <v>0.49466501240699756</v>
      </c>
      <c r="I41" s="5">
        <v>99.505334987593002</v>
      </c>
      <c r="J41" s="9">
        <v>2670</v>
      </c>
      <c r="K41" s="62">
        <f t="shared" si="5"/>
        <v>2656.7924441687333</v>
      </c>
      <c r="L41" s="9" t="s">
        <v>23</v>
      </c>
      <c r="M41" s="9" t="s">
        <v>99</v>
      </c>
      <c r="N41" s="9" t="s">
        <v>98</v>
      </c>
      <c r="O41" s="9">
        <f>280*280*365</f>
        <v>28616000</v>
      </c>
      <c r="P41" s="9" t="s">
        <v>46</v>
      </c>
      <c r="Q41" s="9">
        <f>(PI()*10^2/4)*60</f>
        <v>4712.3889803846896</v>
      </c>
      <c r="R41" s="9">
        <f>(1-Q41/O41)*COUNT($O$283:$O$312)</f>
        <v>29.995059698441029</v>
      </c>
      <c r="S41" s="9" t="s">
        <v>54</v>
      </c>
      <c r="T41" s="9" t="s">
        <v>28</v>
      </c>
      <c r="U41" s="9">
        <v>20</v>
      </c>
      <c r="V41" s="9">
        <f>83/2</f>
        <v>41.5</v>
      </c>
      <c r="W41" s="9">
        <v>63</v>
      </c>
    </row>
    <row r="42" spans="1:23" x14ac:dyDescent="0.3">
      <c r="A42" s="9">
        <v>311</v>
      </c>
      <c r="B42" s="9">
        <v>330</v>
      </c>
      <c r="C42" s="9">
        <v>1500</v>
      </c>
      <c r="D42" s="9">
        <v>0.13</v>
      </c>
      <c r="E42" s="9">
        <v>0.03</v>
      </c>
      <c r="F42" s="9">
        <v>0.115</v>
      </c>
      <c r="G42" s="5">
        <f t="shared" si="0"/>
        <v>56.410256410256416</v>
      </c>
      <c r="H42" s="5">
        <f t="shared" si="4"/>
        <v>0.49900744416879661</v>
      </c>
      <c r="I42" s="5">
        <v>99.500992555831203</v>
      </c>
      <c r="J42" s="9">
        <v>2670</v>
      </c>
      <c r="K42" s="62">
        <f t="shared" si="5"/>
        <v>2656.6765012406931</v>
      </c>
      <c r="L42" s="9" t="s">
        <v>23</v>
      </c>
      <c r="M42" s="9" t="s">
        <v>99</v>
      </c>
      <c r="N42" s="9" t="s">
        <v>98</v>
      </c>
      <c r="O42" s="9">
        <f>280*280*365</f>
        <v>28616000</v>
      </c>
      <c r="P42" s="9" t="s">
        <v>46</v>
      </c>
      <c r="Q42" s="9">
        <f>(PI()*10^2/4)*60</f>
        <v>4712.3889803846896</v>
      </c>
      <c r="R42" s="9">
        <f>(1-Q42/O42)*COUNT($O$283:$O$312)</f>
        <v>29.995059698441029</v>
      </c>
      <c r="S42" s="9" t="s">
        <v>54</v>
      </c>
      <c r="T42" s="9" t="s">
        <v>28</v>
      </c>
      <c r="U42" s="9">
        <v>20</v>
      </c>
      <c r="V42" s="9">
        <f>83/2</f>
        <v>41.5</v>
      </c>
      <c r="W42" s="9">
        <v>63</v>
      </c>
    </row>
    <row r="43" spans="1:23" x14ac:dyDescent="0.3">
      <c r="A43" s="9">
        <v>97</v>
      </c>
      <c r="B43" s="9">
        <v>800</v>
      </c>
      <c r="C43" s="9">
        <v>1000</v>
      </c>
      <c r="D43" s="9">
        <v>0.15</v>
      </c>
      <c r="E43" s="9">
        <v>0.05</v>
      </c>
      <c r="F43" s="9">
        <v>8.5000000000000006E-2</v>
      </c>
      <c r="G43" s="5">
        <f t="shared" si="0"/>
        <v>106.66666666666667</v>
      </c>
      <c r="H43" s="5">
        <f t="shared" si="4"/>
        <v>0.5</v>
      </c>
      <c r="I43" s="9">
        <v>99.5</v>
      </c>
      <c r="J43" s="9">
        <v>2680</v>
      </c>
      <c r="K43" s="62">
        <f t="shared" si="5"/>
        <v>2666.6</v>
      </c>
      <c r="L43" s="9" t="s">
        <v>23</v>
      </c>
      <c r="M43" s="9" t="s">
        <v>44</v>
      </c>
      <c r="N43" s="9" t="s">
        <v>89</v>
      </c>
      <c r="O43" s="9">
        <f>(PI()*400^2/4)*400</f>
        <v>50265482.457436688</v>
      </c>
      <c r="P43" s="9" t="s">
        <v>26</v>
      </c>
      <c r="Q43" s="9">
        <f>10*10*10</f>
        <v>1000</v>
      </c>
      <c r="R43" s="9">
        <f>(1-Q43/O43)*COUNT($O$83:$O$100)</f>
        <v>17.999641901378041</v>
      </c>
      <c r="S43" s="9" t="s">
        <v>27</v>
      </c>
      <c r="T43" s="9" t="s">
        <v>44</v>
      </c>
      <c r="U43" s="9">
        <v>20</v>
      </c>
      <c r="V43" s="9">
        <f>AVERAGE(U43,W43)</f>
        <v>41.5</v>
      </c>
      <c r="W43" s="9">
        <v>63</v>
      </c>
    </row>
    <row r="44" spans="1:23" x14ac:dyDescent="0.3">
      <c r="A44" s="9">
        <v>153</v>
      </c>
      <c r="B44" s="9">
        <v>250</v>
      </c>
      <c r="C44" s="9">
        <v>1100</v>
      </c>
      <c r="D44" s="9">
        <v>0.13</v>
      </c>
      <c r="E44" s="9">
        <v>0.06</v>
      </c>
      <c r="F44" s="9">
        <v>7.0000000000000007E-2</v>
      </c>
      <c r="G44" s="5">
        <f t="shared" si="0"/>
        <v>29.137529137529139</v>
      </c>
      <c r="H44" s="5">
        <f t="shared" si="4"/>
        <v>0.5</v>
      </c>
      <c r="I44" s="9">
        <v>99.5</v>
      </c>
      <c r="J44" s="9">
        <v>2670</v>
      </c>
      <c r="K44" s="62">
        <f t="shared" si="5"/>
        <v>2656.65</v>
      </c>
      <c r="L44" s="9" t="s">
        <v>23</v>
      </c>
      <c r="M44" s="9" t="s">
        <v>92</v>
      </c>
      <c r="N44" s="9" t="s">
        <v>86</v>
      </c>
      <c r="O44" s="5">
        <f>125*125*125</f>
        <v>1953125</v>
      </c>
      <c r="P44" s="9" t="s">
        <v>26</v>
      </c>
      <c r="Q44" s="9">
        <f>12*12*12</f>
        <v>1728</v>
      </c>
      <c r="R44" s="9">
        <f>(1-Q44/O44)*COUNT($O$104:$O$168)</f>
        <v>64.94249216</v>
      </c>
      <c r="S44" s="9" t="s">
        <v>54</v>
      </c>
      <c r="T44" s="9" t="s">
        <v>62</v>
      </c>
      <c r="U44" s="9">
        <v>24</v>
      </c>
      <c r="V44" s="9">
        <v>41</v>
      </c>
      <c r="W44" s="9">
        <v>66</v>
      </c>
    </row>
    <row r="45" spans="1:23" x14ac:dyDescent="0.3">
      <c r="A45" s="9">
        <v>154</v>
      </c>
      <c r="B45" s="9">
        <v>250</v>
      </c>
      <c r="C45" s="9">
        <v>1200</v>
      </c>
      <c r="D45" s="9">
        <v>0.13</v>
      </c>
      <c r="E45" s="9">
        <v>0.06</v>
      </c>
      <c r="F45" s="9">
        <v>7.0000000000000007E-2</v>
      </c>
      <c r="G45" s="5">
        <f t="shared" si="0"/>
        <v>26.70940170940171</v>
      </c>
      <c r="H45" s="5">
        <f t="shared" si="4"/>
        <v>0.5</v>
      </c>
      <c r="I45" s="9">
        <v>99.5</v>
      </c>
      <c r="J45" s="9">
        <v>2670</v>
      </c>
      <c r="K45" s="62">
        <f t="shared" si="5"/>
        <v>2656.65</v>
      </c>
      <c r="L45" s="9" t="s">
        <v>23</v>
      </c>
      <c r="M45" s="9" t="s">
        <v>92</v>
      </c>
      <c r="N45" s="9" t="s">
        <v>86</v>
      </c>
      <c r="O45" s="5">
        <f>125*125*125</f>
        <v>1953125</v>
      </c>
      <c r="P45" s="9" t="s">
        <v>26</v>
      </c>
      <c r="Q45" s="9">
        <f>12*12*12</f>
        <v>1728</v>
      </c>
      <c r="R45" s="9">
        <f>(1-Q45/O45)*COUNT($O$104:$O$168)</f>
        <v>64.94249216</v>
      </c>
      <c r="S45" s="9" t="s">
        <v>54</v>
      </c>
      <c r="T45" s="9" t="s">
        <v>62</v>
      </c>
      <c r="U45" s="9">
        <v>24</v>
      </c>
      <c r="V45" s="9">
        <v>41</v>
      </c>
      <c r="W45" s="9">
        <v>66</v>
      </c>
    </row>
    <row r="46" spans="1:23" x14ac:dyDescent="0.3">
      <c r="A46" s="9">
        <v>307</v>
      </c>
      <c r="B46" s="9">
        <v>330</v>
      </c>
      <c r="C46" s="9">
        <v>1600</v>
      </c>
      <c r="D46" s="9">
        <v>0.12</v>
      </c>
      <c r="E46" s="9">
        <v>0.03</v>
      </c>
      <c r="F46" s="9">
        <v>0.115</v>
      </c>
      <c r="G46" s="5">
        <f t="shared" si="0"/>
        <v>57.291666666666671</v>
      </c>
      <c r="H46" s="5">
        <f t="shared" si="4"/>
        <v>0.50161290322580498</v>
      </c>
      <c r="I46" s="5">
        <v>99.498387096774195</v>
      </c>
      <c r="J46" s="9">
        <v>2670</v>
      </c>
      <c r="K46" s="62">
        <f t="shared" si="5"/>
        <v>2656.606935483871</v>
      </c>
      <c r="L46" s="9" t="s">
        <v>23</v>
      </c>
      <c r="M46" s="9" t="s">
        <v>99</v>
      </c>
      <c r="N46" s="9" t="s">
        <v>98</v>
      </c>
      <c r="O46" s="9">
        <f t="shared" ref="O46:O51" si="10">280*280*365</f>
        <v>28616000</v>
      </c>
      <c r="P46" s="9" t="s">
        <v>46</v>
      </c>
      <c r="Q46" s="9">
        <f t="shared" ref="Q46:Q51" si="11">(PI()*10^2/4)*60</f>
        <v>4712.3889803846896</v>
      </c>
      <c r="R46" s="9">
        <f t="shared" ref="R46:R51" si="12">(1-Q46/O46)*COUNT($O$283:$O$312)</f>
        <v>29.995059698441029</v>
      </c>
      <c r="S46" s="9" t="s">
        <v>54</v>
      </c>
      <c r="T46" s="9" t="s">
        <v>28</v>
      </c>
      <c r="U46" s="9">
        <v>20</v>
      </c>
      <c r="V46" s="9">
        <f t="shared" ref="V46:V51" si="13">83/2</f>
        <v>41.5</v>
      </c>
      <c r="W46" s="9">
        <v>63</v>
      </c>
    </row>
    <row r="47" spans="1:23" x14ac:dyDescent="0.3">
      <c r="A47" s="9">
        <v>291</v>
      </c>
      <c r="B47" s="9">
        <v>370</v>
      </c>
      <c r="C47" s="9">
        <v>1500</v>
      </c>
      <c r="D47" s="9">
        <v>0.11</v>
      </c>
      <c r="E47" s="9">
        <v>0.03</v>
      </c>
      <c r="F47" s="9">
        <v>0.115</v>
      </c>
      <c r="G47" s="5">
        <f t="shared" si="0"/>
        <v>74.74747474747474</v>
      </c>
      <c r="H47" s="5">
        <f t="shared" si="4"/>
        <v>0.50421836228289862</v>
      </c>
      <c r="I47" s="5">
        <v>99.495781637717101</v>
      </c>
      <c r="J47" s="9">
        <v>2670</v>
      </c>
      <c r="K47" s="62">
        <f t="shared" si="5"/>
        <v>2656.5373697270466</v>
      </c>
      <c r="L47" s="9" t="s">
        <v>23</v>
      </c>
      <c r="M47" s="9" t="s">
        <v>99</v>
      </c>
      <c r="N47" s="9" t="s">
        <v>98</v>
      </c>
      <c r="O47" s="9">
        <f t="shared" si="10"/>
        <v>28616000</v>
      </c>
      <c r="P47" s="9" t="s">
        <v>46</v>
      </c>
      <c r="Q47" s="9">
        <f t="shared" si="11"/>
        <v>4712.3889803846896</v>
      </c>
      <c r="R47" s="9">
        <f t="shared" si="12"/>
        <v>29.995059698441029</v>
      </c>
      <c r="S47" s="9" t="s">
        <v>54</v>
      </c>
      <c r="T47" s="9" t="s">
        <v>28</v>
      </c>
      <c r="U47" s="9">
        <v>20</v>
      </c>
      <c r="V47" s="9">
        <f t="shared" si="13"/>
        <v>41.5</v>
      </c>
      <c r="W47" s="9">
        <v>63</v>
      </c>
    </row>
    <row r="48" spans="1:23" x14ac:dyDescent="0.3">
      <c r="A48" s="9">
        <v>302</v>
      </c>
      <c r="B48" s="9">
        <v>350</v>
      </c>
      <c r="C48" s="9">
        <v>1500</v>
      </c>
      <c r="D48" s="9">
        <v>0.13</v>
      </c>
      <c r="E48" s="9">
        <v>0.03</v>
      </c>
      <c r="F48" s="9">
        <v>0.115</v>
      </c>
      <c r="G48" s="5">
        <f t="shared" si="0"/>
        <v>59.82905982905983</v>
      </c>
      <c r="H48" s="5">
        <f t="shared" si="4"/>
        <v>0.51029776674940308</v>
      </c>
      <c r="I48" s="5">
        <v>99.489702233250597</v>
      </c>
      <c r="J48" s="9">
        <v>2670</v>
      </c>
      <c r="K48" s="62">
        <f t="shared" si="5"/>
        <v>2656.3750496277912</v>
      </c>
      <c r="L48" s="9" t="s">
        <v>23</v>
      </c>
      <c r="M48" s="9" t="s">
        <v>99</v>
      </c>
      <c r="N48" s="9" t="s">
        <v>98</v>
      </c>
      <c r="O48" s="9">
        <f t="shared" si="10"/>
        <v>28616000</v>
      </c>
      <c r="P48" s="9" t="s">
        <v>46</v>
      </c>
      <c r="Q48" s="9">
        <f t="shared" si="11"/>
        <v>4712.3889803846896</v>
      </c>
      <c r="R48" s="9">
        <f t="shared" si="12"/>
        <v>29.995059698441029</v>
      </c>
      <c r="S48" s="9" t="s">
        <v>54</v>
      </c>
      <c r="T48" s="9" t="s">
        <v>28</v>
      </c>
      <c r="U48" s="9">
        <v>20</v>
      </c>
      <c r="V48" s="9">
        <f t="shared" si="13"/>
        <v>41.5</v>
      </c>
      <c r="W48" s="9">
        <v>63</v>
      </c>
    </row>
    <row r="49" spans="1:23" x14ac:dyDescent="0.3">
      <c r="A49" s="9">
        <v>308</v>
      </c>
      <c r="B49" s="9">
        <v>330</v>
      </c>
      <c r="C49" s="9">
        <v>1600</v>
      </c>
      <c r="D49" s="9">
        <v>0.13</v>
      </c>
      <c r="E49" s="9">
        <v>0.03</v>
      </c>
      <c r="F49" s="9">
        <v>0.115</v>
      </c>
      <c r="G49" s="5">
        <f t="shared" si="0"/>
        <v>52.88461538461538</v>
      </c>
      <c r="H49" s="5">
        <f t="shared" si="4"/>
        <v>0.52940446650130468</v>
      </c>
      <c r="I49" s="5">
        <v>99.470595533498695</v>
      </c>
      <c r="J49" s="9">
        <v>2670</v>
      </c>
      <c r="K49" s="62">
        <f t="shared" si="5"/>
        <v>2655.8649007444155</v>
      </c>
      <c r="L49" s="9" t="s">
        <v>23</v>
      </c>
      <c r="M49" s="9" t="s">
        <v>99</v>
      </c>
      <c r="N49" s="9" t="s">
        <v>98</v>
      </c>
      <c r="O49" s="9">
        <f t="shared" si="10"/>
        <v>28616000</v>
      </c>
      <c r="P49" s="9" t="s">
        <v>46</v>
      </c>
      <c r="Q49" s="9">
        <f t="shared" si="11"/>
        <v>4712.3889803846896</v>
      </c>
      <c r="R49" s="9">
        <f t="shared" si="12"/>
        <v>29.995059698441029</v>
      </c>
      <c r="S49" s="9" t="s">
        <v>54</v>
      </c>
      <c r="T49" s="9" t="s">
        <v>28</v>
      </c>
      <c r="U49" s="9">
        <v>20</v>
      </c>
      <c r="V49" s="9">
        <f t="shared" si="13"/>
        <v>41.5</v>
      </c>
      <c r="W49" s="9">
        <v>63</v>
      </c>
    </row>
    <row r="50" spans="1:23" x14ac:dyDescent="0.3">
      <c r="A50" s="9">
        <v>305</v>
      </c>
      <c r="B50" s="9">
        <v>330</v>
      </c>
      <c r="C50" s="9">
        <v>1700</v>
      </c>
      <c r="D50" s="9">
        <v>0.13</v>
      </c>
      <c r="E50" s="9">
        <v>0.03</v>
      </c>
      <c r="F50" s="9">
        <v>0.115</v>
      </c>
      <c r="G50" s="5">
        <f t="shared" si="0"/>
        <v>49.773755656108598</v>
      </c>
      <c r="H50" s="5">
        <f t="shared" si="4"/>
        <v>0.54851116625310681</v>
      </c>
      <c r="I50" s="5">
        <v>99.451488833746893</v>
      </c>
      <c r="J50" s="9">
        <v>2670</v>
      </c>
      <c r="K50" s="62">
        <f t="shared" si="5"/>
        <v>2655.3547518610417</v>
      </c>
      <c r="L50" s="9" t="s">
        <v>23</v>
      </c>
      <c r="M50" s="9" t="s">
        <v>99</v>
      </c>
      <c r="N50" s="9" t="s">
        <v>98</v>
      </c>
      <c r="O50" s="9">
        <f t="shared" si="10"/>
        <v>28616000</v>
      </c>
      <c r="P50" s="9" t="s">
        <v>46</v>
      </c>
      <c r="Q50" s="9">
        <f t="shared" si="11"/>
        <v>4712.3889803846896</v>
      </c>
      <c r="R50" s="9">
        <f t="shared" si="12"/>
        <v>29.995059698441029</v>
      </c>
      <c r="S50" s="9" t="s">
        <v>54</v>
      </c>
      <c r="T50" s="9" t="s">
        <v>28</v>
      </c>
      <c r="U50" s="9">
        <v>20</v>
      </c>
      <c r="V50" s="9">
        <f t="shared" si="13"/>
        <v>41.5</v>
      </c>
      <c r="W50" s="9">
        <v>63</v>
      </c>
    </row>
    <row r="51" spans="1:23" x14ac:dyDescent="0.3">
      <c r="A51" s="9">
        <v>304</v>
      </c>
      <c r="B51" s="9">
        <v>330</v>
      </c>
      <c r="C51" s="9">
        <v>1700</v>
      </c>
      <c r="D51" s="9">
        <v>0.12</v>
      </c>
      <c r="E51" s="9">
        <v>0.03</v>
      </c>
      <c r="F51" s="9">
        <v>0.115</v>
      </c>
      <c r="G51" s="5">
        <f t="shared" si="0"/>
        <v>53.921568627450981</v>
      </c>
      <c r="H51" s="5">
        <f t="shared" si="4"/>
        <v>0.55198511166260289</v>
      </c>
      <c r="I51" s="5">
        <v>99.448014888337397</v>
      </c>
      <c r="J51" s="9">
        <v>2670</v>
      </c>
      <c r="K51" s="62">
        <f t="shared" si="5"/>
        <v>2655.2619975186085</v>
      </c>
      <c r="L51" s="9" t="s">
        <v>23</v>
      </c>
      <c r="M51" s="9" t="s">
        <v>99</v>
      </c>
      <c r="N51" s="9" t="s">
        <v>98</v>
      </c>
      <c r="O51" s="9">
        <f t="shared" si="10"/>
        <v>28616000</v>
      </c>
      <c r="P51" s="9" t="s">
        <v>46</v>
      </c>
      <c r="Q51" s="9">
        <f t="shared" si="11"/>
        <v>4712.3889803846896</v>
      </c>
      <c r="R51" s="9">
        <f t="shared" si="12"/>
        <v>29.995059698441029</v>
      </c>
      <c r="S51" s="9" t="s">
        <v>54</v>
      </c>
      <c r="T51" s="9" t="s">
        <v>28</v>
      </c>
      <c r="U51" s="9">
        <v>20</v>
      </c>
      <c r="V51" s="9">
        <f t="shared" si="13"/>
        <v>41.5</v>
      </c>
      <c r="W51" s="9">
        <v>63</v>
      </c>
    </row>
    <row r="52" spans="1:23" x14ac:dyDescent="0.3">
      <c r="A52" s="9">
        <v>67</v>
      </c>
      <c r="B52" s="9">
        <v>300</v>
      </c>
      <c r="C52" s="9">
        <v>1600</v>
      </c>
      <c r="D52" s="9">
        <v>0.1</v>
      </c>
      <c r="E52" s="9">
        <v>0.03</v>
      </c>
      <c r="F52" s="9">
        <v>0.08</v>
      </c>
      <c r="G52" s="9">
        <f t="shared" si="0"/>
        <v>62.5</v>
      </c>
      <c r="H52" s="5">
        <f t="shared" si="4"/>
        <v>0.55970149253731449</v>
      </c>
      <c r="I52" s="5">
        <f>K52*100/J52</f>
        <v>99.440298507462686</v>
      </c>
      <c r="J52" s="9">
        <v>2680</v>
      </c>
      <c r="K52" s="9">
        <v>2665</v>
      </c>
      <c r="L52" s="9" t="s">
        <v>23</v>
      </c>
      <c r="M52" s="9" t="s">
        <v>85</v>
      </c>
      <c r="N52" s="9" t="s">
        <v>86</v>
      </c>
      <c r="O52" s="9">
        <f>125*125*125</f>
        <v>1953125</v>
      </c>
      <c r="P52" s="9" t="s">
        <v>26</v>
      </c>
      <c r="Q52" s="9">
        <f>10*10*10</f>
        <v>1000</v>
      </c>
      <c r="R52" s="9">
        <f>(1-Q52/O52)*COUNT($O$55:$O$81)</f>
        <v>26.986176</v>
      </c>
      <c r="S52" s="9" t="s">
        <v>54</v>
      </c>
      <c r="T52" s="9" t="s">
        <v>28</v>
      </c>
      <c r="U52" s="9">
        <v>20</v>
      </c>
      <c r="V52" s="9">
        <f>AVERAGE(U52,W52)</f>
        <v>41.5</v>
      </c>
      <c r="W52" s="9">
        <v>63</v>
      </c>
    </row>
    <row r="53" spans="1:23" x14ac:dyDescent="0.3">
      <c r="A53" s="9">
        <v>297</v>
      </c>
      <c r="B53" s="9">
        <v>350</v>
      </c>
      <c r="C53" s="9">
        <v>1600</v>
      </c>
      <c r="D53" s="9">
        <v>0.11</v>
      </c>
      <c r="E53" s="9">
        <v>0.03</v>
      </c>
      <c r="F53" s="9">
        <v>0.115</v>
      </c>
      <c r="G53" s="5">
        <f t="shared" si="0"/>
        <v>66.287878787878796</v>
      </c>
      <c r="H53" s="5">
        <f t="shared" si="4"/>
        <v>0.55980148883379854</v>
      </c>
      <c r="I53" s="5">
        <v>99.440198511166201</v>
      </c>
      <c r="J53" s="9">
        <v>2670</v>
      </c>
      <c r="K53" s="62">
        <f>J53*I53/100</f>
        <v>2655.0533002481375</v>
      </c>
      <c r="L53" s="9" t="s">
        <v>23</v>
      </c>
      <c r="M53" s="9" t="s">
        <v>99</v>
      </c>
      <c r="N53" s="9" t="s">
        <v>98</v>
      </c>
      <c r="O53" s="9">
        <f>280*280*365</f>
        <v>28616000</v>
      </c>
      <c r="P53" s="9" t="s">
        <v>46</v>
      </c>
      <c r="Q53" s="9">
        <f>(PI()*10^2/4)*60</f>
        <v>4712.3889803846896</v>
      </c>
      <c r="R53" s="9">
        <f>(1-Q53/O53)*COUNT($O$283:$O$312)</f>
        <v>29.995059698441029</v>
      </c>
      <c r="S53" s="9" t="s">
        <v>54</v>
      </c>
      <c r="T53" s="9" t="s">
        <v>28</v>
      </c>
      <c r="U53" s="9">
        <v>20</v>
      </c>
      <c r="V53" s="9">
        <f>83/2</f>
        <v>41.5</v>
      </c>
      <c r="W53" s="9">
        <v>63</v>
      </c>
    </row>
    <row r="54" spans="1:23" x14ac:dyDescent="0.3">
      <c r="A54" s="9">
        <v>294</v>
      </c>
      <c r="B54" s="9">
        <v>350</v>
      </c>
      <c r="C54" s="9">
        <v>1700</v>
      </c>
      <c r="D54" s="9">
        <v>0.11</v>
      </c>
      <c r="E54" s="9">
        <v>0.03</v>
      </c>
      <c r="F54" s="9">
        <v>0.115</v>
      </c>
      <c r="G54" s="5">
        <f t="shared" si="0"/>
        <v>62.388591800356515</v>
      </c>
      <c r="H54" s="5">
        <f t="shared" si="4"/>
        <v>0.56240694789090639</v>
      </c>
      <c r="I54" s="5">
        <v>99.437593052109094</v>
      </c>
      <c r="J54" s="9">
        <v>2670</v>
      </c>
      <c r="K54" s="62">
        <f>J54*I54/100</f>
        <v>2654.9837344913126</v>
      </c>
      <c r="L54" s="9" t="s">
        <v>23</v>
      </c>
      <c r="M54" s="9" t="s">
        <v>99</v>
      </c>
      <c r="N54" s="9" t="s">
        <v>98</v>
      </c>
      <c r="O54" s="9">
        <f>280*280*365</f>
        <v>28616000</v>
      </c>
      <c r="P54" s="9" t="s">
        <v>46</v>
      </c>
      <c r="Q54" s="9">
        <f>(PI()*10^2/4)*60</f>
        <v>4712.3889803846896</v>
      </c>
      <c r="R54" s="9">
        <f>(1-Q54/O54)*COUNT($O$283:$O$312)</f>
        <v>29.995059698441029</v>
      </c>
      <c r="S54" s="9" t="s">
        <v>54</v>
      </c>
      <c r="T54" s="9" t="s">
        <v>28</v>
      </c>
      <c r="U54" s="9">
        <v>20</v>
      </c>
      <c r="V54" s="9">
        <f>83/2</f>
        <v>41.5</v>
      </c>
      <c r="W54" s="9">
        <v>63</v>
      </c>
    </row>
    <row r="55" spans="1:23" x14ac:dyDescent="0.3">
      <c r="A55" s="9">
        <v>340</v>
      </c>
      <c r="B55" s="9">
        <v>300</v>
      </c>
      <c r="C55" s="9">
        <v>1400</v>
      </c>
      <c r="D55" s="9">
        <v>0.08</v>
      </c>
      <c r="E55" s="9">
        <v>0.03</v>
      </c>
      <c r="F55" s="9">
        <v>7.4999999999999997E-2</v>
      </c>
      <c r="G55" s="5">
        <f t="shared" si="0"/>
        <v>89.285714285714292</v>
      </c>
      <c r="H55" s="5">
        <f t="shared" si="4"/>
        <v>0.56999999999999318</v>
      </c>
      <c r="I55" s="5">
        <v>99.43</v>
      </c>
      <c r="J55" s="9">
        <v>2680</v>
      </c>
      <c r="K55" s="62">
        <f>J55*I55/100</f>
        <v>2664.7240000000002</v>
      </c>
      <c r="L55" s="9" t="s">
        <v>23</v>
      </c>
      <c r="M55" s="9" t="s">
        <v>90</v>
      </c>
      <c r="N55" s="9" t="s">
        <v>101</v>
      </c>
      <c r="O55" s="9">
        <f>250*250*300</f>
        <v>18750000</v>
      </c>
      <c r="P55" s="9" t="s">
        <v>26</v>
      </c>
      <c r="Q55" s="9">
        <f>6*6*6</f>
        <v>216</v>
      </c>
      <c r="R55" s="9">
        <f>(1-Q55/O55)*COUNT($O$340:$O$342)</f>
        <v>2.99996544</v>
      </c>
      <c r="S55" s="9" t="s">
        <v>54</v>
      </c>
      <c r="T55" s="9" t="s">
        <v>28</v>
      </c>
      <c r="U55" s="9">
        <v>15</v>
      </c>
      <c r="V55" s="9">
        <v>34</v>
      </c>
      <c r="W55" s="9">
        <v>53</v>
      </c>
    </row>
    <row r="56" spans="1:23" x14ac:dyDescent="0.3">
      <c r="A56" s="9">
        <v>309</v>
      </c>
      <c r="B56" s="9">
        <v>330</v>
      </c>
      <c r="C56" s="9">
        <v>1500</v>
      </c>
      <c r="D56" s="9">
        <v>0.11</v>
      </c>
      <c r="E56" s="9">
        <v>0.03</v>
      </c>
      <c r="F56" s="9">
        <v>0.115</v>
      </c>
      <c r="G56" s="5">
        <f t="shared" si="0"/>
        <v>66.666666666666657</v>
      </c>
      <c r="H56" s="5">
        <f t="shared" si="4"/>
        <v>0.59019851116630662</v>
      </c>
      <c r="I56" s="5">
        <v>99.409801488833693</v>
      </c>
      <c r="J56" s="9">
        <v>2670</v>
      </c>
      <c r="K56" s="62">
        <f>J56*I56/100</f>
        <v>2654.2416997518594</v>
      </c>
      <c r="L56" s="9" t="s">
        <v>23</v>
      </c>
      <c r="M56" s="9" t="s">
        <v>99</v>
      </c>
      <c r="N56" s="9" t="s">
        <v>98</v>
      </c>
      <c r="O56" s="9">
        <f>280*280*365</f>
        <v>28616000</v>
      </c>
      <c r="P56" s="9" t="s">
        <v>46</v>
      </c>
      <c r="Q56" s="9">
        <f>(PI()*10^2/4)*60</f>
        <v>4712.3889803846896</v>
      </c>
      <c r="R56" s="9">
        <f>(1-Q56/O56)*COUNT($O$283:$O$312)</f>
        <v>29.995059698441029</v>
      </c>
      <c r="S56" s="9" t="s">
        <v>54</v>
      </c>
      <c r="T56" s="9" t="s">
        <v>28</v>
      </c>
      <c r="U56" s="9">
        <v>20</v>
      </c>
      <c r="V56" s="9">
        <f>83/2</f>
        <v>41.5</v>
      </c>
      <c r="W56" s="9">
        <v>63</v>
      </c>
    </row>
    <row r="57" spans="1:23" x14ac:dyDescent="0.3">
      <c r="A57" s="9">
        <v>79</v>
      </c>
      <c r="B57" s="9">
        <v>350</v>
      </c>
      <c r="C57" s="9">
        <v>2100</v>
      </c>
      <c r="D57" s="9">
        <v>0.1</v>
      </c>
      <c r="E57" s="9">
        <v>0.03</v>
      </c>
      <c r="F57" s="9">
        <v>0.08</v>
      </c>
      <c r="G57" s="9">
        <f t="shared" si="0"/>
        <v>55.555555555555557</v>
      </c>
      <c r="H57" s="5">
        <f t="shared" si="4"/>
        <v>0.59701492537313072</v>
      </c>
      <c r="I57" s="5">
        <f>K57*100/J57</f>
        <v>99.402985074626869</v>
      </c>
      <c r="J57" s="9">
        <v>2680</v>
      </c>
      <c r="K57" s="9">
        <v>2664</v>
      </c>
      <c r="L57" s="9" t="s">
        <v>23</v>
      </c>
      <c r="M57" s="9" t="s">
        <v>85</v>
      </c>
      <c r="N57" s="9" t="s">
        <v>86</v>
      </c>
      <c r="O57" s="9">
        <f>125*125*125</f>
        <v>1953125</v>
      </c>
      <c r="P57" s="9" t="s">
        <v>26</v>
      </c>
      <c r="Q57" s="9">
        <f>10*10*10</f>
        <v>1000</v>
      </c>
      <c r="R57" s="9">
        <f>(1-Q57/O57)*COUNT($O$55:$O$81)</f>
        <v>26.986176</v>
      </c>
      <c r="S57" s="9" t="s">
        <v>54</v>
      </c>
      <c r="T57" s="9" t="s">
        <v>28</v>
      </c>
      <c r="U57" s="9">
        <v>20</v>
      </c>
      <c r="V57" s="9">
        <f>AVERAGE(U57,W57)</f>
        <v>41.5</v>
      </c>
      <c r="W57" s="9">
        <v>63</v>
      </c>
    </row>
    <row r="58" spans="1:23" x14ac:dyDescent="0.3">
      <c r="A58" s="9">
        <v>292</v>
      </c>
      <c r="B58" s="9">
        <v>370</v>
      </c>
      <c r="C58" s="9">
        <v>1500</v>
      </c>
      <c r="D58" s="9">
        <v>0.12</v>
      </c>
      <c r="E58" s="9">
        <v>0.03</v>
      </c>
      <c r="F58" s="9">
        <v>0.115</v>
      </c>
      <c r="G58" s="5">
        <f t="shared" si="0"/>
        <v>68.518518518518519</v>
      </c>
      <c r="H58" s="5">
        <f t="shared" si="4"/>
        <v>0.5971464019851993</v>
      </c>
      <c r="I58" s="5">
        <v>99.402853598014801</v>
      </c>
      <c r="J58" s="9">
        <v>2670</v>
      </c>
      <c r="K58" s="62">
        <f t="shared" ref="K58:K66" si="14">J58*I58/100</f>
        <v>2654.0561910669953</v>
      </c>
      <c r="L58" s="9" t="s">
        <v>23</v>
      </c>
      <c r="M58" s="9" t="s">
        <v>99</v>
      </c>
      <c r="N58" s="9" t="s">
        <v>98</v>
      </c>
      <c r="O58" s="9">
        <f>280*280*365</f>
        <v>28616000</v>
      </c>
      <c r="P58" s="9" t="s">
        <v>46</v>
      </c>
      <c r="Q58" s="9">
        <f>(PI()*10^2/4)*60</f>
        <v>4712.3889803846896</v>
      </c>
      <c r="R58" s="9">
        <f>(1-Q58/O58)*COUNT($O$283:$O$312)</f>
        <v>29.995059698441029</v>
      </c>
      <c r="S58" s="9" t="s">
        <v>54</v>
      </c>
      <c r="T58" s="9" t="s">
        <v>28</v>
      </c>
      <c r="U58" s="9">
        <v>20</v>
      </c>
      <c r="V58" s="9">
        <f>83/2</f>
        <v>41.5</v>
      </c>
      <c r="W58" s="9">
        <v>63</v>
      </c>
    </row>
    <row r="59" spans="1:23" x14ac:dyDescent="0.3">
      <c r="A59" s="9">
        <v>95</v>
      </c>
      <c r="B59" s="9">
        <v>700</v>
      </c>
      <c r="C59" s="9">
        <v>1500</v>
      </c>
      <c r="D59" s="9">
        <v>0.15</v>
      </c>
      <c r="E59" s="9">
        <v>0.05</v>
      </c>
      <c r="F59" s="9">
        <v>8.5000000000000006E-2</v>
      </c>
      <c r="G59" s="5">
        <f t="shared" si="0"/>
        <v>62.222222222222221</v>
      </c>
      <c r="H59" s="5">
        <f t="shared" si="4"/>
        <v>0.59999999999999432</v>
      </c>
      <c r="I59" s="9">
        <v>99.4</v>
      </c>
      <c r="J59" s="9">
        <v>2680</v>
      </c>
      <c r="K59" s="62">
        <f t="shared" si="14"/>
        <v>2663.92</v>
      </c>
      <c r="L59" s="9" t="s">
        <v>23</v>
      </c>
      <c r="M59" s="9" t="s">
        <v>44</v>
      </c>
      <c r="N59" s="9" t="s">
        <v>89</v>
      </c>
      <c r="O59" s="9">
        <f>(PI()*400^2/4)*400</f>
        <v>50265482.457436688</v>
      </c>
      <c r="P59" s="9" t="s">
        <v>26</v>
      </c>
      <c r="Q59" s="9">
        <f>10*10*10</f>
        <v>1000</v>
      </c>
      <c r="R59" s="9">
        <f>(1-Q59/O59)*COUNT($O$83:$O$100)</f>
        <v>17.999641901378041</v>
      </c>
      <c r="S59" s="9" t="s">
        <v>27</v>
      </c>
      <c r="T59" s="9" t="s">
        <v>44</v>
      </c>
      <c r="U59" s="9">
        <v>20</v>
      </c>
      <c r="V59" s="9">
        <f>AVERAGE(U59,W59)</f>
        <v>41.5</v>
      </c>
      <c r="W59" s="9">
        <v>63</v>
      </c>
    </row>
    <row r="60" spans="1:23" x14ac:dyDescent="0.3">
      <c r="A60" s="9">
        <v>131</v>
      </c>
      <c r="B60" s="9">
        <v>250</v>
      </c>
      <c r="C60" s="9">
        <v>1400</v>
      </c>
      <c r="D60" s="9">
        <v>0.13</v>
      </c>
      <c r="E60" s="9">
        <v>0.03</v>
      </c>
      <c r="F60" s="9">
        <v>7.0000000000000007E-2</v>
      </c>
      <c r="G60" s="5">
        <f t="shared" si="0"/>
        <v>45.787545787545788</v>
      </c>
      <c r="H60" s="5">
        <f t="shared" si="4"/>
        <v>0.59999999999999432</v>
      </c>
      <c r="I60" s="9">
        <v>99.4</v>
      </c>
      <c r="J60" s="9">
        <v>2670</v>
      </c>
      <c r="K60" s="62">
        <f t="shared" si="14"/>
        <v>2653.98</v>
      </c>
      <c r="L60" s="9" t="s">
        <v>23</v>
      </c>
      <c r="M60" s="9" t="s">
        <v>92</v>
      </c>
      <c r="N60" s="9" t="s">
        <v>86</v>
      </c>
      <c r="O60" s="5">
        <f>125*125*125</f>
        <v>1953125</v>
      </c>
      <c r="P60" s="9" t="s">
        <v>26</v>
      </c>
      <c r="Q60" s="9">
        <f>12*12*12</f>
        <v>1728</v>
      </c>
      <c r="R60" s="9">
        <f>(1-Q60/O60)*COUNT($O$104:$O$168)</f>
        <v>64.94249216</v>
      </c>
      <c r="S60" s="9" t="s">
        <v>54</v>
      </c>
      <c r="T60" s="9" t="s">
        <v>62</v>
      </c>
      <c r="U60" s="9">
        <v>24</v>
      </c>
      <c r="V60" s="9">
        <v>41</v>
      </c>
      <c r="W60" s="9">
        <v>66</v>
      </c>
    </row>
    <row r="61" spans="1:23" x14ac:dyDescent="0.3">
      <c r="A61" s="9">
        <v>289</v>
      </c>
      <c r="B61" s="9">
        <v>370</v>
      </c>
      <c r="C61" s="9">
        <v>1600</v>
      </c>
      <c r="D61" s="9">
        <v>0.12</v>
      </c>
      <c r="E61" s="9">
        <v>0.03</v>
      </c>
      <c r="F61" s="9">
        <v>0.115</v>
      </c>
      <c r="G61" s="5">
        <f t="shared" si="0"/>
        <v>64.236111111111114</v>
      </c>
      <c r="H61" s="5">
        <f t="shared" si="4"/>
        <v>0.60496277915639496</v>
      </c>
      <c r="I61" s="5">
        <v>99.395037220843605</v>
      </c>
      <c r="J61" s="9">
        <v>2670</v>
      </c>
      <c r="K61" s="62">
        <f t="shared" si="14"/>
        <v>2653.8474937965243</v>
      </c>
      <c r="L61" s="9" t="s">
        <v>23</v>
      </c>
      <c r="M61" s="9" t="s">
        <v>99</v>
      </c>
      <c r="N61" s="9" t="s">
        <v>98</v>
      </c>
      <c r="O61" s="9">
        <f>280*280*365</f>
        <v>28616000</v>
      </c>
      <c r="P61" s="9" t="s">
        <v>46</v>
      </c>
      <c r="Q61" s="9">
        <f>(PI()*10^2/4)*60</f>
        <v>4712.3889803846896</v>
      </c>
      <c r="R61" s="9">
        <f>(1-Q61/O61)*COUNT($O$283:$O$312)</f>
        <v>29.995059698441029</v>
      </c>
      <c r="S61" s="9" t="s">
        <v>54</v>
      </c>
      <c r="T61" s="9" t="s">
        <v>28</v>
      </c>
      <c r="U61" s="9">
        <v>20</v>
      </c>
      <c r="V61" s="9">
        <f>83/2</f>
        <v>41.5</v>
      </c>
      <c r="W61" s="9">
        <v>63</v>
      </c>
    </row>
    <row r="62" spans="1:23" x14ac:dyDescent="0.3">
      <c r="A62" s="9">
        <v>220</v>
      </c>
      <c r="B62" s="9">
        <v>170</v>
      </c>
      <c r="C62" s="9">
        <v>1000</v>
      </c>
      <c r="D62" s="9">
        <v>0.05</v>
      </c>
      <c r="E62" s="9">
        <v>0.03</v>
      </c>
      <c r="F62" s="9">
        <v>7.0000000000000007E-2</v>
      </c>
      <c r="G62" s="5">
        <f t="shared" si="0"/>
        <v>113.33333333333333</v>
      </c>
      <c r="H62" s="5">
        <f t="shared" si="4"/>
        <v>0.60702875399370271</v>
      </c>
      <c r="I62" s="5">
        <v>99.392971246006297</v>
      </c>
      <c r="J62" s="9">
        <v>2680</v>
      </c>
      <c r="K62" s="62">
        <f t="shared" si="14"/>
        <v>2663.7316293929684</v>
      </c>
      <c r="L62" s="9" t="s">
        <v>23</v>
      </c>
      <c r="M62" s="9" t="s">
        <v>93</v>
      </c>
      <c r="N62" s="9" t="s">
        <v>25</v>
      </c>
      <c r="O62" s="9">
        <f>100^3</f>
        <v>1000000</v>
      </c>
      <c r="P62" s="9" t="s">
        <v>26</v>
      </c>
      <c r="Q62" s="9">
        <f>8*8*8</f>
        <v>512</v>
      </c>
      <c r="R62" s="9">
        <f>(1-Q62/O62)*COUNT($O$169:$O$243)</f>
        <v>74.961600000000004</v>
      </c>
      <c r="S62" s="9" t="s">
        <v>54</v>
      </c>
      <c r="T62" s="9" t="s">
        <v>28</v>
      </c>
      <c r="U62" s="9">
        <v>9.36</v>
      </c>
      <c r="V62" s="9">
        <v>25.68</v>
      </c>
      <c r="W62" s="9">
        <v>44.81</v>
      </c>
    </row>
    <row r="63" spans="1:23" x14ac:dyDescent="0.3">
      <c r="A63" s="9">
        <v>301</v>
      </c>
      <c r="B63" s="9">
        <v>350</v>
      </c>
      <c r="C63" s="9">
        <v>1500</v>
      </c>
      <c r="D63" s="9">
        <v>0.12</v>
      </c>
      <c r="E63" s="9">
        <v>0.03</v>
      </c>
      <c r="F63" s="9">
        <v>0.115</v>
      </c>
      <c r="G63" s="5">
        <f t="shared" si="0"/>
        <v>64.814814814814824</v>
      </c>
      <c r="H63" s="5">
        <f t="shared" si="4"/>
        <v>0.61017369727049697</v>
      </c>
      <c r="I63" s="5">
        <v>99.389826302729503</v>
      </c>
      <c r="J63" s="9">
        <v>2670</v>
      </c>
      <c r="K63" s="62">
        <f t="shared" si="14"/>
        <v>2653.7083622828777</v>
      </c>
      <c r="L63" s="9" t="s">
        <v>23</v>
      </c>
      <c r="M63" s="9" t="s">
        <v>99</v>
      </c>
      <c r="N63" s="9" t="s">
        <v>98</v>
      </c>
      <c r="O63" s="9">
        <f>280*280*365</f>
        <v>28616000</v>
      </c>
      <c r="P63" s="9" t="s">
        <v>46</v>
      </c>
      <c r="Q63" s="9">
        <f>(PI()*10^2/4)*60</f>
        <v>4712.3889803846896</v>
      </c>
      <c r="R63" s="9">
        <f>(1-Q63/O63)*COUNT($O$283:$O$312)</f>
        <v>29.995059698441029</v>
      </c>
      <c r="S63" s="9" t="s">
        <v>54</v>
      </c>
      <c r="T63" s="9" t="s">
        <v>28</v>
      </c>
      <c r="U63" s="9">
        <v>20</v>
      </c>
      <c r="V63" s="9">
        <f>83/2</f>
        <v>41.5</v>
      </c>
      <c r="W63" s="9">
        <v>63</v>
      </c>
    </row>
    <row r="64" spans="1:23" x14ac:dyDescent="0.3">
      <c r="A64" s="9">
        <v>296</v>
      </c>
      <c r="B64" s="9">
        <v>350</v>
      </c>
      <c r="C64" s="9">
        <v>1700</v>
      </c>
      <c r="D64" s="9">
        <v>0.13</v>
      </c>
      <c r="E64" s="9">
        <v>0.03</v>
      </c>
      <c r="F64" s="9">
        <v>0.115</v>
      </c>
      <c r="G64" s="5">
        <f t="shared" si="0"/>
        <v>52.790346907993971</v>
      </c>
      <c r="H64" s="5">
        <f t="shared" si="4"/>
        <v>0.61191066997520238</v>
      </c>
      <c r="I64" s="5">
        <v>99.388089330024798</v>
      </c>
      <c r="J64" s="9">
        <v>2670</v>
      </c>
      <c r="K64" s="62">
        <f t="shared" si="14"/>
        <v>2653.661985111662</v>
      </c>
      <c r="L64" s="9" t="s">
        <v>23</v>
      </c>
      <c r="M64" s="9" t="s">
        <v>99</v>
      </c>
      <c r="N64" s="9" t="s">
        <v>98</v>
      </c>
      <c r="O64" s="9">
        <f>280*280*365</f>
        <v>28616000</v>
      </c>
      <c r="P64" s="9" t="s">
        <v>46</v>
      </c>
      <c r="Q64" s="9">
        <f>(PI()*10^2/4)*60</f>
        <v>4712.3889803846896</v>
      </c>
      <c r="R64" s="9">
        <f>(1-Q64/O64)*COUNT($O$283:$O$312)</f>
        <v>29.995059698441029</v>
      </c>
      <c r="S64" s="9" t="s">
        <v>54</v>
      </c>
      <c r="T64" s="9" t="s">
        <v>28</v>
      </c>
      <c r="U64" s="9">
        <v>20</v>
      </c>
      <c r="V64" s="9">
        <f>83/2</f>
        <v>41.5</v>
      </c>
      <c r="W64" s="9">
        <v>63</v>
      </c>
    </row>
    <row r="65" spans="1:23" x14ac:dyDescent="0.3">
      <c r="A65" s="9">
        <v>306</v>
      </c>
      <c r="B65" s="9">
        <v>330</v>
      </c>
      <c r="C65" s="9">
        <v>1600</v>
      </c>
      <c r="D65" s="9">
        <v>0.11</v>
      </c>
      <c r="E65" s="9">
        <v>0.03</v>
      </c>
      <c r="F65" s="9">
        <v>0.115</v>
      </c>
      <c r="G65" s="5">
        <f t="shared" si="0"/>
        <v>62.500000000000007</v>
      </c>
      <c r="H65" s="5">
        <f t="shared" si="4"/>
        <v>0.61277915632760482</v>
      </c>
      <c r="I65" s="5">
        <v>99.387220843672395</v>
      </c>
      <c r="J65" s="9">
        <v>2670</v>
      </c>
      <c r="K65" s="62">
        <f t="shared" si="14"/>
        <v>2653.6387965260528</v>
      </c>
      <c r="L65" s="9" t="s">
        <v>23</v>
      </c>
      <c r="M65" s="9" t="s">
        <v>99</v>
      </c>
      <c r="N65" s="9" t="s">
        <v>98</v>
      </c>
      <c r="O65" s="9">
        <f>280*280*365</f>
        <v>28616000</v>
      </c>
      <c r="P65" s="9" t="s">
        <v>46</v>
      </c>
      <c r="Q65" s="9">
        <f>(PI()*10^2/4)*60</f>
        <v>4712.3889803846896</v>
      </c>
      <c r="R65" s="9">
        <f>(1-Q65/O65)*COUNT($O$283:$O$312)</f>
        <v>29.995059698441029</v>
      </c>
      <c r="S65" s="9" t="s">
        <v>54</v>
      </c>
      <c r="T65" s="9" t="s">
        <v>28</v>
      </c>
      <c r="U65" s="9">
        <v>20</v>
      </c>
      <c r="V65" s="9">
        <f>83/2</f>
        <v>41.5</v>
      </c>
      <c r="W65" s="9">
        <v>63</v>
      </c>
    </row>
    <row r="66" spans="1:23" x14ac:dyDescent="0.3">
      <c r="A66" s="9">
        <v>287</v>
      </c>
      <c r="B66" s="9">
        <v>370</v>
      </c>
      <c r="C66" s="9">
        <v>1700</v>
      </c>
      <c r="D66" s="9">
        <v>0.13</v>
      </c>
      <c r="E66" s="9">
        <v>0.03</v>
      </c>
      <c r="F66" s="9">
        <v>0.115</v>
      </c>
      <c r="G66" s="5">
        <f t="shared" ref="G66:G129" si="15">B66/(C66*D66*E66)</f>
        <v>55.806938159879337</v>
      </c>
      <c r="H66" s="5">
        <f t="shared" ref="H66:H89" si="16">100-I66</f>
        <v>0.62493796526059953</v>
      </c>
      <c r="I66" s="5">
        <v>99.3750620347394</v>
      </c>
      <c r="J66" s="9">
        <v>2670</v>
      </c>
      <c r="K66" s="62">
        <f t="shared" si="14"/>
        <v>2653.3141563275422</v>
      </c>
      <c r="L66" s="9" t="s">
        <v>23</v>
      </c>
      <c r="M66" s="9" t="s">
        <v>99</v>
      </c>
      <c r="N66" s="9" t="s">
        <v>98</v>
      </c>
      <c r="O66" s="9">
        <f>280*280*365</f>
        <v>28616000</v>
      </c>
      <c r="P66" s="9" t="s">
        <v>46</v>
      </c>
      <c r="Q66" s="9">
        <f>(PI()*10^2/4)*60</f>
        <v>4712.3889803846896</v>
      </c>
      <c r="R66" s="9">
        <f>(1-Q66/O66)*COUNT($O$283:$O$312)</f>
        <v>29.995059698441029</v>
      </c>
      <c r="S66" s="9" t="s">
        <v>54</v>
      </c>
      <c r="T66" s="9" t="s">
        <v>28</v>
      </c>
      <c r="U66" s="9">
        <v>20</v>
      </c>
      <c r="V66" s="9">
        <f>83/2</f>
        <v>41.5</v>
      </c>
      <c r="W66" s="9">
        <v>63</v>
      </c>
    </row>
    <row r="67" spans="1:23" x14ac:dyDescent="0.3">
      <c r="A67" s="9">
        <v>59</v>
      </c>
      <c r="B67" s="9">
        <v>250</v>
      </c>
      <c r="C67" s="9">
        <v>1600</v>
      </c>
      <c r="D67" s="9">
        <v>0.13</v>
      </c>
      <c r="E67" s="9">
        <v>0.03</v>
      </c>
      <c r="F67" s="9">
        <v>0.08</v>
      </c>
      <c r="G67" s="9">
        <f t="shared" si="15"/>
        <v>40.064102564102562</v>
      </c>
      <c r="H67" s="5">
        <f t="shared" si="16"/>
        <v>0.63432835820896116</v>
      </c>
      <c r="I67" s="5">
        <f>K67*100/J67</f>
        <v>99.365671641791039</v>
      </c>
      <c r="J67" s="9">
        <v>2680</v>
      </c>
      <c r="K67" s="9">
        <v>2663</v>
      </c>
      <c r="L67" s="9" t="s">
        <v>23</v>
      </c>
      <c r="M67" s="9" t="s">
        <v>85</v>
      </c>
      <c r="N67" s="9" t="s">
        <v>86</v>
      </c>
      <c r="O67" s="9">
        <f>125*125*125</f>
        <v>1953125</v>
      </c>
      <c r="P67" s="9" t="s">
        <v>26</v>
      </c>
      <c r="Q67" s="9">
        <f>10*10*10</f>
        <v>1000</v>
      </c>
      <c r="R67" s="9">
        <f>(1-Q67/O67)*COUNT($O$55:$O$81)</f>
        <v>26.986176</v>
      </c>
      <c r="S67" s="9" t="s">
        <v>54</v>
      </c>
      <c r="T67" s="9" t="s">
        <v>28</v>
      </c>
      <c r="U67" s="9">
        <v>20</v>
      </c>
      <c r="V67" s="9">
        <f>AVERAGE(U67,W67)</f>
        <v>41.5</v>
      </c>
      <c r="W67" s="9">
        <v>63</v>
      </c>
    </row>
    <row r="68" spans="1:23" x14ac:dyDescent="0.3">
      <c r="A68" s="9">
        <v>80</v>
      </c>
      <c r="B68" s="9">
        <v>350</v>
      </c>
      <c r="C68" s="9">
        <v>2100</v>
      </c>
      <c r="D68" s="9">
        <v>0.13</v>
      </c>
      <c r="E68" s="9">
        <v>0.03</v>
      </c>
      <c r="F68" s="9">
        <v>0.08</v>
      </c>
      <c r="G68" s="9">
        <f t="shared" si="15"/>
        <v>42.73504273504274</v>
      </c>
      <c r="H68" s="5">
        <f t="shared" si="16"/>
        <v>0.63432835820896116</v>
      </c>
      <c r="I68" s="5">
        <f>K68*100/J68</f>
        <v>99.365671641791039</v>
      </c>
      <c r="J68" s="9">
        <v>2680</v>
      </c>
      <c r="K68" s="9">
        <v>2663</v>
      </c>
      <c r="L68" s="9" t="s">
        <v>23</v>
      </c>
      <c r="M68" s="9" t="s">
        <v>85</v>
      </c>
      <c r="N68" s="9" t="s">
        <v>86</v>
      </c>
      <c r="O68" s="9">
        <f>125*125*125</f>
        <v>1953125</v>
      </c>
      <c r="P68" s="9" t="s">
        <v>26</v>
      </c>
      <c r="Q68" s="9">
        <f>10*10*10</f>
        <v>1000</v>
      </c>
      <c r="R68" s="9">
        <f>(1-Q68/O68)*COUNT($O$55:$O$81)</f>
        <v>26.986176</v>
      </c>
      <c r="S68" s="9" t="s">
        <v>54</v>
      </c>
      <c r="T68" s="9" t="s">
        <v>28</v>
      </c>
      <c r="U68" s="9">
        <v>20</v>
      </c>
      <c r="V68" s="9">
        <f>AVERAGE(U68,W68)</f>
        <v>41.5</v>
      </c>
      <c r="W68" s="9">
        <v>63</v>
      </c>
    </row>
    <row r="69" spans="1:23" x14ac:dyDescent="0.3">
      <c r="A69" s="9">
        <v>49</v>
      </c>
      <c r="B69" s="9">
        <v>200</v>
      </c>
      <c r="C69" s="9">
        <v>1400</v>
      </c>
      <c r="D69" s="9">
        <v>0.105</v>
      </c>
      <c r="E69" s="9">
        <v>0.03</v>
      </c>
      <c r="F69" s="9">
        <v>0.15</v>
      </c>
      <c r="G69" s="9">
        <f t="shared" si="15"/>
        <v>45.351473922902493</v>
      </c>
      <c r="H69" s="5">
        <f t="shared" si="16"/>
        <v>0.64951456310680555</v>
      </c>
      <c r="I69" s="5">
        <v>99.350485436893194</v>
      </c>
      <c r="J69" s="9">
        <v>2680</v>
      </c>
      <c r="K69" s="9">
        <f>J69*I69/100</f>
        <v>2662.5930097087376</v>
      </c>
      <c r="L69" s="9" t="s">
        <v>23</v>
      </c>
      <c r="M69" s="9" t="s">
        <v>44</v>
      </c>
      <c r="N69" s="9" t="s">
        <v>81</v>
      </c>
      <c r="O69" s="9">
        <f>250*250*250</f>
        <v>15625000</v>
      </c>
      <c r="P69" s="9" t="s">
        <v>26</v>
      </c>
      <c r="Q69" s="9">
        <v>1</v>
      </c>
      <c r="R69" s="9">
        <f>(1-Q69/O69)*COUNT($O$30:$O$52)</f>
        <v>22.999998527999999</v>
      </c>
      <c r="S69" s="9" t="s">
        <v>54</v>
      </c>
      <c r="T69" s="9" t="s">
        <v>28</v>
      </c>
      <c r="U69" s="9">
        <v>15</v>
      </c>
      <c r="V69" s="9">
        <v>30</v>
      </c>
      <c r="W69" s="9">
        <v>45</v>
      </c>
    </row>
    <row r="70" spans="1:23" x14ac:dyDescent="0.3">
      <c r="A70" s="9">
        <v>56</v>
      </c>
      <c r="B70" s="9">
        <v>250</v>
      </c>
      <c r="C70" s="9">
        <v>1100</v>
      </c>
      <c r="D70" s="9">
        <v>0.13</v>
      </c>
      <c r="E70" s="9">
        <v>0.03</v>
      </c>
      <c r="F70" s="9">
        <v>0.08</v>
      </c>
      <c r="G70" s="9">
        <f t="shared" si="15"/>
        <v>58.275058275058278</v>
      </c>
      <c r="H70" s="5">
        <f t="shared" si="16"/>
        <v>0.67164179104477739</v>
      </c>
      <c r="I70" s="5">
        <f>K70*100/J70</f>
        <v>99.328358208955223</v>
      </c>
      <c r="J70" s="9">
        <v>2680</v>
      </c>
      <c r="K70" s="9">
        <v>2662</v>
      </c>
      <c r="L70" s="9" t="s">
        <v>23</v>
      </c>
      <c r="M70" s="9" t="s">
        <v>85</v>
      </c>
      <c r="N70" s="9" t="s">
        <v>86</v>
      </c>
      <c r="O70" s="9">
        <f>125*125*125</f>
        <v>1953125</v>
      </c>
      <c r="P70" s="9" t="s">
        <v>26</v>
      </c>
      <c r="Q70" s="9">
        <f>10*10*10</f>
        <v>1000</v>
      </c>
      <c r="R70" s="9">
        <f>(1-Q70/O70)*COUNT($O$55:$O$81)</f>
        <v>26.986176</v>
      </c>
      <c r="S70" s="9" t="s">
        <v>54</v>
      </c>
      <c r="T70" s="9" t="s">
        <v>28</v>
      </c>
      <c r="U70" s="9">
        <v>20</v>
      </c>
      <c r="V70" s="9">
        <f>AVERAGE(U70,W70)</f>
        <v>41.5</v>
      </c>
      <c r="W70" s="9">
        <v>63</v>
      </c>
    </row>
    <row r="71" spans="1:23" x14ac:dyDescent="0.3">
      <c r="A71" s="9">
        <v>293</v>
      </c>
      <c r="B71" s="9">
        <v>370</v>
      </c>
      <c r="C71" s="9">
        <v>1500</v>
      </c>
      <c r="D71" s="9">
        <v>0.13</v>
      </c>
      <c r="E71" s="9">
        <v>0.03</v>
      </c>
      <c r="F71" s="9">
        <v>0.115</v>
      </c>
      <c r="G71" s="5">
        <f t="shared" si="15"/>
        <v>63.247863247863251</v>
      </c>
      <c r="H71" s="5">
        <f t="shared" si="16"/>
        <v>0.68052109181149945</v>
      </c>
      <c r="I71" s="5">
        <v>99.319478908188501</v>
      </c>
      <c r="J71" s="9">
        <v>2670</v>
      </c>
      <c r="K71" s="62">
        <f>J71*I71/100</f>
        <v>2651.8300868486326</v>
      </c>
      <c r="L71" s="9" t="s">
        <v>23</v>
      </c>
      <c r="M71" s="9" t="s">
        <v>99</v>
      </c>
      <c r="N71" s="9" t="s">
        <v>98</v>
      </c>
      <c r="O71" s="9">
        <f>280*280*365</f>
        <v>28616000</v>
      </c>
      <c r="P71" s="9" t="s">
        <v>46</v>
      </c>
      <c r="Q71" s="9">
        <f>(PI()*10^2/4)*60</f>
        <v>4712.3889803846896</v>
      </c>
      <c r="R71" s="9">
        <f>(1-Q71/O71)*COUNT($O$283:$O$312)</f>
        <v>29.995059698441029</v>
      </c>
      <c r="S71" s="9" t="s">
        <v>54</v>
      </c>
      <c r="T71" s="9" t="s">
        <v>28</v>
      </c>
      <c r="U71" s="9">
        <v>20</v>
      </c>
      <c r="V71" s="9">
        <f>83/2</f>
        <v>41.5</v>
      </c>
      <c r="W71" s="9">
        <v>63</v>
      </c>
    </row>
    <row r="72" spans="1:23" x14ac:dyDescent="0.3">
      <c r="A72" s="9">
        <v>288</v>
      </c>
      <c r="B72" s="9">
        <v>370</v>
      </c>
      <c r="C72" s="9">
        <v>1600</v>
      </c>
      <c r="D72" s="9">
        <v>0.11</v>
      </c>
      <c r="E72" s="9">
        <v>0.03</v>
      </c>
      <c r="F72" s="9">
        <v>0.115</v>
      </c>
      <c r="G72" s="5">
        <f t="shared" si="15"/>
        <v>70.075757575757578</v>
      </c>
      <c r="H72" s="5">
        <f t="shared" si="16"/>
        <v>0.68486352357319902</v>
      </c>
      <c r="I72" s="5">
        <v>99.315136476426801</v>
      </c>
      <c r="J72" s="9">
        <v>2670</v>
      </c>
      <c r="K72" s="62">
        <f>J72*I72/100</f>
        <v>2651.7141439205957</v>
      </c>
      <c r="L72" s="9" t="s">
        <v>23</v>
      </c>
      <c r="M72" s="9" t="s">
        <v>99</v>
      </c>
      <c r="N72" s="9" t="s">
        <v>98</v>
      </c>
      <c r="O72" s="9">
        <f>280*280*365</f>
        <v>28616000</v>
      </c>
      <c r="P72" s="9" t="s">
        <v>46</v>
      </c>
      <c r="Q72" s="9">
        <f>(PI()*10^2/4)*60</f>
        <v>4712.3889803846896</v>
      </c>
      <c r="R72" s="9">
        <f>(1-Q72/O72)*COUNT($O$283:$O$312)</f>
        <v>29.995059698441029</v>
      </c>
      <c r="S72" s="9" t="s">
        <v>54</v>
      </c>
      <c r="T72" s="9" t="s">
        <v>28</v>
      </c>
      <c r="U72" s="9">
        <v>20</v>
      </c>
      <c r="V72" s="9">
        <f>83/2</f>
        <v>41.5</v>
      </c>
      <c r="W72" s="9">
        <v>63</v>
      </c>
    </row>
    <row r="73" spans="1:23" x14ac:dyDescent="0.3">
      <c r="A73" s="9">
        <v>50</v>
      </c>
      <c r="B73" s="9">
        <v>200</v>
      </c>
      <c r="C73" s="9">
        <v>1500</v>
      </c>
      <c r="D73" s="9">
        <v>0.105</v>
      </c>
      <c r="E73" s="9">
        <v>0.03</v>
      </c>
      <c r="F73" s="9">
        <v>0.15</v>
      </c>
      <c r="G73" s="9">
        <f t="shared" si="15"/>
        <v>42.328042328042329</v>
      </c>
      <c r="H73" s="5">
        <f t="shared" si="16"/>
        <v>0.69805825242720232</v>
      </c>
      <c r="I73" s="5">
        <v>99.301941747572798</v>
      </c>
      <c r="J73" s="9">
        <v>2680</v>
      </c>
      <c r="K73" s="9">
        <f>J73*I73/100</f>
        <v>2661.2920388349512</v>
      </c>
      <c r="L73" s="9" t="s">
        <v>23</v>
      </c>
      <c r="M73" s="9" t="s">
        <v>44</v>
      </c>
      <c r="N73" s="9" t="s">
        <v>81</v>
      </c>
      <c r="O73" s="9">
        <f>250*250*250</f>
        <v>15625000</v>
      </c>
      <c r="P73" s="9" t="s">
        <v>26</v>
      </c>
      <c r="Q73" s="9">
        <v>1</v>
      </c>
      <c r="R73" s="9">
        <f>(1-Q73/O73)*COUNT($O$30:$O$52)</f>
        <v>22.999998527999999</v>
      </c>
      <c r="S73" s="9" t="s">
        <v>54</v>
      </c>
      <c r="T73" s="9" t="s">
        <v>28</v>
      </c>
      <c r="U73" s="9">
        <v>15</v>
      </c>
      <c r="V73" s="9">
        <v>30</v>
      </c>
      <c r="W73" s="9">
        <v>45</v>
      </c>
    </row>
    <row r="74" spans="1:23" x14ac:dyDescent="0.3">
      <c r="A74" s="9">
        <v>30</v>
      </c>
      <c r="B74" s="9">
        <v>170</v>
      </c>
      <c r="C74" s="9">
        <v>1000</v>
      </c>
      <c r="D74" s="9">
        <v>0.105</v>
      </c>
      <c r="E74" s="9">
        <v>0.03</v>
      </c>
      <c r="F74" s="9">
        <v>0.15</v>
      </c>
      <c r="G74" s="9">
        <f t="shared" si="15"/>
        <v>53.968253968253968</v>
      </c>
      <c r="H74" s="5">
        <f t="shared" si="16"/>
        <v>0.70000000000000284</v>
      </c>
      <c r="I74" s="5">
        <v>99.3</v>
      </c>
      <c r="J74" s="9">
        <v>2680</v>
      </c>
      <c r="K74" s="9">
        <f>J74*I74/100</f>
        <v>2661.24</v>
      </c>
      <c r="L74" s="9" t="s">
        <v>23</v>
      </c>
      <c r="M74" s="9" t="s">
        <v>44</v>
      </c>
      <c r="N74" s="9" t="s">
        <v>81</v>
      </c>
      <c r="O74" s="9">
        <f>250*250*250</f>
        <v>15625000</v>
      </c>
      <c r="P74" s="9" t="s">
        <v>26</v>
      </c>
      <c r="Q74" s="9">
        <v>1</v>
      </c>
      <c r="R74" s="9">
        <f>(1-Q74/O74)*COUNT($O$30:$O$52)</f>
        <v>22.999998527999999</v>
      </c>
      <c r="S74" s="9" t="s">
        <v>54</v>
      </c>
      <c r="T74" s="9" t="s">
        <v>28</v>
      </c>
      <c r="U74" s="9">
        <v>15</v>
      </c>
      <c r="V74" s="9">
        <v>30</v>
      </c>
      <c r="W74" s="9">
        <v>45</v>
      </c>
    </row>
    <row r="75" spans="1:23" x14ac:dyDescent="0.3">
      <c r="A75" s="9">
        <v>53</v>
      </c>
      <c r="B75" s="9">
        <v>200</v>
      </c>
      <c r="C75" s="9">
        <v>571.42999999999995</v>
      </c>
      <c r="D75" s="9">
        <v>0.08</v>
      </c>
      <c r="E75" s="9">
        <v>2.5000000000000001E-2</v>
      </c>
      <c r="F75" s="9">
        <v>0.08</v>
      </c>
      <c r="G75" s="9">
        <f t="shared" si="15"/>
        <v>174.99956250109375</v>
      </c>
      <c r="H75" s="5">
        <f t="shared" si="16"/>
        <v>0.70000000000000284</v>
      </c>
      <c r="I75" s="5">
        <v>99.3</v>
      </c>
      <c r="J75" s="62">
        <f>K75*100/I75</f>
        <v>2678.751258811682</v>
      </c>
      <c r="K75" s="9">
        <v>2660</v>
      </c>
      <c r="L75" s="9" t="s">
        <v>23</v>
      </c>
      <c r="M75" s="9" t="s">
        <v>84</v>
      </c>
      <c r="N75" s="9" t="s">
        <v>83</v>
      </c>
      <c r="O75" s="9">
        <f>250*250*300</f>
        <v>18750000</v>
      </c>
      <c r="P75" s="9" t="s">
        <v>46</v>
      </c>
      <c r="Q75" s="9">
        <v>1</v>
      </c>
      <c r="R75" s="9">
        <f>(1-Q75/O75)*COUNT($O$53:$O$54)</f>
        <v>1.9999998933333334</v>
      </c>
      <c r="S75" s="9" t="s">
        <v>54</v>
      </c>
      <c r="T75" s="9" t="s">
        <v>44</v>
      </c>
      <c r="V75" s="9">
        <v>45</v>
      </c>
    </row>
    <row r="76" spans="1:23" x14ac:dyDescent="0.3">
      <c r="A76" s="9">
        <v>86</v>
      </c>
      <c r="B76" s="9">
        <v>400</v>
      </c>
      <c r="C76" s="9">
        <v>1500</v>
      </c>
      <c r="D76" s="9">
        <v>0.15</v>
      </c>
      <c r="E76" s="9">
        <v>0.05</v>
      </c>
      <c r="F76" s="9">
        <v>8.5000000000000006E-2</v>
      </c>
      <c r="G76" s="5">
        <f t="shared" si="15"/>
        <v>35.555555555555557</v>
      </c>
      <c r="H76" s="5">
        <f t="shared" si="16"/>
        <v>0.70000000000000284</v>
      </c>
      <c r="I76" s="9">
        <v>99.3</v>
      </c>
      <c r="J76" s="9">
        <v>2680</v>
      </c>
      <c r="K76" s="62">
        <f>J76*I76/100</f>
        <v>2661.24</v>
      </c>
      <c r="L76" s="9" t="s">
        <v>23</v>
      </c>
      <c r="M76" s="9" t="s">
        <v>44</v>
      </c>
      <c r="N76" s="9" t="s">
        <v>89</v>
      </c>
      <c r="O76" s="9">
        <f>(PI()*400^2/4)*400</f>
        <v>50265482.457436688</v>
      </c>
      <c r="P76" s="9" t="s">
        <v>26</v>
      </c>
      <c r="Q76" s="9">
        <f>10*10*10</f>
        <v>1000</v>
      </c>
      <c r="R76" s="9">
        <f>(1-Q76/O76)*COUNT($O$83:$O$100)</f>
        <v>17.999641901378041</v>
      </c>
      <c r="S76" s="9" t="s">
        <v>27</v>
      </c>
      <c r="T76" s="9" t="s">
        <v>44</v>
      </c>
      <c r="U76" s="9">
        <v>20</v>
      </c>
      <c r="V76" s="9">
        <f>AVERAGE(U76,W76)</f>
        <v>41.5</v>
      </c>
      <c r="W76" s="9">
        <v>63</v>
      </c>
    </row>
    <row r="77" spans="1:23" x14ac:dyDescent="0.3">
      <c r="A77" s="9">
        <v>88</v>
      </c>
      <c r="B77" s="9">
        <v>500</v>
      </c>
      <c r="C77" s="9">
        <v>1000</v>
      </c>
      <c r="D77" s="9">
        <v>0.15</v>
      </c>
      <c r="E77" s="9">
        <v>0.05</v>
      </c>
      <c r="F77" s="9">
        <v>8.5000000000000006E-2</v>
      </c>
      <c r="G77" s="5">
        <f t="shared" si="15"/>
        <v>66.666666666666671</v>
      </c>
      <c r="H77" s="5">
        <f t="shared" si="16"/>
        <v>0.70000000000000284</v>
      </c>
      <c r="I77" s="9">
        <v>99.3</v>
      </c>
      <c r="J77" s="9">
        <v>2680</v>
      </c>
      <c r="K77" s="62">
        <f>J77*I77/100</f>
        <v>2661.24</v>
      </c>
      <c r="L77" s="9" t="s">
        <v>23</v>
      </c>
      <c r="M77" s="9" t="s">
        <v>44</v>
      </c>
      <c r="N77" s="9" t="s">
        <v>89</v>
      </c>
      <c r="O77" s="9">
        <f>(PI()*400^2/4)*400</f>
        <v>50265482.457436688</v>
      </c>
      <c r="P77" s="9" t="s">
        <v>26</v>
      </c>
      <c r="Q77" s="9">
        <f>10*10*10</f>
        <v>1000</v>
      </c>
      <c r="R77" s="9">
        <f>(1-Q77/O77)*COUNT($O$83:$O$100)</f>
        <v>17.999641901378041</v>
      </c>
      <c r="S77" s="9" t="s">
        <v>27</v>
      </c>
      <c r="T77" s="9" t="s">
        <v>44</v>
      </c>
      <c r="U77" s="9">
        <v>20</v>
      </c>
      <c r="V77" s="9">
        <f>AVERAGE(U77,W77)</f>
        <v>41.5</v>
      </c>
      <c r="W77" s="9">
        <v>63</v>
      </c>
    </row>
    <row r="78" spans="1:23" x14ac:dyDescent="0.3">
      <c r="A78" s="9">
        <v>94</v>
      </c>
      <c r="B78" s="9">
        <v>700</v>
      </c>
      <c r="C78" s="9">
        <v>1000</v>
      </c>
      <c r="D78" s="9">
        <v>0.15</v>
      </c>
      <c r="E78" s="9">
        <v>0.05</v>
      </c>
      <c r="F78" s="9">
        <v>8.5000000000000006E-2</v>
      </c>
      <c r="G78" s="5">
        <f t="shared" si="15"/>
        <v>93.333333333333329</v>
      </c>
      <c r="H78" s="5">
        <f t="shared" si="16"/>
        <v>0.70000000000000284</v>
      </c>
      <c r="I78" s="9">
        <v>99.3</v>
      </c>
      <c r="J78" s="9">
        <v>2680</v>
      </c>
      <c r="K78" s="62">
        <f>J78*I78/100</f>
        <v>2661.24</v>
      </c>
      <c r="L78" s="9" t="s">
        <v>23</v>
      </c>
      <c r="M78" s="9" t="s">
        <v>44</v>
      </c>
      <c r="N78" s="9" t="s">
        <v>89</v>
      </c>
      <c r="O78" s="9">
        <f>(PI()*400^2/4)*400</f>
        <v>50265482.457436688</v>
      </c>
      <c r="P78" s="9" t="s">
        <v>26</v>
      </c>
      <c r="Q78" s="9">
        <f>10*10*10</f>
        <v>1000</v>
      </c>
      <c r="R78" s="9">
        <f>(1-Q78/O78)*COUNT($O$83:$O$100)</f>
        <v>17.999641901378041</v>
      </c>
      <c r="S78" s="9" t="s">
        <v>27</v>
      </c>
      <c r="T78" s="9" t="s">
        <v>44</v>
      </c>
      <c r="U78" s="9">
        <v>20</v>
      </c>
      <c r="V78" s="9">
        <f>AVERAGE(U78,W78)</f>
        <v>41.5</v>
      </c>
      <c r="W78" s="9">
        <v>63</v>
      </c>
    </row>
    <row r="79" spans="1:23" x14ac:dyDescent="0.3">
      <c r="A79" s="9">
        <v>152</v>
      </c>
      <c r="B79" s="9">
        <v>250</v>
      </c>
      <c r="C79" s="9">
        <v>1000</v>
      </c>
      <c r="D79" s="9">
        <v>0.13</v>
      </c>
      <c r="E79" s="9">
        <v>0.06</v>
      </c>
      <c r="F79" s="9">
        <v>7.0000000000000007E-2</v>
      </c>
      <c r="G79" s="5">
        <f t="shared" si="15"/>
        <v>32.051282051282051</v>
      </c>
      <c r="H79" s="5">
        <f t="shared" si="16"/>
        <v>0.70000000000000284</v>
      </c>
      <c r="I79" s="9">
        <v>99.3</v>
      </c>
      <c r="J79" s="9">
        <v>2670</v>
      </c>
      <c r="K79" s="62">
        <f>J79*I79/100</f>
        <v>2651.31</v>
      </c>
      <c r="L79" s="9" t="s">
        <v>23</v>
      </c>
      <c r="M79" s="9" t="s">
        <v>92</v>
      </c>
      <c r="N79" s="9" t="s">
        <v>86</v>
      </c>
      <c r="O79" s="5">
        <f>125*125*125</f>
        <v>1953125</v>
      </c>
      <c r="P79" s="9" t="s">
        <v>26</v>
      </c>
      <c r="Q79" s="9">
        <f>12*12*12</f>
        <v>1728</v>
      </c>
      <c r="R79" s="9">
        <f>(1-Q79/O79)*COUNT($O$104:$O$168)</f>
        <v>64.94249216</v>
      </c>
      <c r="S79" s="9" t="s">
        <v>54</v>
      </c>
      <c r="T79" s="9" t="s">
        <v>62</v>
      </c>
      <c r="U79" s="9">
        <v>24</v>
      </c>
      <c r="V79" s="9">
        <v>41</v>
      </c>
      <c r="W79" s="9">
        <v>66</v>
      </c>
    </row>
    <row r="80" spans="1:23" x14ac:dyDescent="0.3">
      <c r="A80" s="9">
        <v>290</v>
      </c>
      <c r="B80" s="9">
        <v>370</v>
      </c>
      <c r="C80" s="9">
        <v>1600</v>
      </c>
      <c r="D80" s="9">
        <v>0.13</v>
      </c>
      <c r="E80" s="9">
        <v>0.03</v>
      </c>
      <c r="F80" s="9">
        <v>0.115</v>
      </c>
      <c r="G80" s="5">
        <f t="shared" si="15"/>
        <v>59.294871794871796</v>
      </c>
      <c r="H80" s="5">
        <f t="shared" si="16"/>
        <v>0.70570719602980603</v>
      </c>
      <c r="I80" s="5">
        <v>99.294292803970194</v>
      </c>
      <c r="J80" s="9">
        <v>2670</v>
      </c>
      <c r="K80" s="62">
        <f>J80*I80/100</f>
        <v>2651.1576178660039</v>
      </c>
      <c r="L80" s="9" t="s">
        <v>23</v>
      </c>
      <c r="M80" s="9" t="s">
        <v>99</v>
      </c>
      <c r="N80" s="9" t="s">
        <v>98</v>
      </c>
      <c r="O80" s="9">
        <f>280*280*365</f>
        <v>28616000</v>
      </c>
      <c r="P80" s="9" t="s">
        <v>46</v>
      </c>
      <c r="Q80" s="9">
        <f>(PI()*10^2/4)*60</f>
        <v>4712.3889803846896</v>
      </c>
      <c r="R80" s="9">
        <f>(1-Q80/O80)*COUNT($O$283:$O$312)</f>
        <v>29.995059698441029</v>
      </c>
      <c r="S80" s="9" t="s">
        <v>54</v>
      </c>
      <c r="T80" s="9" t="s">
        <v>28</v>
      </c>
      <c r="U80" s="9">
        <v>20</v>
      </c>
      <c r="V80" s="9">
        <f>83/2</f>
        <v>41.5</v>
      </c>
      <c r="W80" s="9">
        <v>63</v>
      </c>
    </row>
    <row r="81" spans="1:23" x14ac:dyDescent="0.3">
      <c r="A81" s="9">
        <v>68</v>
      </c>
      <c r="B81" s="9">
        <v>300</v>
      </c>
      <c r="C81" s="9">
        <v>1600</v>
      </c>
      <c r="D81" s="9">
        <v>0.13</v>
      </c>
      <c r="E81" s="9">
        <v>0.03</v>
      </c>
      <c r="F81" s="9">
        <v>0.08</v>
      </c>
      <c r="G81" s="9">
        <f t="shared" si="15"/>
        <v>48.076923076923073</v>
      </c>
      <c r="H81" s="5">
        <f t="shared" si="16"/>
        <v>0.70895522388059362</v>
      </c>
      <c r="I81" s="5">
        <f>K81*100/J81</f>
        <v>99.291044776119406</v>
      </c>
      <c r="J81" s="9">
        <v>2680</v>
      </c>
      <c r="K81" s="9">
        <v>2661</v>
      </c>
      <c r="L81" s="9" t="s">
        <v>23</v>
      </c>
      <c r="M81" s="9" t="s">
        <v>85</v>
      </c>
      <c r="N81" s="9" t="s">
        <v>86</v>
      </c>
      <c r="O81" s="9">
        <f>125*125*125</f>
        <v>1953125</v>
      </c>
      <c r="P81" s="9" t="s">
        <v>26</v>
      </c>
      <c r="Q81" s="9">
        <f>10*10*10</f>
        <v>1000</v>
      </c>
      <c r="R81" s="9">
        <f>(1-Q81/O81)*COUNT($O$55:$O$81)</f>
        <v>26.986176</v>
      </c>
      <c r="S81" s="9" t="s">
        <v>54</v>
      </c>
      <c r="T81" s="9" t="s">
        <v>28</v>
      </c>
      <c r="U81" s="9">
        <v>20</v>
      </c>
      <c r="V81" s="9">
        <f>AVERAGE(U81,W81)</f>
        <v>41.5</v>
      </c>
      <c r="W81" s="9">
        <v>63</v>
      </c>
    </row>
    <row r="82" spans="1:23" x14ac:dyDescent="0.3">
      <c r="A82" s="9">
        <v>77</v>
      </c>
      <c r="B82" s="9">
        <v>350</v>
      </c>
      <c r="C82" s="9">
        <v>1600</v>
      </c>
      <c r="D82" s="9">
        <v>0.13</v>
      </c>
      <c r="E82" s="9">
        <v>0.03</v>
      </c>
      <c r="F82" s="9">
        <v>0.08</v>
      </c>
      <c r="G82" s="9">
        <f t="shared" si="15"/>
        <v>56.089743589743591</v>
      </c>
      <c r="H82" s="5">
        <f t="shared" si="16"/>
        <v>0.70895522388059362</v>
      </c>
      <c r="I82" s="5">
        <f>K82*100/J82</f>
        <v>99.291044776119406</v>
      </c>
      <c r="J82" s="9">
        <v>2680</v>
      </c>
      <c r="K82" s="9">
        <v>2661</v>
      </c>
      <c r="L82" s="9" t="s">
        <v>23</v>
      </c>
      <c r="M82" s="9" t="s">
        <v>85</v>
      </c>
      <c r="N82" s="9" t="s">
        <v>86</v>
      </c>
      <c r="O82" s="9">
        <f>125*125*125</f>
        <v>1953125</v>
      </c>
      <c r="P82" s="9" t="s">
        <v>26</v>
      </c>
      <c r="Q82" s="9">
        <f>10*10*10</f>
        <v>1000</v>
      </c>
      <c r="R82" s="9">
        <f>(1-Q82/O82)*COUNT($O$55:$O$81)</f>
        <v>26.986176</v>
      </c>
      <c r="S82" s="9" t="s">
        <v>54</v>
      </c>
      <c r="T82" s="9" t="s">
        <v>28</v>
      </c>
      <c r="U82" s="9">
        <v>20</v>
      </c>
      <c r="V82" s="9">
        <f>AVERAGE(U82,W82)</f>
        <v>41.5</v>
      </c>
      <c r="W82" s="9">
        <v>63</v>
      </c>
    </row>
    <row r="83" spans="1:23" x14ac:dyDescent="0.3">
      <c r="A83" s="9">
        <v>286</v>
      </c>
      <c r="B83" s="9">
        <v>370</v>
      </c>
      <c r="C83" s="9">
        <v>1700</v>
      </c>
      <c r="D83" s="9">
        <v>0.12</v>
      </c>
      <c r="E83" s="9">
        <v>0.03</v>
      </c>
      <c r="F83" s="9">
        <v>0.115</v>
      </c>
      <c r="G83" s="5">
        <f t="shared" si="15"/>
        <v>60.457516339869279</v>
      </c>
      <c r="H83" s="5">
        <f t="shared" si="16"/>
        <v>0.73697270471470233</v>
      </c>
      <c r="I83" s="5">
        <v>99.263027295285298</v>
      </c>
      <c r="J83" s="9">
        <v>2670</v>
      </c>
      <c r="K83" s="62">
        <f>J83*I83/100</f>
        <v>2650.3228287841175</v>
      </c>
      <c r="L83" s="9" t="s">
        <v>23</v>
      </c>
      <c r="M83" s="9" t="s">
        <v>99</v>
      </c>
      <c r="N83" s="9" t="s">
        <v>98</v>
      </c>
      <c r="O83" s="9">
        <f>280*280*365</f>
        <v>28616000</v>
      </c>
      <c r="P83" s="9" t="s">
        <v>46</v>
      </c>
      <c r="Q83" s="9">
        <f>(PI()*10^2/4)*60</f>
        <v>4712.3889803846896</v>
      </c>
      <c r="R83" s="9">
        <f>(1-Q83/O83)*COUNT($O$283:$O$312)</f>
        <v>29.995059698441029</v>
      </c>
      <c r="S83" s="9" t="s">
        <v>54</v>
      </c>
      <c r="T83" s="9" t="s">
        <v>28</v>
      </c>
      <c r="U83" s="9">
        <v>20</v>
      </c>
      <c r="V83" s="9">
        <f>83/2</f>
        <v>41.5</v>
      </c>
      <c r="W83" s="9">
        <v>63</v>
      </c>
    </row>
    <row r="84" spans="1:23" x14ac:dyDescent="0.3">
      <c r="A84" s="9">
        <v>189</v>
      </c>
      <c r="B84" s="9">
        <v>150</v>
      </c>
      <c r="C84" s="9">
        <v>900</v>
      </c>
      <c r="D84" s="9">
        <v>0.05</v>
      </c>
      <c r="E84" s="9">
        <v>0.03</v>
      </c>
      <c r="F84" s="9">
        <v>7.0000000000000007E-2</v>
      </c>
      <c r="G84" s="5">
        <f t="shared" si="15"/>
        <v>111.11111111111113</v>
      </c>
      <c r="H84" s="5">
        <f t="shared" si="16"/>
        <v>0.76677316293930176</v>
      </c>
      <c r="I84" s="5">
        <v>99.233226837060698</v>
      </c>
      <c r="J84" s="9">
        <v>2680</v>
      </c>
      <c r="K84" s="62">
        <f>J84*I84/100</f>
        <v>2659.4504792332264</v>
      </c>
      <c r="L84" s="9" t="s">
        <v>23</v>
      </c>
      <c r="M84" s="9" t="s">
        <v>93</v>
      </c>
      <c r="N84" s="9" t="s">
        <v>25</v>
      </c>
      <c r="O84" s="9">
        <f>100^3</f>
        <v>1000000</v>
      </c>
      <c r="P84" s="9" t="s">
        <v>26</v>
      </c>
      <c r="Q84" s="9">
        <f>8*8*8</f>
        <v>512</v>
      </c>
      <c r="R84" s="9">
        <f>(1-Q84/O84)*COUNT($O$169:$O$243)</f>
        <v>74.961600000000004</v>
      </c>
      <c r="S84" s="9" t="s">
        <v>54</v>
      </c>
      <c r="T84" s="9" t="s">
        <v>28</v>
      </c>
      <c r="U84" s="9">
        <v>9.36</v>
      </c>
      <c r="V84" s="9">
        <v>25.68</v>
      </c>
      <c r="W84" s="9">
        <v>44.81</v>
      </c>
    </row>
    <row r="85" spans="1:23" x14ac:dyDescent="0.3">
      <c r="A85" s="9">
        <v>57</v>
      </c>
      <c r="B85" s="9">
        <v>250</v>
      </c>
      <c r="C85" s="9">
        <v>1600</v>
      </c>
      <c r="D85" s="9">
        <v>7.0000000000000007E-2</v>
      </c>
      <c r="E85" s="9">
        <v>0.03</v>
      </c>
      <c r="F85" s="9">
        <v>0.08</v>
      </c>
      <c r="G85" s="9">
        <f t="shared" si="15"/>
        <v>74.404761904761898</v>
      </c>
      <c r="H85" s="5">
        <f t="shared" si="16"/>
        <v>0.78358208955224029</v>
      </c>
      <c r="I85" s="5">
        <f>K85*100/J85</f>
        <v>99.21641791044776</v>
      </c>
      <c r="J85" s="9">
        <v>2680</v>
      </c>
      <c r="K85" s="9">
        <v>2659</v>
      </c>
      <c r="L85" s="9" t="s">
        <v>23</v>
      </c>
      <c r="M85" s="9" t="s">
        <v>85</v>
      </c>
      <c r="N85" s="9" t="s">
        <v>86</v>
      </c>
      <c r="O85" s="9">
        <f>125*125*125</f>
        <v>1953125</v>
      </c>
      <c r="P85" s="9" t="s">
        <v>26</v>
      </c>
      <c r="Q85" s="9">
        <f>10*10*10</f>
        <v>1000</v>
      </c>
      <c r="R85" s="9">
        <f>(1-Q85/O85)*COUNT($O$55:$O$81)</f>
        <v>26.986176</v>
      </c>
      <c r="S85" s="9" t="s">
        <v>54</v>
      </c>
      <c r="T85" s="9" t="s">
        <v>28</v>
      </c>
      <c r="U85" s="9">
        <v>20</v>
      </c>
      <c r="V85" s="9">
        <f>AVERAGE(U85,W85)</f>
        <v>41.5</v>
      </c>
      <c r="W85" s="9">
        <v>63</v>
      </c>
    </row>
    <row r="86" spans="1:23" x14ac:dyDescent="0.3">
      <c r="A86" s="9">
        <v>35</v>
      </c>
      <c r="B86" s="9">
        <v>180</v>
      </c>
      <c r="C86" s="9">
        <v>1100</v>
      </c>
      <c r="D86" s="9">
        <v>0.105</v>
      </c>
      <c r="E86" s="9">
        <v>0.03</v>
      </c>
      <c r="F86" s="9">
        <v>0.15</v>
      </c>
      <c r="G86" s="9">
        <f t="shared" si="15"/>
        <v>51.948051948051948</v>
      </c>
      <c r="H86" s="5">
        <f t="shared" si="16"/>
        <v>0.7990291262135969</v>
      </c>
      <c r="I86" s="5">
        <v>99.200970873786403</v>
      </c>
      <c r="J86" s="9">
        <v>2680</v>
      </c>
      <c r="K86" s="9">
        <f t="shared" ref="K86:K91" si="17">J86*I86/100</f>
        <v>2658.5860194174752</v>
      </c>
      <c r="L86" s="9" t="s">
        <v>23</v>
      </c>
      <c r="M86" s="9" t="s">
        <v>44</v>
      </c>
      <c r="N86" s="9" t="s">
        <v>81</v>
      </c>
      <c r="O86" s="9">
        <f>250*250*250</f>
        <v>15625000</v>
      </c>
      <c r="P86" s="9" t="s">
        <v>26</v>
      </c>
      <c r="Q86" s="9">
        <v>1</v>
      </c>
      <c r="R86" s="9">
        <f>(1-Q86/O86)*COUNT($O$30:$O$52)</f>
        <v>22.999998527999999</v>
      </c>
      <c r="S86" s="9" t="s">
        <v>54</v>
      </c>
      <c r="T86" s="9" t="s">
        <v>28</v>
      </c>
      <c r="U86" s="9">
        <v>15</v>
      </c>
      <c r="V86" s="9">
        <v>30</v>
      </c>
      <c r="W86" s="9">
        <v>45</v>
      </c>
    </row>
    <row r="87" spans="1:23" x14ac:dyDescent="0.3">
      <c r="A87" s="9">
        <v>82</v>
      </c>
      <c r="B87" s="9">
        <v>300</v>
      </c>
      <c r="C87" s="9">
        <v>1000</v>
      </c>
      <c r="D87" s="9">
        <v>0.15</v>
      </c>
      <c r="E87" s="9">
        <v>0.05</v>
      </c>
      <c r="F87" s="9">
        <v>8.5000000000000006E-2</v>
      </c>
      <c r="G87" s="5">
        <f t="shared" si="15"/>
        <v>40</v>
      </c>
      <c r="H87" s="5">
        <f t="shared" si="16"/>
        <v>0.79999999999999716</v>
      </c>
      <c r="I87" s="9">
        <v>99.2</v>
      </c>
      <c r="J87" s="9">
        <v>2680</v>
      </c>
      <c r="K87" s="62">
        <f t="shared" si="17"/>
        <v>2658.56</v>
      </c>
      <c r="L87" s="9" t="s">
        <v>23</v>
      </c>
      <c r="M87" s="9" t="s">
        <v>44</v>
      </c>
      <c r="N87" s="9" t="s">
        <v>89</v>
      </c>
      <c r="O87" s="9">
        <f>(PI()*400^2/4)*400</f>
        <v>50265482.457436688</v>
      </c>
      <c r="P87" s="9" t="s">
        <v>26</v>
      </c>
      <c r="Q87" s="9">
        <f>10*10*10</f>
        <v>1000</v>
      </c>
      <c r="R87" s="9">
        <f>(1-Q87/O87)*COUNT($O$83:$O$100)</f>
        <v>17.999641901378041</v>
      </c>
      <c r="S87" s="9" t="s">
        <v>27</v>
      </c>
      <c r="T87" s="9" t="s">
        <v>44</v>
      </c>
      <c r="U87" s="9">
        <v>20</v>
      </c>
      <c r="V87" s="9">
        <f>AVERAGE(U87,W87)</f>
        <v>41.5</v>
      </c>
      <c r="W87" s="9">
        <v>63</v>
      </c>
    </row>
    <row r="88" spans="1:23" x14ac:dyDescent="0.3">
      <c r="A88" s="9">
        <v>91</v>
      </c>
      <c r="B88" s="9">
        <v>600</v>
      </c>
      <c r="C88" s="9">
        <v>1000</v>
      </c>
      <c r="D88" s="9">
        <v>0.15</v>
      </c>
      <c r="E88" s="9">
        <v>0.05</v>
      </c>
      <c r="F88" s="9">
        <v>8.5000000000000006E-2</v>
      </c>
      <c r="G88" s="5">
        <f t="shared" si="15"/>
        <v>80</v>
      </c>
      <c r="H88" s="5">
        <f t="shared" si="16"/>
        <v>0.79999999999999716</v>
      </c>
      <c r="I88" s="9">
        <v>99.2</v>
      </c>
      <c r="J88" s="9">
        <v>2680</v>
      </c>
      <c r="K88" s="62">
        <f t="shared" si="17"/>
        <v>2658.56</v>
      </c>
      <c r="L88" s="9" t="s">
        <v>23</v>
      </c>
      <c r="M88" s="9" t="s">
        <v>44</v>
      </c>
      <c r="N88" s="9" t="s">
        <v>89</v>
      </c>
      <c r="O88" s="9">
        <f>(PI()*400^2/4)*400</f>
        <v>50265482.457436688</v>
      </c>
      <c r="P88" s="9" t="s">
        <v>26</v>
      </c>
      <c r="Q88" s="9">
        <f>10*10*10</f>
        <v>1000</v>
      </c>
      <c r="R88" s="9">
        <f>(1-Q88/O88)*COUNT($O$83:$O$100)</f>
        <v>17.999641901378041</v>
      </c>
      <c r="S88" s="9" t="s">
        <v>27</v>
      </c>
      <c r="T88" s="9" t="s">
        <v>44</v>
      </c>
      <c r="U88" s="9">
        <v>20</v>
      </c>
      <c r="V88" s="9">
        <f>AVERAGE(U88,W88)</f>
        <v>41.5</v>
      </c>
      <c r="W88" s="9">
        <v>63</v>
      </c>
    </row>
    <row r="89" spans="1:23" x14ac:dyDescent="0.3">
      <c r="A89" s="9">
        <v>151</v>
      </c>
      <c r="B89" s="9">
        <v>250</v>
      </c>
      <c r="C89" s="9">
        <v>900</v>
      </c>
      <c r="D89" s="9">
        <v>0.13</v>
      </c>
      <c r="E89" s="9">
        <v>0.06</v>
      </c>
      <c r="F89" s="9">
        <v>7.0000000000000007E-2</v>
      </c>
      <c r="G89" s="5">
        <f t="shared" si="15"/>
        <v>35.612535612535616</v>
      </c>
      <c r="H89" s="5">
        <f t="shared" si="16"/>
        <v>0.79999999999999716</v>
      </c>
      <c r="I89" s="9">
        <v>99.2</v>
      </c>
      <c r="J89" s="9">
        <v>2670</v>
      </c>
      <c r="K89" s="62">
        <f t="shared" si="17"/>
        <v>2648.64</v>
      </c>
      <c r="L89" s="9" t="s">
        <v>23</v>
      </c>
      <c r="M89" s="9" t="s">
        <v>92</v>
      </c>
      <c r="N89" s="9" t="s">
        <v>86</v>
      </c>
      <c r="O89" s="5">
        <f>125*125*125</f>
        <v>1953125</v>
      </c>
      <c r="P89" s="9" t="s">
        <v>26</v>
      </c>
      <c r="Q89" s="9">
        <f>12*12*12</f>
        <v>1728</v>
      </c>
      <c r="R89" s="9">
        <f>(1-Q89/O89)*COUNT($O$104:$O$168)</f>
        <v>64.94249216</v>
      </c>
      <c r="S89" s="9" t="s">
        <v>54</v>
      </c>
      <c r="T89" s="9" t="s">
        <v>62</v>
      </c>
      <c r="U89" s="9">
        <v>24</v>
      </c>
      <c r="V89" s="9">
        <v>41</v>
      </c>
      <c r="W89" s="9">
        <v>66</v>
      </c>
    </row>
    <row r="90" spans="1:23" x14ac:dyDescent="0.3">
      <c r="A90" s="9">
        <v>275</v>
      </c>
      <c r="B90" s="9">
        <v>200</v>
      </c>
      <c r="C90" s="9">
        <v>1350</v>
      </c>
      <c r="D90" s="9">
        <v>7.4999999999999997E-2</v>
      </c>
      <c r="E90" s="9">
        <v>0.03</v>
      </c>
      <c r="F90" s="9">
        <v>0.15</v>
      </c>
      <c r="G90" s="5">
        <f t="shared" si="15"/>
        <v>65.843621399176953</v>
      </c>
      <c r="H90" s="9">
        <v>0.8</v>
      </c>
      <c r="I90" s="9">
        <f>100-H90</f>
        <v>99.2</v>
      </c>
      <c r="J90" s="9">
        <v>2680</v>
      </c>
      <c r="K90" s="62">
        <f t="shared" si="17"/>
        <v>2658.56</v>
      </c>
      <c r="L90" s="9" t="s">
        <v>23</v>
      </c>
      <c r="M90" s="9" t="s">
        <v>96</v>
      </c>
      <c r="N90" s="9" t="s">
        <v>97</v>
      </c>
      <c r="O90" s="9">
        <f>245*245*350</f>
        <v>21008750</v>
      </c>
      <c r="P90" s="9" t="s">
        <v>26</v>
      </c>
      <c r="Q90" s="9">
        <f>10*10*10</f>
        <v>1000</v>
      </c>
      <c r="R90" s="9">
        <f>(1-Q90/O90)*COUNT($O$256:$O$282)</f>
        <v>26.99871482120545</v>
      </c>
      <c r="S90" s="9" t="s">
        <v>27</v>
      </c>
      <c r="T90" s="9" t="s">
        <v>28</v>
      </c>
      <c r="U90" s="9">
        <v>20</v>
      </c>
      <c r="V90" s="9">
        <v>35</v>
      </c>
      <c r="W90" s="9">
        <v>63</v>
      </c>
    </row>
    <row r="91" spans="1:23" x14ac:dyDescent="0.3">
      <c r="A91" s="9">
        <v>280</v>
      </c>
      <c r="B91" s="9">
        <v>175</v>
      </c>
      <c r="C91" s="9">
        <v>1025</v>
      </c>
      <c r="D91" s="9">
        <v>9.7500000000000003E-2</v>
      </c>
      <c r="E91" s="9">
        <v>0.03</v>
      </c>
      <c r="F91" s="9">
        <v>0.15</v>
      </c>
      <c r="G91" s="5">
        <f t="shared" si="15"/>
        <v>58.369814467375441</v>
      </c>
      <c r="H91" s="9">
        <v>0.8</v>
      </c>
      <c r="I91" s="9">
        <f>100-H91</f>
        <v>99.2</v>
      </c>
      <c r="J91" s="9">
        <v>2680</v>
      </c>
      <c r="K91" s="62">
        <f t="shared" si="17"/>
        <v>2658.56</v>
      </c>
      <c r="L91" s="9" t="s">
        <v>23</v>
      </c>
      <c r="M91" s="9" t="s">
        <v>96</v>
      </c>
      <c r="N91" s="9" t="s">
        <v>97</v>
      </c>
      <c r="O91" s="9">
        <f>245*245*350</f>
        <v>21008750</v>
      </c>
      <c r="P91" s="9" t="s">
        <v>26</v>
      </c>
      <c r="Q91" s="9">
        <f>10*10*10</f>
        <v>1000</v>
      </c>
      <c r="R91" s="9">
        <f>(1-Q91/O91)*COUNT($O$256:$O$282)</f>
        <v>26.99871482120545</v>
      </c>
      <c r="S91" s="9" t="s">
        <v>27</v>
      </c>
      <c r="T91" s="9" t="s">
        <v>28</v>
      </c>
      <c r="U91" s="9">
        <v>20</v>
      </c>
      <c r="V91" s="9">
        <v>35</v>
      </c>
      <c r="W91" s="9">
        <v>63</v>
      </c>
    </row>
    <row r="92" spans="1:23" x14ac:dyDescent="0.3">
      <c r="A92" s="9">
        <v>69</v>
      </c>
      <c r="B92" s="9">
        <v>300</v>
      </c>
      <c r="C92" s="9">
        <v>2100</v>
      </c>
      <c r="D92" s="9">
        <v>7.0000000000000007E-2</v>
      </c>
      <c r="E92" s="9">
        <v>0.03</v>
      </c>
      <c r="F92" s="9">
        <v>0.08</v>
      </c>
      <c r="G92" s="9">
        <f t="shared" si="15"/>
        <v>68.027210884353735</v>
      </c>
      <c r="H92" s="5">
        <f t="shared" ref="H92:H123" si="18">100-I92</f>
        <v>0.82089552238805652</v>
      </c>
      <c r="I92" s="5">
        <f>K92*100/J92</f>
        <v>99.179104477611943</v>
      </c>
      <c r="J92" s="9">
        <v>2680</v>
      </c>
      <c r="K92" s="9">
        <v>2658</v>
      </c>
      <c r="L92" s="9" t="s">
        <v>23</v>
      </c>
      <c r="M92" s="9" t="s">
        <v>85</v>
      </c>
      <c r="N92" s="9" t="s">
        <v>86</v>
      </c>
      <c r="O92" s="9">
        <f>125*125*125</f>
        <v>1953125</v>
      </c>
      <c r="P92" s="9" t="s">
        <v>26</v>
      </c>
      <c r="Q92" s="9">
        <f>10*10*10</f>
        <v>1000</v>
      </c>
      <c r="R92" s="9">
        <f>(1-Q92/O92)*COUNT($O$55:$O$81)</f>
        <v>26.986176</v>
      </c>
      <c r="S92" s="9" t="s">
        <v>54</v>
      </c>
      <c r="T92" s="9" t="s">
        <v>28</v>
      </c>
      <c r="U92" s="9">
        <v>20</v>
      </c>
      <c r="V92" s="9">
        <f>AVERAGE(U92,W92)</f>
        <v>41.5</v>
      </c>
      <c r="W92" s="9">
        <v>63</v>
      </c>
    </row>
    <row r="93" spans="1:23" x14ac:dyDescent="0.3">
      <c r="A93" s="9">
        <v>10</v>
      </c>
      <c r="B93" s="9">
        <v>625</v>
      </c>
      <c r="C93" s="9">
        <v>800</v>
      </c>
      <c r="D93" s="9">
        <v>0.4</v>
      </c>
      <c r="E93" s="9">
        <v>0.06</v>
      </c>
      <c r="F93" s="9">
        <v>0.1</v>
      </c>
      <c r="G93" s="9">
        <f t="shared" si="15"/>
        <v>32.552083333333336</v>
      </c>
      <c r="H93" s="9">
        <f t="shared" si="18"/>
        <v>0.84000000000000341</v>
      </c>
      <c r="I93" s="9">
        <v>99.16</v>
      </c>
      <c r="J93" s="9">
        <v>2680</v>
      </c>
      <c r="K93" s="9">
        <f>J93*I93/100</f>
        <v>2657.4879999999998</v>
      </c>
      <c r="L93" s="9" t="s">
        <v>23</v>
      </c>
      <c r="M93" s="9" t="s">
        <v>44</v>
      </c>
      <c r="N93" s="9" t="s">
        <v>80</v>
      </c>
      <c r="O93" s="9">
        <f>630*400*500</f>
        <v>126000000</v>
      </c>
      <c r="P93" s="9" t="s">
        <v>26</v>
      </c>
      <c r="Q93" s="9">
        <f>10*10*10</f>
        <v>1000</v>
      </c>
      <c r="R93" s="9">
        <f>(1-Q93/O93)*COUNT($O$2:$O$29)</f>
        <v>27.999777777777776</v>
      </c>
      <c r="S93" s="9" t="s">
        <v>54</v>
      </c>
      <c r="T93" s="9" t="s">
        <v>44</v>
      </c>
      <c r="U93" s="9">
        <v>20</v>
      </c>
      <c r="V93" s="9">
        <v>40</v>
      </c>
      <c r="W93" s="9">
        <v>60</v>
      </c>
    </row>
    <row r="94" spans="1:23" x14ac:dyDescent="0.3">
      <c r="A94" s="9">
        <v>48</v>
      </c>
      <c r="B94" s="9">
        <v>200</v>
      </c>
      <c r="C94" s="9">
        <v>1300</v>
      </c>
      <c r="D94" s="9">
        <v>0.105</v>
      </c>
      <c r="E94" s="9">
        <v>0.03</v>
      </c>
      <c r="F94" s="9">
        <v>0.15</v>
      </c>
      <c r="G94" s="9">
        <f t="shared" si="15"/>
        <v>48.840048840048844</v>
      </c>
      <c r="H94" s="5">
        <f t="shared" si="18"/>
        <v>0.84563106796119314</v>
      </c>
      <c r="I94" s="5">
        <v>99.154368932038807</v>
      </c>
      <c r="J94" s="9">
        <v>2680</v>
      </c>
      <c r="K94" s="9">
        <f>J94*I94/100</f>
        <v>2657.3370873786398</v>
      </c>
      <c r="L94" s="9" t="s">
        <v>23</v>
      </c>
      <c r="M94" s="9" t="s">
        <v>44</v>
      </c>
      <c r="N94" s="9" t="s">
        <v>81</v>
      </c>
      <c r="O94" s="9">
        <f>250*250*250</f>
        <v>15625000</v>
      </c>
      <c r="P94" s="9" t="s">
        <v>26</v>
      </c>
      <c r="Q94" s="9">
        <v>1</v>
      </c>
      <c r="R94" s="9">
        <f>(1-Q94/O94)*COUNT($O$30:$O$52)</f>
        <v>22.999998527999999</v>
      </c>
      <c r="S94" s="9" t="s">
        <v>54</v>
      </c>
      <c r="T94" s="9" t="s">
        <v>28</v>
      </c>
      <c r="U94" s="9">
        <v>15</v>
      </c>
      <c r="V94" s="9">
        <v>30</v>
      </c>
      <c r="W94" s="9">
        <v>45</v>
      </c>
    </row>
    <row r="95" spans="1:23" x14ac:dyDescent="0.3">
      <c r="A95" s="9">
        <v>40</v>
      </c>
      <c r="B95" s="9">
        <v>190</v>
      </c>
      <c r="C95" s="9">
        <v>1200</v>
      </c>
      <c r="D95" s="9">
        <v>0.105</v>
      </c>
      <c r="E95" s="9">
        <v>0.03</v>
      </c>
      <c r="F95" s="9">
        <v>0.15</v>
      </c>
      <c r="G95" s="9">
        <f t="shared" si="15"/>
        <v>50.264550264550266</v>
      </c>
      <c r="H95" s="5">
        <f t="shared" si="18"/>
        <v>0.84951456310679418</v>
      </c>
      <c r="I95" s="5">
        <v>99.150485436893206</v>
      </c>
      <c r="J95" s="9">
        <v>2680</v>
      </c>
      <c r="K95" s="9">
        <f>J95*I95/100</f>
        <v>2657.2330097087379</v>
      </c>
      <c r="L95" s="9" t="s">
        <v>23</v>
      </c>
      <c r="M95" s="9" t="s">
        <v>44</v>
      </c>
      <c r="N95" s="9" t="s">
        <v>81</v>
      </c>
      <c r="O95" s="9">
        <f>250*250*250</f>
        <v>15625000</v>
      </c>
      <c r="P95" s="9" t="s">
        <v>26</v>
      </c>
      <c r="Q95" s="9">
        <v>1</v>
      </c>
      <c r="R95" s="9">
        <f>(1-Q95/O95)*COUNT($O$30:$O$52)</f>
        <v>22.999998527999999</v>
      </c>
      <c r="S95" s="9" t="s">
        <v>54</v>
      </c>
      <c r="T95" s="9" t="s">
        <v>28</v>
      </c>
      <c r="U95" s="9">
        <v>15</v>
      </c>
      <c r="V95" s="9">
        <v>30</v>
      </c>
      <c r="W95" s="9">
        <v>45</v>
      </c>
    </row>
    <row r="96" spans="1:23" x14ac:dyDescent="0.3">
      <c r="A96" s="9">
        <v>2</v>
      </c>
      <c r="B96" s="9">
        <v>950</v>
      </c>
      <c r="C96" s="9">
        <v>1400</v>
      </c>
      <c r="D96" s="9">
        <v>0.35</v>
      </c>
      <c r="E96" s="9">
        <v>0.06</v>
      </c>
      <c r="F96" s="9">
        <v>0.1</v>
      </c>
      <c r="G96" s="9">
        <f t="shared" si="15"/>
        <v>32.312925170068034</v>
      </c>
      <c r="H96" s="9">
        <f t="shared" si="18"/>
        <v>0.84999999999999432</v>
      </c>
      <c r="I96" s="9">
        <v>99.15</v>
      </c>
      <c r="J96" s="9">
        <v>2680</v>
      </c>
      <c r="K96" s="9">
        <f>J96*I96/100</f>
        <v>2657.22</v>
      </c>
      <c r="L96" s="9" t="s">
        <v>23</v>
      </c>
      <c r="M96" s="9" t="s">
        <v>44</v>
      </c>
      <c r="N96" s="9" t="s">
        <v>80</v>
      </c>
      <c r="O96" s="9">
        <f>630*400*500</f>
        <v>126000000</v>
      </c>
      <c r="P96" s="9" t="s">
        <v>26</v>
      </c>
      <c r="Q96" s="9">
        <f>10*10*10</f>
        <v>1000</v>
      </c>
      <c r="R96" s="9">
        <f>(1-Q96/O96)*COUNT($O$2:$O$29)</f>
        <v>27.999777777777776</v>
      </c>
      <c r="S96" s="9" t="s">
        <v>54</v>
      </c>
      <c r="T96" s="9" t="s">
        <v>44</v>
      </c>
      <c r="U96" s="9">
        <v>20</v>
      </c>
      <c r="V96" s="9">
        <v>40</v>
      </c>
      <c r="W96" s="9">
        <v>60</v>
      </c>
    </row>
    <row r="97" spans="1:23" x14ac:dyDescent="0.3">
      <c r="A97" s="9">
        <v>78</v>
      </c>
      <c r="B97" s="9">
        <v>350</v>
      </c>
      <c r="C97" s="9">
        <v>2100</v>
      </c>
      <c r="D97" s="9">
        <v>7.0000000000000007E-2</v>
      </c>
      <c r="E97" s="9">
        <v>0.03</v>
      </c>
      <c r="F97" s="9">
        <v>0.08</v>
      </c>
      <c r="G97" s="9">
        <f t="shared" si="15"/>
        <v>79.365079365079367</v>
      </c>
      <c r="H97" s="5">
        <f t="shared" si="18"/>
        <v>0.85820895522388696</v>
      </c>
      <c r="I97" s="5">
        <f>K97*100/J97</f>
        <v>99.141791044776113</v>
      </c>
      <c r="J97" s="9">
        <v>2680</v>
      </c>
      <c r="K97" s="9">
        <v>2657</v>
      </c>
      <c r="L97" s="9" t="s">
        <v>23</v>
      </c>
      <c r="M97" s="9" t="s">
        <v>85</v>
      </c>
      <c r="N97" s="9" t="s">
        <v>86</v>
      </c>
      <c r="O97" s="9">
        <f>125*125*125</f>
        <v>1953125</v>
      </c>
      <c r="P97" s="9" t="s">
        <v>26</v>
      </c>
      <c r="Q97" s="9">
        <f>10*10*10</f>
        <v>1000</v>
      </c>
      <c r="R97" s="9">
        <f>(1-Q97/O97)*COUNT($O$55:$O$81)</f>
        <v>26.986176</v>
      </c>
      <c r="S97" s="9" t="s">
        <v>54</v>
      </c>
      <c r="T97" s="9" t="s">
        <v>28</v>
      </c>
      <c r="U97" s="9">
        <v>20</v>
      </c>
      <c r="V97" s="9">
        <f>AVERAGE(U97,W97)</f>
        <v>41.5</v>
      </c>
      <c r="W97" s="9">
        <v>63</v>
      </c>
    </row>
    <row r="98" spans="1:23" x14ac:dyDescent="0.3">
      <c r="A98" s="9">
        <v>47</v>
      </c>
      <c r="B98" s="9">
        <v>200</v>
      </c>
      <c r="C98" s="9">
        <v>1200</v>
      </c>
      <c r="D98" s="9">
        <v>0.105</v>
      </c>
      <c r="E98" s="9">
        <v>0.03</v>
      </c>
      <c r="F98" s="9">
        <v>0.15</v>
      </c>
      <c r="G98" s="9">
        <f t="shared" si="15"/>
        <v>52.910052910052912</v>
      </c>
      <c r="H98" s="5">
        <f t="shared" si="18"/>
        <v>0.89417475728160412</v>
      </c>
      <c r="I98" s="5">
        <v>99.105825242718396</v>
      </c>
      <c r="J98" s="9">
        <v>2680</v>
      </c>
      <c r="K98" s="9">
        <f t="shared" ref="K98:K103" si="19">J98*I98/100</f>
        <v>2656.036116504853</v>
      </c>
      <c r="L98" s="9" t="s">
        <v>23</v>
      </c>
      <c r="M98" s="9" t="s">
        <v>44</v>
      </c>
      <c r="N98" s="9" t="s">
        <v>81</v>
      </c>
      <c r="O98" s="9">
        <f>250*250*250</f>
        <v>15625000</v>
      </c>
      <c r="P98" s="9" t="s">
        <v>26</v>
      </c>
      <c r="Q98" s="9">
        <v>1</v>
      </c>
      <c r="R98" s="9">
        <f>(1-Q98/O98)*COUNT($O$30:$O$52)</f>
        <v>22.999998527999999</v>
      </c>
      <c r="S98" s="9" t="s">
        <v>54</v>
      </c>
      <c r="T98" s="9" t="s">
        <v>28</v>
      </c>
      <c r="U98" s="9">
        <v>15</v>
      </c>
      <c r="V98" s="9">
        <v>30</v>
      </c>
      <c r="W98" s="9">
        <v>45</v>
      </c>
    </row>
    <row r="99" spans="1:23" x14ac:dyDescent="0.3">
      <c r="A99" s="9">
        <v>41</v>
      </c>
      <c r="B99" s="9">
        <v>190</v>
      </c>
      <c r="C99" s="9">
        <v>1400</v>
      </c>
      <c r="D99" s="9">
        <v>0.105</v>
      </c>
      <c r="E99" s="9">
        <v>0.03</v>
      </c>
      <c r="F99" s="9">
        <v>0.15</v>
      </c>
      <c r="G99" s="9">
        <f t="shared" si="15"/>
        <v>43.083900226757365</v>
      </c>
      <c r="H99" s="5">
        <f t="shared" si="18"/>
        <v>0.89805825242720516</v>
      </c>
      <c r="I99" s="5">
        <v>99.101941747572795</v>
      </c>
      <c r="J99" s="9">
        <v>2680</v>
      </c>
      <c r="K99" s="9">
        <f t="shared" si="19"/>
        <v>2655.9320388349506</v>
      </c>
      <c r="L99" s="9" t="s">
        <v>23</v>
      </c>
      <c r="M99" s="9" t="s">
        <v>44</v>
      </c>
      <c r="N99" s="9" t="s">
        <v>81</v>
      </c>
      <c r="O99" s="9">
        <f>250*250*250</f>
        <v>15625000</v>
      </c>
      <c r="P99" s="9" t="s">
        <v>26</v>
      </c>
      <c r="Q99" s="9">
        <v>1</v>
      </c>
      <c r="R99" s="9">
        <f>(1-Q99/O99)*COUNT($O$30:$O$52)</f>
        <v>22.999998527999999</v>
      </c>
      <c r="S99" s="9" t="s">
        <v>54</v>
      </c>
      <c r="T99" s="9" t="s">
        <v>28</v>
      </c>
      <c r="U99" s="9">
        <v>15</v>
      </c>
      <c r="V99" s="9">
        <v>30</v>
      </c>
      <c r="W99" s="9">
        <v>45</v>
      </c>
    </row>
    <row r="100" spans="1:23" x14ac:dyDescent="0.3">
      <c r="A100" s="9">
        <v>51</v>
      </c>
      <c r="B100" s="9">
        <v>200</v>
      </c>
      <c r="C100" s="9">
        <v>1600</v>
      </c>
      <c r="D100" s="9">
        <v>0.105</v>
      </c>
      <c r="E100" s="9">
        <v>0.03</v>
      </c>
      <c r="F100" s="9">
        <v>0.15</v>
      </c>
      <c r="G100" s="9">
        <f t="shared" si="15"/>
        <v>39.682539682539684</v>
      </c>
      <c r="H100" s="5">
        <f t="shared" si="18"/>
        <v>0.89805825242720516</v>
      </c>
      <c r="I100" s="5">
        <v>99.101941747572795</v>
      </c>
      <c r="J100" s="9">
        <v>2680</v>
      </c>
      <c r="K100" s="9">
        <f t="shared" si="19"/>
        <v>2655.9320388349506</v>
      </c>
      <c r="L100" s="9" t="s">
        <v>23</v>
      </c>
      <c r="M100" s="9" t="s">
        <v>44</v>
      </c>
      <c r="N100" s="9" t="s">
        <v>81</v>
      </c>
      <c r="O100" s="9">
        <f>250*250*250</f>
        <v>15625000</v>
      </c>
      <c r="P100" s="9" t="s">
        <v>26</v>
      </c>
      <c r="Q100" s="9">
        <v>1</v>
      </c>
      <c r="R100" s="9">
        <f>(1-Q100/O100)*COUNT($O$30:$O$52)</f>
        <v>22.999998527999999</v>
      </c>
      <c r="S100" s="9" t="s">
        <v>54</v>
      </c>
      <c r="T100" s="9" t="s">
        <v>28</v>
      </c>
      <c r="U100" s="9">
        <v>15</v>
      </c>
      <c r="V100" s="9">
        <v>30</v>
      </c>
      <c r="W100" s="9">
        <v>45</v>
      </c>
    </row>
    <row r="101" spans="1:23" x14ac:dyDescent="0.3">
      <c r="A101" s="9">
        <v>132</v>
      </c>
      <c r="B101" s="9">
        <v>250</v>
      </c>
      <c r="C101" s="9">
        <v>1600</v>
      </c>
      <c r="D101" s="9">
        <v>0.13</v>
      </c>
      <c r="E101" s="9">
        <v>0.03</v>
      </c>
      <c r="F101" s="9">
        <v>7.0000000000000007E-2</v>
      </c>
      <c r="G101" s="5">
        <f t="shared" si="15"/>
        <v>40.064102564102562</v>
      </c>
      <c r="H101" s="5">
        <f t="shared" si="18"/>
        <v>0.90000000000000568</v>
      </c>
      <c r="I101" s="9">
        <v>99.1</v>
      </c>
      <c r="J101" s="9">
        <v>2670</v>
      </c>
      <c r="K101" s="62">
        <f t="shared" si="19"/>
        <v>2645.97</v>
      </c>
      <c r="L101" s="9" t="s">
        <v>23</v>
      </c>
      <c r="M101" s="9" t="s">
        <v>92</v>
      </c>
      <c r="N101" s="9" t="s">
        <v>86</v>
      </c>
      <c r="O101" s="5">
        <f>125*125*125</f>
        <v>1953125</v>
      </c>
      <c r="P101" s="9" t="s">
        <v>26</v>
      </c>
      <c r="Q101" s="9">
        <f>12*12*12</f>
        <v>1728</v>
      </c>
      <c r="R101" s="9">
        <f>(1-Q101/O101)*COUNT($O$104:$O$168)</f>
        <v>64.94249216</v>
      </c>
      <c r="S101" s="9" t="s">
        <v>54</v>
      </c>
      <c r="T101" s="9" t="s">
        <v>62</v>
      </c>
      <c r="U101" s="9">
        <v>24</v>
      </c>
      <c r="V101" s="9">
        <v>41</v>
      </c>
      <c r="W101" s="9">
        <v>66</v>
      </c>
    </row>
    <row r="102" spans="1:23" x14ac:dyDescent="0.3">
      <c r="A102" s="9">
        <v>29</v>
      </c>
      <c r="B102" s="9">
        <v>170</v>
      </c>
      <c r="C102" s="9">
        <v>800</v>
      </c>
      <c r="D102" s="9">
        <v>0.105</v>
      </c>
      <c r="E102" s="9">
        <v>0.03</v>
      </c>
      <c r="F102" s="9">
        <v>0.15</v>
      </c>
      <c r="G102" s="9">
        <f t="shared" si="15"/>
        <v>67.460317460317455</v>
      </c>
      <c r="H102" s="5">
        <f t="shared" si="18"/>
        <v>0.92135922330099618</v>
      </c>
      <c r="I102" s="5">
        <v>99.078640776699004</v>
      </c>
      <c r="J102" s="9">
        <v>2680</v>
      </c>
      <c r="K102" s="9">
        <f t="shared" si="19"/>
        <v>2655.3075728155336</v>
      </c>
      <c r="L102" s="9" t="s">
        <v>23</v>
      </c>
      <c r="M102" s="9" t="s">
        <v>44</v>
      </c>
      <c r="N102" s="9" t="s">
        <v>81</v>
      </c>
      <c r="O102" s="9">
        <f>250*250*250</f>
        <v>15625000</v>
      </c>
      <c r="P102" s="9" t="s">
        <v>26</v>
      </c>
      <c r="Q102" s="9">
        <v>1</v>
      </c>
      <c r="R102" s="9">
        <f>(1-Q102/O102)*COUNT($O$30:$O$52)</f>
        <v>22.999998527999999</v>
      </c>
      <c r="S102" s="9" t="s">
        <v>54</v>
      </c>
      <c r="T102" s="9" t="s">
        <v>28</v>
      </c>
      <c r="U102" s="9">
        <v>15</v>
      </c>
      <c r="V102" s="9">
        <v>30</v>
      </c>
      <c r="W102" s="9">
        <v>45</v>
      </c>
    </row>
    <row r="103" spans="1:23" x14ac:dyDescent="0.3">
      <c r="A103" s="9">
        <v>31</v>
      </c>
      <c r="B103" s="9">
        <v>170</v>
      </c>
      <c r="C103" s="9">
        <v>1200</v>
      </c>
      <c r="D103" s="9">
        <v>0.105</v>
      </c>
      <c r="E103" s="9">
        <v>0.03</v>
      </c>
      <c r="F103" s="9">
        <v>0.15</v>
      </c>
      <c r="G103" s="9">
        <f t="shared" si="15"/>
        <v>44.973544973544975</v>
      </c>
      <c r="H103" s="5">
        <f t="shared" si="18"/>
        <v>0.92135922330099618</v>
      </c>
      <c r="I103" s="5">
        <v>99.078640776699004</v>
      </c>
      <c r="J103" s="9">
        <v>2680</v>
      </c>
      <c r="K103" s="9">
        <f t="shared" si="19"/>
        <v>2655.3075728155336</v>
      </c>
      <c r="L103" s="9" t="s">
        <v>23</v>
      </c>
      <c r="M103" s="9" t="s">
        <v>44</v>
      </c>
      <c r="N103" s="9" t="s">
        <v>81</v>
      </c>
      <c r="O103" s="9">
        <f>250*250*250</f>
        <v>15625000</v>
      </c>
      <c r="P103" s="9" t="s">
        <v>26</v>
      </c>
      <c r="Q103" s="9">
        <v>1</v>
      </c>
      <c r="R103" s="9">
        <f>(1-Q103/O103)*COUNT($O$30:$O$52)</f>
        <v>22.999998527999999</v>
      </c>
      <c r="S103" s="9" t="s">
        <v>54</v>
      </c>
      <c r="T103" s="9" t="s">
        <v>28</v>
      </c>
      <c r="U103" s="9">
        <v>15</v>
      </c>
      <c r="V103" s="9">
        <v>30</v>
      </c>
      <c r="W103" s="9">
        <v>45</v>
      </c>
    </row>
    <row r="104" spans="1:23" x14ac:dyDescent="0.3">
      <c r="A104" s="9">
        <v>61</v>
      </c>
      <c r="B104" s="9">
        <v>250</v>
      </c>
      <c r="C104" s="9">
        <v>2100</v>
      </c>
      <c r="D104" s="9">
        <v>0.1</v>
      </c>
      <c r="E104" s="9">
        <v>0.03</v>
      </c>
      <c r="F104" s="9">
        <v>0.08</v>
      </c>
      <c r="G104" s="9">
        <f t="shared" si="15"/>
        <v>39.682539682539684</v>
      </c>
      <c r="H104" s="5">
        <f t="shared" si="18"/>
        <v>0.93283582089551942</v>
      </c>
      <c r="I104" s="5">
        <f>K104*100/J104</f>
        <v>99.067164179104481</v>
      </c>
      <c r="J104" s="9">
        <v>2680</v>
      </c>
      <c r="K104" s="9">
        <v>2655</v>
      </c>
      <c r="L104" s="9" t="s">
        <v>23</v>
      </c>
      <c r="M104" s="9" t="s">
        <v>85</v>
      </c>
      <c r="N104" s="9" t="s">
        <v>86</v>
      </c>
      <c r="O104" s="9">
        <f>125*125*125</f>
        <v>1953125</v>
      </c>
      <c r="P104" s="9" t="s">
        <v>26</v>
      </c>
      <c r="Q104" s="9">
        <f>10*10*10</f>
        <v>1000</v>
      </c>
      <c r="R104" s="9">
        <f>(1-Q104/O104)*COUNT($O$55:$O$81)</f>
        <v>26.986176</v>
      </c>
      <c r="S104" s="9" t="s">
        <v>54</v>
      </c>
      <c r="T104" s="9" t="s">
        <v>28</v>
      </c>
      <c r="U104" s="9">
        <v>20</v>
      </c>
      <c r="V104" s="9">
        <f>AVERAGE(U104,W104)</f>
        <v>41.5</v>
      </c>
      <c r="W104" s="9">
        <v>63</v>
      </c>
    </row>
    <row r="105" spans="1:23" x14ac:dyDescent="0.3">
      <c r="A105" s="9">
        <v>34</v>
      </c>
      <c r="B105" s="9">
        <v>180</v>
      </c>
      <c r="C105" s="9">
        <v>900</v>
      </c>
      <c r="D105" s="9">
        <v>0.105</v>
      </c>
      <c r="E105" s="9">
        <v>0.03</v>
      </c>
      <c r="F105" s="9">
        <v>0.15</v>
      </c>
      <c r="G105" s="9">
        <f t="shared" si="15"/>
        <v>63.492063492063494</v>
      </c>
      <c r="H105" s="5">
        <f t="shared" si="18"/>
        <v>0.97766990291269451</v>
      </c>
      <c r="I105" s="5">
        <v>99.022330097087305</v>
      </c>
      <c r="J105" s="9">
        <v>2680</v>
      </c>
      <c r="K105" s="9">
        <f>J105*I105/100</f>
        <v>2653.7984466019393</v>
      </c>
      <c r="L105" s="9" t="s">
        <v>23</v>
      </c>
      <c r="M105" s="9" t="s">
        <v>44</v>
      </c>
      <c r="N105" s="9" t="s">
        <v>81</v>
      </c>
      <c r="O105" s="9">
        <f>250*250*250</f>
        <v>15625000</v>
      </c>
      <c r="P105" s="9" t="s">
        <v>26</v>
      </c>
      <c r="Q105" s="9">
        <v>1</v>
      </c>
      <c r="R105" s="9">
        <f>(1-Q105/O105)*COUNT($O$30:$O$52)</f>
        <v>22.999998527999999</v>
      </c>
      <c r="S105" s="9" t="s">
        <v>54</v>
      </c>
      <c r="T105" s="9" t="s">
        <v>28</v>
      </c>
      <c r="U105" s="9">
        <v>15</v>
      </c>
      <c r="V105" s="9">
        <v>30</v>
      </c>
      <c r="W105" s="9">
        <v>45</v>
      </c>
    </row>
    <row r="106" spans="1:23" x14ac:dyDescent="0.3">
      <c r="A106" s="9">
        <v>64</v>
      </c>
      <c r="B106" s="9">
        <v>300</v>
      </c>
      <c r="C106" s="9">
        <v>1100</v>
      </c>
      <c r="D106" s="9">
        <v>0.1</v>
      </c>
      <c r="E106" s="9">
        <v>0.03</v>
      </c>
      <c r="F106" s="9">
        <v>0.08</v>
      </c>
      <c r="G106" s="9">
        <f t="shared" si="15"/>
        <v>90.909090909090921</v>
      </c>
      <c r="H106" s="5">
        <f t="shared" si="18"/>
        <v>1.0074626865671661</v>
      </c>
      <c r="I106" s="5">
        <f>K106*100/J106</f>
        <v>98.992537313432834</v>
      </c>
      <c r="J106" s="9">
        <v>2680</v>
      </c>
      <c r="K106" s="9">
        <v>2653</v>
      </c>
      <c r="L106" s="9" t="s">
        <v>23</v>
      </c>
      <c r="M106" s="9" t="s">
        <v>85</v>
      </c>
      <c r="N106" s="9" t="s">
        <v>86</v>
      </c>
      <c r="O106" s="9">
        <f>125*125*125</f>
        <v>1953125</v>
      </c>
      <c r="P106" s="9" t="s">
        <v>26</v>
      </c>
      <c r="Q106" s="9">
        <f>10*10*10</f>
        <v>1000</v>
      </c>
      <c r="R106" s="9">
        <f>(1-Q106/O106)*COUNT($O$55:$O$81)</f>
        <v>26.986176</v>
      </c>
      <c r="S106" s="9" t="s">
        <v>54</v>
      </c>
      <c r="T106" s="9" t="s">
        <v>28</v>
      </c>
      <c r="U106" s="9">
        <v>20</v>
      </c>
      <c r="V106" s="9">
        <f>AVERAGE(U106,W106)</f>
        <v>41.5</v>
      </c>
      <c r="W106" s="9">
        <v>63</v>
      </c>
    </row>
    <row r="107" spans="1:23" x14ac:dyDescent="0.3">
      <c r="A107" s="9">
        <v>24</v>
      </c>
      <c r="B107" s="9">
        <v>625</v>
      </c>
      <c r="C107" s="9">
        <v>800</v>
      </c>
      <c r="D107" s="9">
        <v>0.4</v>
      </c>
      <c r="E107" s="9">
        <v>0.06</v>
      </c>
      <c r="F107" s="9">
        <v>0.1</v>
      </c>
      <c r="G107" s="9">
        <f t="shared" si="15"/>
        <v>32.552083333333336</v>
      </c>
      <c r="H107" s="9">
        <f t="shared" si="18"/>
        <v>1.0699999999999932</v>
      </c>
      <c r="I107" s="9">
        <v>98.93</v>
      </c>
      <c r="J107" s="9">
        <v>2680</v>
      </c>
      <c r="K107" s="9">
        <f>J107*I107/100</f>
        <v>2651.3240000000001</v>
      </c>
      <c r="L107" s="9" t="s">
        <v>23</v>
      </c>
      <c r="M107" s="9" t="s">
        <v>44</v>
      </c>
      <c r="N107" s="9" t="s">
        <v>80</v>
      </c>
      <c r="O107" s="9">
        <f>630*400*500</f>
        <v>126000000</v>
      </c>
      <c r="P107" s="9" t="s">
        <v>26</v>
      </c>
      <c r="Q107" s="9">
        <f>10*10*10</f>
        <v>1000</v>
      </c>
      <c r="R107" s="9">
        <f>(1-Q107/O107)*COUNT($O$2:$O$29)</f>
        <v>27.999777777777776</v>
      </c>
      <c r="S107" s="9" t="s">
        <v>27</v>
      </c>
      <c r="T107" s="9" t="s">
        <v>44</v>
      </c>
      <c r="U107" s="9">
        <v>20</v>
      </c>
      <c r="V107" s="9">
        <v>40</v>
      </c>
      <c r="W107" s="9">
        <v>60</v>
      </c>
    </row>
    <row r="108" spans="1:23" x14ac:dyDescent="0.3">
      <c r="A108" s="9">
        <v>339</v>
      </c>
      <c r="B108" s="9">
        <v>260</v>
      </c>
      <c r="C108" s="9">
        <v>1400</v>
      </c>
      <c r="D108" s="9">
        <v>0.08</v>
      </c>
      <c r="E108" s="9">
        <v>0.03</v>
      </c>
      <c r="F108" s="9">
        <v>7.4999999999999997E-2</v>
      </c>
      <c r="G108" s="5">
        <f t="shared" si="15"/>
        <v>77.38095238095238</v>
      </c>
      <c r="H108" s="5">
        <f t="shared" si="18"/>
        <v>1.0799999999999983</v>
      </c>
      <c r="I108" s="5">
        <v>98.92</v>
      </c>
      <c r="J108" s="9">
        <v>2680</v>
      </c>
      <c r="K108" s="62">
        <f>J108*I108/100</f>
        <v>2651.0559999999996</v>
      </c>
      <c r="L108" s="9" t="s">
        <v>23</v>
      </c>
      <c r="M108" s="9" t="s">
        <v>90</v>
      </c>
      <c r="N108" s="9" t="s">
        <v>101</v>
      </c>
      <c r="O108" s="9">
        <f>250*250*300</f>
        <v>18750000</v>
      </c>
      <c r="P108" s="9" t="s">
        <v>26</v>
      </c>
      <c r="Q108" s="9">
        <f>6*6*6</f>
        <v>216</v>
      </c>
      <c r="R108" s="9">
        <f>(1-Q108/O108)*COUNT($O$340:$O$342)</f>
        <v>2.99996544</v>
      </c>
      <c r="S108" s="9" t="s">
        <v>54</v>
      </c>
      <c r="T108" s="9" t="s">
        <v>28</v>
      </c>
      <c r="U108" s="9">
        <v>15</v>
      </c>
      <c r="V108" s="9">
        <v>34</v>
      </c>
      <c r="W108" s="9">
        <v>53</v>
      </c>
    </row>
    <row r="109" spans="1:23" x14ac:dyDescent="0.3">
      <c r="A109" s="9">
        <v>45</v>
      </c>
      <c r="B109" s="9">
        <v>200</v>
      </c>
      <c r="C109" s="9">
        <v>1000</v>
      </c>
      <c r="D109" s="9">
        <v>0.105</v>
      </c>
      <c r="E109" s="9">
        <v>0.03</v>
      </c>
      <c r="F109" s="9">
        <v>0.15</v>
      </c>
      <c r="G109" s="9">
        <f t="shared" si="15"/>
        <v>63.492063492063494</v>
      </c>
      <c r="H109" s="5">
        <f t="shared" si="18"/>
        <v>1.0980582524271938</v>
      </c>
      <c r="I109" s="5">
        <v>98.901941747572806</v>
      </c>
      <c r="J109" s="9">
        <v>2680</v>
      </c>
      <c r="K109" s="9">
        <f>J109*I109/100</f>
        <v>2650.5720388349514</v>
      </c>
      <c r="L109" s="9" t="s">
        <v>23</v>
      </c>
      <c r="M109" s="9" t="s">
        <v>44</v>
      </c>
      <c r="N109" s="9" t="s">
        <v>81</v>
      </c>
      <c r="O109" s="9">
        <f>250*250*250</f>
        <v>15625000</v>
      </c>
      <c r="P109" s="9" t="s">
        <v>26</v>
      </c>
      <c r="Q109" s="9">
        <v>1</v>
      </c>
      <c r="R109" s="9">
        <f>(1-Q109/O109)*COUNT($O$30:$O$52)</f>
        <v>22.999998527999999</v>
      </c>
      <c r="S109" s="9" t="s">
        <v>54</v>
      </c>
      <c r="T109" s="9" t="s">
        <v>28</v>
      </c>
      <c r="U109" s="9">
        <v>15</v>
      </c>
      <c r="V109" s="9">
        <v>30</v>
      </c>
      <c r="W109" s="9">
        <v>45</v>
      </c>
    </row>
    <row r="110" spans="1:23" x14ac:dyDescent="0.3">
      <c r="A110" s="9">
        <v>46</v>
      </c>
      <c r="B110" s="9">
        <v>200</v>
      </c>
      <c r="C110" s="9">
        <v>1100</v>
      </c>
      <c r="D110" s="9">
        <v>0.105</v>
      </c>
      <c r="E110" s="9">
        <v>0.03</v>
      </c>
      <c r="F110" s="9">
        <v>0.15</v>
      </c>
      <c r="G110" s="9">
        <f t="shared" si="15"/>
        <v>57.720057720057724</v>
      </c>
      <c r="H110" s="5">
        <f t="shared" si="18"/>
        <v>1.0980582524271938</v>
      </c>
      <c r="I110" s="5">
        <v>98.901941747572806</v>
      </c>
      <c r="J110" s="9">
        <v>2680</v>
      </c>
      <c r="K110" s="9">
        <f>J110*I110/100</f>
        <v>2650.5720388349514</v>
      </c>
      <c r="L110" s="9" t="s">
        <v>23</v>
      </c>
      <c r="M110" s="9" t="s">
        <v>44</v>
      </c>
      <c r="N110" s="9" t="s">
        <v>81</v>
      </c>
      <c r="O110" s="9">
        <f>250*250*250</f>
        <v>15625000</v>
      </c>
      <c r="P110" s="9" t="s">
        <v>26</v>
      </c>
      <c r="Q110" s="9">
        <v>1</v>
      </c>
      <c r="R110" s="9">
        <f>(1-Q110/O110)*COUNT($O$30:$O$52)</f>
        <v>22.999998527999999</v>
      </c>
      <c r="S110" s="9" t="s">
        <v>54</v>
      </c>
      <c r="T110" s="9" t="s">
        <v>28</v>
      </c>
      <c r="U110" s="9">
        <v>15</v>
      </c>
      <c r="V110" s="9">
        <v>30</v>
      </c>
      <c r="W110" s="9">
        <v>45</v>
      </c>
    </row>
    <row r="111" spans="1:23" x14ac:dyDescent="0.3">
      <c r="A111" s="9">
        <v>219</v>
      </c>
      <c r="B111" s="9">
        <v>170</v>
      </c>
      <c r="C111" s="9">
        <v>900</v>
      </c>
      <c r="D111" s="9">
        <v>0.05</v>
      </c>
      <c r="E111" s="9">
        <v>0.03</v>
      </c>
      <c r="F111" s="9">
        <v>7.0000000000000007E-2</v>
      </c>
      <c r="G111" s="5">
        <f t="shared" si="15"/>
        <v>125.92592592592594</v>
      </c>
      <c r="H111" s="5">
        <f t="shared" si="18"/>
        <v>1.1182108626198044</v>
      </c>
      <c r="I111" s="5">
        <v>98.881789137380196</v>
      </c>
      <c r="J111" s="9">
        <v>2680</v>
      </c>
      <c r="K111" s="62">
        <f>J111*I111/100</f>
        <v>2650.031948881789</v>
      </c>
      <c r="L111" s="9" t="s">
        <v>23</v>
      </c>
      <c r="M111" s="9" t="s">
        <v>93</v>
      </c>
      <c r="N111" s="9" t="s">
        <v>25</v>
      </c>
      <c r="O111" s="9">
        <f>100^3</f>
        <v>1000000</v>
      </c>
      <c r="P111" s="9" t="s">
        <v>26</v>
      </c>
      <c r="Q111" s="9">
        <f>8*8*8</f>
        <v>512</v>
      </c>
      <c r="R111" s="9">
        <f>(1-Q111/O111)*COUNT($O$169:$O$243)</f>
        <v>74.961600000000004</v>
      </c>
      <c r="S111" s="9" t="s">
        <v>54</v>
      </c>
      <c r="T111" s="9" t="s">
        <v>28</v>
      </c>
      <c r="U111" s="9">
        <v>9.36</v>
      </c>
      <c r="V111" s="9">
        <v>25.68</v>
      </c>
      <c r="W111" s="9">
        <v>44.81</v>
      </c>
    </row>
    <row r="112" spans="1:23" x14ac:dyDescent="0.3">
      <c r="A112" s="9">
        <v>76</v>
      </c>
      <c r="B112" s="9">
        <v>350</v>
      </c>
      <c r="C112" s="9">
        <v>1600</v>
      </c>
      <c r="D112" s="9">
        <v>0.1</v>
      </c>
      <c r="E112" s="9">
        <v>0.03</v>
      </c>
      <c r="F112" s="9">
        <v>0.08</v>
      </c>
      <c r="G112" s="9">
        <f t="shared" si="15"/>
        <v>72.916666666666671</v>
      </c>
      <c r="H112" s="5">
        <f t="shared" si="18"/>
        <v>1.119402985074629</v>
      </c>
      <c r="I112" s="5">
        <f>K112*100/J112</f>
        <v>98.880597014925371</v>
      </c>
      <c r="J112" s="9">
        <v>2680</v>
      </c>
      <c r="K112" s="9">
        <v>2650</v>
      </c>
      <c r="L112" s="9" t="s">
        <v>23</v>
      </c>
      <c r="M112" s="9" t="s">
        <v>85</v>
      </c>
      <c r="N112" s="9" t="s">
        <v>86</v>
      </c>
      <c r="O112" s="9">
        <f>125*125*125</f>
        <v>1953125</v>
      </c>
      <c r="P112" s="9" t="s">
        <v>26</v>
      </c>
      <c r="Q112" s="9">
        <f>10*10*10</f>
        <v>1000</v>
      </c>
      <c r="R112" s="9">
        <f>(1-Q112/O112)*COUNT($O$55:$O$81)</f>
        <v>26.986176</v>
      </c>
      <c r="S112" s="9" t="s">
        <v>54</v>
      </c>
      <c r="T112" s="9" t="s">
        <v>28</v>
      </c>
      <c r="U112" s="9">
        <v>20</v>
      </c>
      <c r="V112" s="9">
        <f>AVERAGE(U112,W112)</f>
        <v>41.5</v>
      </c>
      <c r="W112" s="9">
        <v>63</v>
      </c>
    </row>
    <row r="113" spans="1:23" x14ac:dyDescent="0.3">
      <c r="A113" s="9">
        <v>188</v>
      </c>
      <c r="B113" s="9">
        <v>150</v>
      </c>
      <c r="C113" s="9">
        <v>800</v>
      </c>
      <c r="D113" s="9">
        <v>0.05</v>
      </c>
      <c r="E113" s="9">
        <v>0.03</v>
      </c>
      <c r="F113" s="9">
        <v>7.0000000000000007E-2</v>
      </c>
      <c r="G113" s="5">
        <f t="shared" si="15"/>
        <v>125</v>
      </c>
      <c r="H113" s="5">
        <f t="shared" si="18"/>
        <v>1.1341853035143998</v>
      </c>
      <c r="I113" s="5">
        <v>98.8658146964856</v>
      </c>
      <c r="J113" s="9">
        <v>2680</v>
      </c>
      <c r="K113" s="62">
        <f>J113*I113/100</f>
        <v>2649.6038338658136</v>
      </c>
      <c r="L113" s="9" t="s">
        <v>23</v>
      </c>
      <c r="M113" s="9" t="s">
        <v>93</v>
      </c>
      <c r="N113" s="9" t="s">
        <v>25</v>
      </c>
      <c r="O113" s="9">
        <f>100^3</f>
        <v>1000000</v>
      </c>
      <c r="P113" s="9" t="s">
        <v>26</v>
      </c>
      <c r="Q113" s="9">
        <f>8*8*8</f>
        <v>512</v>
      </c>
      <c r="R113" s="9">
        <f>(1-Q113/O113)*COUNT($O$169:$O$243)</f>
        <v>74.961600000000004</v>
      </c>
      <c r="S113" s="9" t="s">
        <v>54</v>
      </c>
      <c r="T113" s="9" t="s">
        <v>28</v>
      </c>
      <c r="U113" s="9">
        <v>9.36</v>
      </c>
      <c r="V113" s="9">
        <v>25.68</v>
      </c>
      <c r="W113" s="9">
        <v>44.81</v>
      </c>
    </row>
    <row r="114" spans="1:23" x14ac:dyDescent="0.3">
      <c r="A114" s="9">
        <v>36</v>
      </c>
      <c r="B114" s="9">
        <v>180</v>
      </c>
      <c r="C114" s="9">
        <v>1400</v>
      </c>
      <c r="D114" s="9">
        <v>0.105</v>
      </c>
      <c r="E114" s="9">
        <v>0.03</v>
      </c>
      <c r="F114" s="9">
        <v>0.15</v>
      </c>
      <c r="G114" s="9">
        <f t="shared" si="15"/>
        <v>40.816326530612244</v>
      </c>
      <c r="H114" s="5">
        <f t="shared" si="18"/>
        <v>1.1466019417476048</v>
      </c>
      <c r="I114" s="5">
        <v>98.853398058252395</v>
      </c>
      <c r="J114" s="9">
        <v>2680</v>
      </c>
      <c r="K114" s="9">
        <f>J114*I114/100</f>
        <v>2649.2710679611641</v>
      </c>
      <c r="L114" s="9" t="s">
        <v>23</v>
      </c>
      <c r="M114" s="9" t="s">
        <v>44</v>
      </c>
      <c r="N114" s="9" t="s">
        <v>81</v>
      </c>
      <c r="O114" s="9">
        <f>250*250*250</f>
        <v>15625000</v>
      </c>
      <c r="P114" s="9" t="s">
        <v>26</v>
      </c>
      <c r="Q114" s="9">
        <v>1</v>
      </c>
      <c r="R114" s="9">
        <f>(1-Q114/O114)*COUNT($O$30:$O$52)</f>
        <v>22.999998527999999</v>
      </c>
      <c r="S114" s="9" t="s">
        <v>54</v>
      </c>
      <c r="T114" s="9" t="s">
        <v>28</v>
      </c>
      <c r="U114" s="9">
        <v>15</v>
      </c>
      <c r="V114" s="9">
        <v>30</v>
      </c>
      <c r="W114" s="9">
        <v>45</v>
      </c>
    </row>
    <row r="115" spans="1:23" x14ac:dyDescent="0.3">
      <c r="A115" s="9">
        <v>42</v>
      </c>
      <c r="B115" s="9">
        <v>190</v>
      </c>
      <c r="C115" s="9">
        <v>1600</v>
      </c>
      <c r="D115" s="9">
        <v>0.105</v>
      </c>
      <c r="E115" s="9">
        <v>0.03</v>
      </c>
      <c r="F115" s="9">
        <v>0.15</v>
      </c>
      <c r="G115" s="9">
        <f t="shared" si="15"/>
        <v>37.698412698412696</v>
      </c>
      <c r="H115" s="5">
        <f t="shared" si="18"/>
        <v>1.1485436893204053</v>
      </c>
      <c r="I115" s="5">
        <v>98.851456310679595</v>
      </c>
      <c r="J115" s="9">
        <v>2680</v>
      </c>
      <c r="K115" s="9">
        <f>J115*I115/100</f>
        <v>2649.2190291262132</v>
      </c>
      <c r="L115" s="9" t="s">
        <v>23</v>
      </c>
      <c r="M115" s="9" t="s">
        <v>44</v>
      </c>
      <c r="N115" s="9" t="s">
        <v>81</v>
      </c>
      <c r="O115" s="9">
        <f>250*250*250</f>
        <v>15625000</v>
      </c>
      <c r="P115" s="9" t="s">
        <v>26</v>
      </c>
      <c r="Q115" s="9">
        <v>1</v>
      </c>
      <c r="R115" s="9">
        <f>(1-Q115/O115)*COUNT($O$30:$O$52)</f>
        <v>22.999998527999999</v>
      </c>
      <c r="S115" s="9" t="s">
        <v>54</v>
      </c>
      <c r="T115" s="9" t="s">
        <v>28</v>
      </c>
      <c r="U115" s="9">
        <v>15</v>
      </c>
      <c r="V115" s="9">
        <v>30</v>
      </c>
      <c r="W115" s="9">
        <v>45</v>
      </c>
    </row>
    <row r="116" spans="1:23" x14ac:dyDescent="0.3">
      <c r="A116" s="9">
        <v>66</v>
      </c>
      <c r="B116" s="9">
        <v>300</v>
      </c>
      <c r="C116" s="9">
        <v>1600</v>
      </c>
      <c r="D116" s="9">
        <v>7.0000000000000007E-2</v>
      </c>
      <c r="E116" s="9">
        <v>0.03</v>
      </c>
      <c r="F116" s="9">
        <v>0.08</v>
      </c>
      <c r="G116" s="9">
        <f t="shared" si="15"/>
        <v>89.285714285714278</v>
      </c>
      <c r="H116" s="5">
        <f t="shared" si="18"/>
        <v>1.1567164179104452</v>
      </c>
      <c r="I116" s="5">
        <f>K116*100/J116</f>
        <v>98.843283582089555</v>
      </c>
      <c r="J116" s="9">
        <v>2680</v>
      </c>
      <c r="K116" s="9">
        <v>2649</v>
      </c>
      <c r="L116" s="9" t="s">
        <v>23</v>
      </c>
      <c r="M116" s="9" t="s">
        <v>85</v>
      </c>
      <c r="N116" s="9" t="s">
        <v>86</v>
      </c>
      <c r="O116" s="9">
        <f>125*125*125</f>
        <v>1953125</v>
      </c>
      <c r="P116" s="9" t="s">
        <v>26</v>
      </c>
      <c r="Q116" s="9">
        <f>10*10*10</f>
        <v>1000</v>
      </c>
      <c r="R116" s="9">
        <f>(1-Q116/O116)*COUNT($O$55:$O$81)</f>
        <v>26.986176</v>
      </c>
      <c r="S116" s="9" t="s">
        <v>54</v>
      </c>
      <c r="T116" s="9" t="s">
        <v>28</v>
      </c>
      <c r="U116" s="9">
        <v>20</v>
      </c>
      <c r="V116" s="9">
        <f>AVERAGE(U116,W116)</f>
        <v>41.5</v>
      </c>
      <c r="W116" s="9">
        <v>63</v>
      </c>
    </row>
    <row r="117" spans="1:23" x14ac:dyDescent="0.3">
      <c r="A117" s="9">
        <v>205</v>
      </c>
      <c r="B117" s="9">
        <v>160</v>
      </c>
      <c r="C117" s="9">
        <v>1000</v>
      </c>
      <c r="D117" s="9">
        <v>0.05</v>
      </c>
      <c r="E117" s="9">
        <v>0.03</v>
      </c>
      <c r="F117" s="9">
        <v>7.0000000000000007E-2</v>
      </c>
      <c r="G117" s="5">
        <f t="shared" si="15"/>
        <v>106.66666666666667</v>
      </c>
      <c r="H117" s="5">
        <f t="shared" si="18"/>
        <v>1.1661341853036049</v>
      </c>
      <c r="I117" s="5">
        <v>98.833865814696395</v>
      </c>
      <c r="J117" s="9">
        <v>2680</v>
      </c>
      <c r="K117" s="62">
        <f>J117*I117/100</f>
        <v>2648.7476038338632</v>
      </c>
      <c r="L117" s="9" t="s">
        <v>23</v>
      </c>
      <c r="M117" s="9" t="s">
        <v>93</v>
      </c>
      <c r="N117" s="9" t="s">
        <v>25</v>
      </c>
      <c r="O117" s="9">
        <f>100^3</f>
        <v>1000000</v>
      </c>
      <c r="P117" s="9" t="s">
        <v>26</v>
      </c>
      <c r="Q117" s="9">
        <f>8*8*8</f>
        <v>512</v>
      </c>
      <c r="R117" s="9">
        <f>(1-Q117/O117)*COUNT($O$169:$O$243)</f>
        <v>74.961600000000004</v>
      </c>
      <c r="S117" s="9" t="s">
        <v>54</v>
      </c>
      <c r="T117" s="9" t="s">
        <v>28</v>
      </c>
      <c r="U117" s="9">
        <v>9.36</v>
      </c>
      <c r="V117" s="9">
        <v>25.68</v>
      </c>
      <c r="W117" s="9">
        <v>44.81</v>
      </c>
    </row>
    <row r="118" spans="1:23" x14ac:dyDescent="0.3">
      <c r="A118" s="9">
        <v>75</v>
      </c>
      <c r="B118" s="9">
        <v>350</v>
      </c>
      <c r="C118" s="9">
        <v>1600</v>
      </c>
      <c r="D118" s="9">
        <v>7.0000000000000007E-2</v>
      </c>
      <c r="E118" s="9">
        <v>0.03</v>
      </c>
      <c r="F118" s="9">
        <v>0.08</v>
      </c>
      <c r="G118" s="9">
        <f t="shared" si="15"/>
        <v>104.16666666666666</v>
      </c>
      <c r="H118" s="5">
        <f t="shared" si="18"/>
        <v>1.1940298507462757</v>
      </c>
      <c r="I118" s="5">
        <f>K118*100/J118</f>
        <v>98.805970149253724</v>
      </c>
      <c r="J118" s="9">
        <v>2680</v>
      </c>
      <c r="K118" s="9">
        <v>2648</v>
      </c>
      <c r="L118" s="9" t="s">
        <v>23</v>
      </c>
      <c r="M118" s="9" t="s">
        <v>85</v>
      </c>
      <c r="N118" s="9" t="s">
        <v>86</v>
      </c>
      <c r="O118" s="9">
        <f>125*125*125</f>
        <v>1953125</v>
      </c>
      <c r="P118" s="9" t="s">
        <v>26</v>
      </c>
      <c r="Q118" s="9">
        <f>10*10*10</f>
        <v>1000</v>
      </c>
      <c r="R118" s="9">
        <f>(1-Q118/O118)*COUNT($O$55:$O$81)</f>
        <v>26.986176</v>
      </c>
      <c r="S118" s="9" t="s">
        <v>54</v>
      </c>
      <c r="T118" s="9" t="s">
        <v>28</v>
      </c>
      <c r="U118" s="9">
        <v>20</v>
      </c>
      <c r="V118" s="9">
        <f>AVERAGE(U118,W118)</f>
        <v>41.5</v>
      </c>
      <c r="W118" s="9">
        <v>63</v>
      </c>
    </row>
    <row r="119" spans="1:23" x14ac:dyDescent="0.3">
      <c r="A119" s="9">
        <v>39</v>
      </c>
      <c r="B119" s="9">
        <v>190</v>
      </c>
      <c r="C119" s="9">
        <v>1000</v>
      </c>
      <c r="D119" s="9">
        <v>0.105</v>
      </c>
      <c r="E119" s="9">
        <v>0.03</v>
      </c>
      <c r="F119" s="9">
        <v>0.15</v>
      </c>
      <c r="G119" s="9">
        <f t="shared" si="15"/>
        <v>60.317460317460316</v>
      </c>
      <c r="H119" s="5">
        <f t="shared" si="18"/>
        <v>1.1990291262136026</v>
      </c>
      <c r="I119" s="5">
        <v>98.800970873786397</v>
      </c>
      <c r="J119" s="9">
        <v>2680</v>
      </c>
      <c r="K119" s="9">
        <f>J119*I119/100</f>
        <v>2647.8660194174754</v>
      </c>
      <c r="L119" s="9" t="s">
        <v>23</v>
      </c>
      <c r="M119" s="9" t="s">
        <v>44</v>
      </c>
      <c r="N119" s="9" t="s">
        <v>81</v>
      </c>
      <c r="O119" s="9">
        <f>250*250*250</f>
        <v>15625000</v>
      </c>
      <c r="P119" s="9" t="s">
        <v>26</v>
      </c>
      <c r="Q119" s="9">
        <v>1</v>
      </c>
      <c r="R119" s="9">
        <f>(1-Q119/O119)*COUNT($O$30:$O$52)</f>
        <v>22.999998527999999</v>
      </c>
      <c r="S119" s="9" t="s">
        <v>54</v>
      </c>
      <c r="T119" s="9" t="s">
        <v>28</v>
      </c>
      <c r="U119" s="9">
        <v>15</v>
      </c>
      <c r="V119" s="9">
        <v>30</v>
      </c>
      <c r="W119" s="9">
        <v>45</v>
      </c>
    </row>
    <row r="120" spans="1:23" x14ac:dyDescent="0.3">
      <c r="A120" s="9">
        <v>129</v>
      </c>
      <c r="B120" s="9">
        <v>250</v>
      </c>
      <c r="C120" s="9">
        <v>1000</v>
      </c>
      <c r="D120" s="9">
        <v>0.13</v>
      </c>
      <c r="E120" s="9">
        <v>0.03</v>
      </c>
      <c r="F120" s="9">
        <v>7.0000000000000007E-2</v>
      </c>
      <c r="G120" s="5">
        <f t="shared" si="15"/>
        <v>64.102564102564102</v>
      </c>
      <c r="H120" s="5">
        <f t="shared" si="18"/>
        <v>1.2000000000000028</v>
      </c>
      <c r="I120" s="9">
        <v>98.8</v>
      </c>
      <c r="J120" s="9">
        <v>2670</v>
      </c>
      <c r="K120" s="62">
        <f>J120*I120/100</f>
        <v>2637.96</v>
      </c>
      <c r="L120" s="9" t="s">
        <v>23</v>
      </c>
      <c r="M120" s="9" t="s">
        <v>92</v>
      </c>
      <c r="N120" s="9" t="s">
        <v>86</v>
      </c>
      <c r="O120" s="5">
        <f>125*125*125</f>
        <v>1953125</v>
      </c>
      <c r="P120" s="9" t="s">
        <v>26</v>
      </c>
      <c r="Q120" s="9">
        <f>12*12*12</f>
        <v>1728</v>
      </c>
      <c r="R120" s="9">
        <f>(1-Q120/O120)*COUNT($O$104:$O$168)</f>
        <v>64.94249216</v>
      </c>
      <c r="S120" s="9" t="s">
        <v>54</v>
      </c>
      <c r="T120" s="9" t="s">
        <v>62</v>
      </c>
      <c r="U120" s="9">
        <v>24</v>
      </c>
      <c r="V120" s="9">
        <v>41</v>
      </c>
      <c r="W120" s="9">
        <v>66</v>
      </c>
    </row>
    <row r="121" spans="1:23" x14ac:dyDescent="0.3">
      <c r="A121" s="9">
        <v>44</v>
      </c>
      <c r="B121" s="9">
        <v>200</v>
      </c>
      <c r="C121" s="9">
        <v>900</v>
      </c>
      <c r="D121" s="9">
        <v>0.105</v>
      </c>
      <c r="E121" s="9">
        <v>0.03</v>
      </c>
      <c r="F121" s="9">
        <v>0.15</v>
      </c>
      <c r="G121" s="9">
        <f t="shared" si="15"/>
        <v>70.546737213403887</v>
      </c>
      <c r="H121" s="5">
        <f t="shared" si="18"/>
        <v>1.2514563106796004</v>
      </c>
      <c r="I121" s="5">
        <v>98.7485436893204</v>
      </c>
      <c r="J121" s="9">
        <v>2680</v>
      </c>
      <c r="K121" s="9">
        <f>J121*I121/100</f>
        <v>2646.4609708737867</v>
      </c>
      <c r="L121" s="9" t="s">
        <v>23</v>
      </c>
      <c r="M121" s="9" t="s">
        <v>44</v>
      </c>
      <c r="N121" s="9" t="s">
        <v>81</v>
      </c>
      <c r="O121" s="9">
        <f>250*250*250</f>
        <v>15625000</v>
      </c>
      <c r="P121" s="9" t="s">
        <v>26</v>
      </c>
      <c r="Q121" s="9">
        <v>1</v>
      </c>
      <c r="R121" s="9">
        <f>(1-Q121/O121)*COUNT($O$30:$O$52)</f>
        <v>22.999998527999999</v>
      </c>
      <c r="S121" s="9" t="s">
        <v>54</v>
      </c>
      <c r="T121" s="9" t="s">
        <v>28</v>
      </c>
      <c r="U121" s="9">
        <v>15</v>
      </c>
      <c r="V121" s="9">
        <v>30</v>
      </c>
      <c r="W121" s="9">
        <v>45</v>
      </c>
    </row>
    <row r="122" spans="1:23" x14ac:dyDescent="0.3">
      <c r="A122" s="9">
        <v>101</v>
      </c>
      <c r="B122" s="9">
        <v>350</v>
      </c>
      <c r="C122" s="9">
        <v>1150</v>
      </c>
      <c r="D122" s="9">
        <v>0.17</v>
      </c>
      <c r="E122" s="9">
        <v>0.05</v>
      </c>
      <c r="F122" s="9">
        <v>0.1</v>
      </c>
      <c r="G122" s="5">
        <f t="shared" si="15"/>
        <v>35.805626598465473</v>
      </c>
      <c r="H122" s="5">
        <f t="shared" si="18"/>
        <v>1.2800000000000011</v>
      </c>
      <c r="I122" s="9">
        <v>98.72</v>
      </c>
      <c r="J122" s="9">
        <v>2680</v>
      </c>
      <c r="K122" s="62">
        <f>J122*I122/100</f>
        <v>2645.6959999999999</v>
      </c>
      <c r="L122" s="9" t="s">
        <v>23</v>
      </c>
      <c r="M122" s="9" t="s">
        <v>90</v>
      </c>
      <c r="N122" s="9" t="s">
        <v>91</v>
      </c>
      <c r="O122" s="9">
        <f>280*280*350</f>
        <v>27440000</v>
      </c>
      <c r="P122" s="9" t="s">
        <v>44</v>
      </c>
      <c r="Q122" s="9">
        <v>1</v>
      </c>
      <c r="R122" s="9">
        <f>(1-Q122/O122)*3</f>
        <v>2.9999998906705541</v>
      </c>
      <c r="S122" s="9" t="s">
        <v>54</v>
      </c>
      <c r="T122" s="9" t="s">
        <v>28</v>
      </c>
      <c r="U122" s="9">
        <v>20</v>
      </c>
      <c r="V122" s="9">
        <f>AVERAGE(U122,W122)</f>
        <v>41.5</v>
      </c>
      <c r="W122" s="9">
        <v>63</v>
      </c>
    </row>
    <row r="123" spans="1:23" x14ac:dyDescent="0.3">
      <c r="A123" s="9">
        <v>71</v>
      </c>
      <c r="B123" s="9">
        <v>300</v>
      </c>
      <c r="C123" s="9">
        <v>2100</v>
      </c>
      <c r="D123" s="9">
        <v>0.13</v>
      </c>
      <c r="E123" s="9">
        <v>0.03</v>
      </c>
      <c r="F123" s="9">
        <v>0.08</v>
      </c>
      <c r="G123" s="9">
        <f t="shared" si="15"/>
        <v>36.630036630036635</v>
      </c>
      <c r="H123" s="5">
        <f t="shared" si="18"/>
        <v>1.3059701492537243</v>
      </c>
      <c r="I123" s="5">
        <f>K123*100/J123</f>
        <v>98.694029850746276</v>
      </c>
      <c r="J123" s="9">
        <v>2680</v>
      </c>
      <c r="K123" s="9">
        <v>2645</v>
      </c>
      <c r="L123" s="9" t="s">
        <v>23</v>
      </c>
      <c r="M123" s="9" t="s">
        <v>85</v>
      </c>
      <c r="N123" s="9" t="s">
        <v>86</v>
      </c>
      <c r="O123" s="9">
        <f>125*125*125</f>
        <v>1953125</v>
      </c>
      <c r="P123" s="9" t="s">
        <v>26</v>
      </c>
      <c r="Q123" s="9">
        <f>10*10*10</f>
        <v>1000</v>
      </c>
      <c r="R123" s="9">
        <f>(1-Q123/O123)*COUNT($O$55:$O$81)</f>
        <v>26.986176</v>
      </c>
      <c r="S123" s="9" t="s">
        <v>54</v>
      </c>
      <c r="T123" s="9" t="s">
        <v>28</v>
      </c>
      <c r="U123" s="9">
        <v>20</v>
      </c>
      <c r="V123" s="9">
        <f>AVERAGE(U123,W123)</f>
        <v>41.5</v>
      </c>
      <c r="W123" s="9">
        <v>63</v>
      </c>
    </row>
    <row r="124" spans="1:23" x14ac:dyDescent="0.3">
      <c r="A124" s="9">
        <v>102</v>
      </c>
      <c r="B124" s="9">
        <v>350</v>
      </c>
      <c r="C124" s="9">
        <v>1150</v>
      </c>
      <c r="D124" s="9">
        <v>0.17</v>
      </c>
      <c r="E124" s="9">
        <v>0.05</v>
      </c>
      <c r="F124" s="9">
        <v>0.1</v>
      </c>
      <c r="G124" s="5">
        <f t="shared" si="15"/>
        <v>35.805626598465473</v>
      </c>
      <c r="H124" s="5">
        <f t="shared" ref="H124:H143" si="20">100-I124</f>
        <v>1.3100000000000023</v>
      </c>
      <c r="I124" s="9">
        <v>98.69</v>
      </c>
      <c r="J124" s="9">
        <v>2680</v>
      </c>
      <c r="K124" s="62">
        <f>J124*I124/100</f>
        <v>2644.8920000000003</v>
      </c>
      <c r="L124" s="9" t="s">
        <v>23</v>
      </c>
      <c r="M124" s="9" t="s">
        <v>90</v>
      </c>
      <c r="N124" s="9" t="s">
        <v>91</v>
      </c>
      <c r="O124" s="9">
        <f>280*280*350</f>
        <v>27440000</v>
      </c>
      <c r="P124" s="9" t="s">
        <v>44</v>
      </c>
      <c r="Q124" s="9">
        <v>1</v>
      </c>
      <c r="R124" s="9">
        <f>(1-Q124/O124)*3</f>
        <v>2.9999998906705541</v>
      </c>
      <c r="S124" s="9" t="s">
        <v>54</v>
      </c>
      <c r="T124" s="9" t="s">
        <v>28</v>
      </c>
      <c r="U124" s="9">
        <v>20</v>
      </c>
      <c r="V124" s="9">
        <f>AVERAGE(U124,W124)</f>
        <v>41.5</v>
      </c>
      <c r="W124" s="9">
        <v>63</v>
      </c>
    </row>
    <row r="125" spans="1:23" x14ac:dyDescent="0.3">
      <c r="A125" s="9">
        <v>16</v>
      </c>
      <c r="B125" s="9">
        <v>950</v>
      </c>
      <c r="C125" s="9">
        <v>1400</v>
      </c>
      <c r="D125" s="9">
        <v>0.35</v>
      </c>
      <c r="E125" s="9">
        <v>0.06</v>
      </c>
      <c r="F125" s="9">
        <v>0.1</v>
      </c>
      <c r="G125" s="9">
        <f t="shared" si="15"/>
        <v>32.312925170068034</v>
      </c>
      <c r="H125" s="9">
        <f t="shared" si="20"/>
        <v>1.3199999999999932</v>
      </c>
      <c r="I125" s="9">
        <v>98.68</v>
      </c>
      <c r="J125" s="9">
        <v>2680</v>
      </c>
      <c r="K125" s="9">
        <f>J125*I125/100</f>
        <v>2644.6240000000003</v>
      </c>
      <c r="L125" s="9" t="s">
        <v>23</v>
      </c>
      <c r="M125" s="9" t="s">
        <v>44</v>
      </c>
      <c r="N125" s="9" t="s">
        <v>80</v>
      </c>
      <c r="O125" s="9">
        <f>630*400*500</f>
        <v>126000000</v>
      </c>
      <c r="P125" s="9" t="s">
        <v>26</v>
      </c>
      <c r="Q125" s="9">
        <f>10*10*10</f>
        <v>1000</v>
      </c>
      <c r="R125" s="9">
        <f>(1-Q125/O125)*COUNT($O$2:$O$29)</f>
        <v>27.999777777777776</v>
      </c>
      <c r="S125" s="9" t="s">
        <v>27</v>
      </c>
      <c r="T125" s="9" t="s">
        <v>44</v>
      </c>
      <c r="U125" s="9">
        <v>20</v>
      </c>
      <c r="V125" s="9">
        <v>40</v>
      </c>
      <c r="W125" s="9">
        <v>60</v>
      </c>
    </row>
    <row r="126" spans="1:23" x14ac:dyDescent="0.3">
      <c r="A126" s="9">
        <v>62</v>
      </c>
      <c r="B126" s="9">
        <v>250</v>
      </c>
      <c r="C126" s="9">
        <v>2100</v>
      </c>
      <c r="D126" s="9">
        <v>0.13</v>
      </c>
      <c r="E126" s="9">
        <v>0.03</v>
      </c>
      <c r="F126" s="9">
        <v>0.08</v>
      </c>
      <c r="G126" s="9">
        <f t="shared" si="15"/>
        <v>30.525030525030527</v>
      </c>
      <c r="H126" s="5">
        <f t="shared" si="20"/>
        <v>1.3432835820895548</v>
      </c>
      <c r="I126" s="5">
        <f>K126*100/J126</f>
        <v>98.656716417910445</v>
      </c>
      <c r="J126" s="9">
        <v>2680</v>
      </c>
      <c r="K126" s="9">
        <v>2644</v>
      </c>
      <c r="L126" s="9" t="s">
        <v>23</v>
      </c>
      <c r="M126" s="9" t="s">
        <v>85</v>
      </c>
      <c r="N126" s="9" t="s">
        <v>86</v>
      </c>
      <c r="O126" s="9">
        <f>125*125*125</f>
        <v>1953125</v>
      </c>
      <c r="P126" s="9" t="s">
        <v>26</v>
      </c>
      <c r="Q126" s="9">
        <f>10*10*10</f>
        <v>1000</v>
      </c>
      <c r="R126" s="9">
        <f>(1-Q126/O126)*COUNT($O$55:$O$81)</f>
        <v>26.986176</v>
      </c>
      <c r="S126" s="9" t="s">
        <v>54</v>
      </c>
      <c r="T126" s="9" t="s">
        <v>28</v>
      </c>
      <c r="U126" s="9">
        <v>20</v>
      </c>
      <c r="V126" s="9">
        <f>AVERAGE(U126,W126)</f>
        <v>41.5</v>
      </c>
      <c r="W126" s="9">
        <v>63</v>
      </c>
    </row>
    <row r="127" spans="1:23" x14ac:dyDescent="0.3">
      <c r="A127" s="9">
        <v>37</v>
      </c>
      <c r="B127" s="9">
        <v>180</v>
      </c>
      <c r="C127" s="9">
        <v>1500</v>
      </c>
      <c r="D127" s="9">
        <v>0.105</v>
      </c>
      <c r="E127" s="9">
        <v>0.03</v>
      </c>
      <c r="F127" s="9">
        <v>0.15</v>
      </c>
      <c r="G127" s="9">
        <f t="shared" si="15"/>
        <v>38.095238095238095</v>
      </c>
      <c r="H127" s="5">
        <f t="shared" si="20"/>
        <v>1.3504854368931944</v>
      </c>
      <c r="I127" s="5">
        <v>98.649514563106806</v>
      </c>
      <c r="J127" s="9">
        <v>2680</v>
      </c>
      <c r="K127" s="9">
        <f>J127*I127/100</f>
        <v>2643.8069902912625</v>
      </c>
      <c r="L127" s="9" t="s">
        <v>23</v>
      </c>
      <c r="M127" s="9" t="s">
        <v>44</v>
      </c>
      <c r="N127" s="9" t="s">
        <v>81</v>
      </c>
      <c r="O127" s="9">
        <f>250*250*250</f>
        <v>15625000</v>
      </c>
      <c r="P127" s="9" t="s">
        <v>26</v>
      </c>
      <c r="Q127" s="9">
        <v>1</v>
      </c>
      <c r="R127" s="9">
        <f>(1-Q127/O127)*COUNT($O$30:$O$52)</f>
        <v>22.999998527999999</v>
      </c>
      <c r="S127" s="9" t="s">
        <v>54</v>
      </c>
      <c r="T127" s="9" t="s">
        <v>28</v>
      </c>
      <c r="U127" s="9">
        <v>15</v>
      </c>
      <c r="V127" s="9">
        <v>30</v>
      </c>
      <c r="W127" s="9">
        <v>45</v>
      </c>
    </row>
    <row r="128" spans="1:23" x14ac:dyDescent="0.3">
      <c r="A128" s="9">
        <v>100</v>
      </c>
      <c r="B128" s="9">
        <v>350</v>
      </c>
      <c r="C128" s="9">
        <v>1150</v>
      </c>
      <c r="D128" s="9">
        <v>0.17</v>
      </c>
      <c r="E128" s="9">
        <v>0.05</v>
      </c>
      <c r="F128" s="9">
        <v>0.1</v>
      </c>
      <c r="G128" s="5">
        <f t="shared" si="15"/>
        <v>35.805626598465473</v>
      </c>
      <c r="H128" s="5">
        <f t="shared" si="20"/>
        <v>1.3700000000000045</v>
      </c>
      <c r="I128" s="9">
        <v>98.63</v>
      </c>
      <c r="J128" s="9">
        <v>2680</v>
      </c>
      <c r="K128" s="62">
        <f>J128*I128/100</f>
        <v>2643.2839999999997</v>
      </c>
      <c r="L128" s="9" t="s">
        <v>23</v>
      </c>
      <c r="M128" s="9" t="s">
        <v>90</v>
      </c>
      <c r="N128" s="9" t="s">
        <v>91</v>
      </c>
      <c r="O128" s="9">
        <f>280*280*350</f>
        <v>27440000</v>
      </c>
      <c r="P128" s="9" t="s">
        <v>44</v>
      </c>
      <c r="Q128" s="9">
        <v>1</v>
      </c>
      <c r="R128" s="9">
        <f>(1-Q128/O128)*3</f>
        <v>2.9999998906705541</v>
      </c>
      <c r="S128" s="9" t="s">
        <v>54</v>
      </c>
      <c r="T128" s="9" t="s">
        <v>28</v>
      </c>
      <c r="U128" s="9">
        <v>20</v>
      </c>
      <c r="V128" s="9">
        <f>AVERAGE(U128,W128)</f>
        <v>41.5</v>
      </c>
      <c r="W128" s="9">
        <v>63</v>
      </c>
    </row>
    <row r="129" spans="1:23" x14ac:dyDescent="0.3">
      <c r="A129" s="9">
        <v>20</v>
      </c>
      <c r="B129" s="9">
        <v>463</v>
      </c>
      <c r="C129" s="9">
        <v>500</v>
      </c>
      <c r="D129" s="9">
        <v>0.35</v>
      </c>
      <c r="E129" s="9">
        <v>0.06</v>
      </c>
      <c r="F129" s="9">
        <v>0.1</v>
      </c>
      <c r="G129" s="9">
        <f t="shared" si="15"/>
        <v>44.095238095238095</v>
      </c>
      <c r="H129" s="9">
        <f t="shared" si="20"/>
        <v>1.4000000000000057</v>
      </c>
      <c r="I129" s="9">
        <v>98.6</v>
      </c>
      <c r="J129" s="9">
        <v>2680</v>
      </c>
      <c r="K129" s="9">
        <f>J129*I129/100</f>
        <v>2642.48</v>
      </c>
      <c r="L129" s="9" t="s">
        <v>23</v>
      </c>
      <c r="M129" s="9" t="s">
        <v>44</v>
      </c>
      <c r="N129" s="9" t="s">
        <v>80</v>
      </c>
      <c r="O129" s="9">
        <f>630*400*500</f>
        <v>126000000</v>
      </c>
      <c r="P129" s="9" t="s">
        <v>26</v>
      </c>
      <c r="Q129" s="9">
        <f>10*10*10</f>
        <v>1000</v>
      </c>
      <c r="R129" s="9">
        <f>(1-Q129/O129)*COUNT($O$2:$O$29)</f>
        <v>27.999777777777776</v>
      </c>
      <c r="S129" s="9" t="s">
        <v>27</v>
      </c>
      <c r="T129" s="9" t="s">
        <v>44</v>
      </c>
      <c r="U129" s="9">
        <v>20</v>
      </c>
      <c r="V129" s="9">
        <v>40</v>
      </c>
      <c r="W129" s="9">
        <v>60</v>
      </c>
    </row>
    <row r="130" spans="1:23" x14ac:dyDescent="0.3">
      <c r="A130" s="9">
        <v>116</v>
      </c>
      <c r="B130" s="9">
        <v>250</v>
      </c>
      <c r="C130" s="9">
        <v>1200</v>
      </c>
      <c r="D130" s="9">
        <v>0.15</v>
      </c>
      <c r="E130" s="9">
        <v>0.03</v>
      </c>
      <c r="F130" s="9">
        <v>7.0000000000000007E-2</v>
      </c>
      <c r="G130" s="5">
        <f t="shared" ref="G130:G193" si="21">B130/(C130*D130*E130)</f>
        <v>46.296296296296298</v>
      </c>
      <c r="H130" s="5">
        <f t="shared" si="20"/>
        <v>1.4000000000000057</v>
      </c>
      <c r="I130" s="9">
        <v>98.6</v>
      </c>
      <c r="J130" s="9">
        <v>2670</v>
      </c>
      <c r="K130" s="62">
        <f>J130*I130/100</f>
        <v>2632.62</v>
      </c>
      <c r="L130" s="9" t="s">
        <v>23</v>
      </c>
      <c r="M130" s="9" t="s">
        <v>92</v>
      </c>
      <c r="N130" s="9" t="s">
        <v>86</v>
      </c>
      <c r="O130" s="5">
        <f>125*125*125</f>
        <v>1953125</v>
      </c>
      <c r="P130" s="9" t="s">
        <v>26</v>
      </c>
      <c r="Q130" s="9">
        <f>12*12*12</f>
        <v>1728</v>
      </c>
      <c r="R130" s="9">
        <f>(1-Q130/O130)*COUNT($O$104:$O$168)</f>
        <v>64.94249216</v>
      </c>
      <c r="S130" s="9" t="s">
        <v>54</v>
      </c>
      <c r="T130" s="9" t="s">
        <v>62</v>
      </c>
      <c r="U130" s="9">
        <v>24</v>
      </c>
      <c r="V130" s="9">
        <v>41</v>
      </c>
      <c r="W130" s="9">
        <v>66</v>
      </c>
    </row>
    <row r="131" spans="1:23" x14ac:dyDescent="0.3">
      <c r="A131" s="9">
        <v>55</v>
      </c>
      <c r="B131" s="9">
        <v>250</v>
      </c>
      <c r="C131" s="9">
        <v>1100</v>
      </c>
      <c r="D131" s="9">
        <v>0.1</v>
      </c>
      <c r="E131" s="9">
        <v>0.03</v>
      </c>
      <c r="F131" s="9">
        <v>0.08</v>
      </c>
      <c r="G131" s="9">
        <f t="shared" si="21"/>
        <v>75.757575757575765</v>
      </c>
      <c r="H131" s="5">
        <f t="shared" si="20"/>
        <v>1.4179104477611872</v>
      </c>
      <c r="I131" s="5">
        <f>K131*100/J131</f>
        <v>98.582089552238813</v>
      </c>
      <c r="J131" s="9">
        <v>2680</v>
      </c>
      <c r="K131" s="9">
        <v>2642</v>
      </c>
      <c r="L131" s="9" t="s">
        <v>23</v>
      </c>
      <c r="M131" s="9" t="s">
        <v>85</v>
      </c>
      <c r="N131" s="9" t="s">
        <v>86</v>
      </c>
      <c r="O131" s="9">
        <f>125*125*125</f>
        <v>1953125</v>
      </c>
      <c r="P131" s="9" t="s">
        <v>26</v>
      </c>
      <c r="Q131" s="9">
        <f>10*10*10</f>
        <v>1000</v>
      </c>
      <c r="R131" s="9">
        <f>(1-Q131/O131)*COUNT($O$55:$O$81)</f>
        <v>26.986176</v>
      </c>
      <c r="S131" s="9" t="s">
        <v>54</v>
      </c>
      <c r="T131" s="9" t="s">
        <v>28</v>
      </c>
      <c r="U131" s="9">
        <v>20</v>
      </c>
      <c r="V131" s="9">
        <f>AVERAGE(U131,W131)</f>
        <v>41.5</v>
      </c>
      <c r="W131" s="9">
        <v>63</v>
      </c>
    </row>
    <row r="132" spans="1:23" x14ac:dyDescent="0.3">
      <c r="A132" s="9">
        <v>204</v>
      </c>
      <c r="B132" s="9">
        <v>160</v>
      </c>
      <c r="C132" s="9">
        <v>900</v>
      </c>
      <c r="D132" s="9">
        <v>0.05</v>
      </c>
      <c r="E132" s="9">
        <v>0.03</v>
      </c>
      <c r="F132" s="9">
        <v>7.0000000000000007E-2</v>
      </c>
      <c r="G132" s="5">
        <f t="shared" si="21"/>
        <v>118.51851851851853</v>
      </c>
      <c r="H132" s="5">
        <f t="shared" si="20"/>
        <v>1.4217252396167055</v>
      </c>
      <c r="I132" s="5">
        <v>98.578274760383295</v>
      </c>
      <c r="J132" s="9">
        <v>2680</v>
      </c>
      <c r="K132" s="62">
        <f t="shared" ref="K132:K139" si="22">J132*I132/100</f>
        <v>2641.8977635782726</v>
      </c>
      <c r="L132" s="9" t="s">
        <v>23</v>
      </c>
      <c r="M132" s="9" t="s">
        <v>93</v>
      </c>
      <c r="N132" s="9" t="s">
        <v>25</v>
      </c>
      <c r="O132" s="9">
        <f>100^3</f>
        <v>1000000</v>
      </c>
      <c r="P132" s="9" t="s">
        <v>26</v>
      </c>
      <c r="Q132" s="9">
        <f>8*8*8</f>
        <v>512</v>
      </c>
      <c r="R132" s="9">
        <f>(1-Q132/O132)*COUNT($O$169:$O$243)</f>
        <v>74.961600000000004</v>
      </c>
      <c r="S132" s="9" t="s">
        <v>54</v>
      </c>
      <c r="T132" s="9" t="s">
        <v>28</v>
      </c>
      <c r="U132" s="9">
        <v>9.36</v>
      </c>
      <c r="V132" s="9">
        <v>25.68</v>
      </c>
      <c r="W132" s="9">
        <v>44.81</v>
      </c>
    </row>
    <row r="133" spans="1:23" x14ac:dyDescent="0.3">
      <c r="A133" s="9">
        <v>236</v>
      </c>
      <c r="B133" s="9">
        <v>180</v>
      </c>
      <c r="C133" s="9">
        <v>1100</v>
      </c>
      <c r="D133" s="9">
        <v>0.05</v>
      </c>
      <c r="E133" s="9">
        <v>0.03</v>
      </c>
      <c r="F133" s="9">
        <v>7.0000000000000007E-2</v>
      </c>
      <c r="G133" s="5">
        <f t="shared" si="21"/>
        <v>109.09090909090909</v>
      </c>
      <c r="H133" s="5">
        <f t="shared" si="20"/>
        <v>1.4376996805112014</v>
      </c>
      <c r="I133" s="5">
        <v>98.562300319488799</v>
      </c>
      <c r="J133" s="9">
        <v>2680</v>
      </c>
      <c r="K133" s="62">
        <f t="shared" si="22"/>
        <v>2641.4696485622994</v>
      </c>
      <c r="L133" s="9" t="s">
        <v>23</v>
      </c>
      <c r="M133" s="9" t="s">
        <v>93</v>
      </c>
      <c r="N133" s="9" t="s">
        <v>25</v>
      </c>
      <c r="O133" s="9">
        <f>100^3</f>
        <v>1000000</v>
      </c>
      <c r="P133" s="9" t="s">
        <v>26</v>
      </c>
      <c r="Q133" s="9">
        <f>8*8*8</f>
        <v>512</v>
      </c>
      <c r="R133" s="9">
        <f>(1-Q133/O133)*COUNT($O$169:$O$243)</f>
        <v>74.961600000000004</v>
      </c>
      <c r="S133" s="9" t="s">
        <v>54</v>
      </c>
      <c r="T133" s="9" t="s">
        <v>28</v>
      </c>
      <c r="U133" s="9">
        <v>9.36</v>
      </c>
      <c r="V133" s="9">
        <v>25.68</v>
      </c>
      <c r="W133" s="9">
        <v>44.81</v>
      </c>
    </row>
    <row r="134" spans="1:23" x14ac:dyDescent="0.3">
      <c r="A134" s="9">
        <v>32</v>
      </c>
      <c r="B134" s="9">
        <v>170</v>
      </c>
      <c r="C134" s="9">
        <v>1400</v>
      </c>
      <c r="D134" s="9">
        <v>0.105</v>
      </c>
      <c r="E134" s="9">
        <v>0.03</v>
      </c>
      <c r="F134" s="9">
        <v>0.15</v>
      </c>
      <c r="G134" s="9">
        <f t="shared" si="21"/>
        <v>38.548752834467116</v>
      </c>
      <c r="H134" s="5">
        <f t="shared" si="20"/>
        <v>1.4514563106796032</v>
      </c>
      <c r="I134" s="5">
        <v>98.548543689320397</v>
      </c>
      <c r="J134" s="9">
        <v>2680</v>
      </c>
      <c r="K134" s="9">
        <f t="shared" si="22"/>
        <v>2641.1009708737865</v>
      </c>
      <c r="L134" s="9" t="s">
        <v>23</v>
      </c>
      <c r="M134" s="9" t="s">
        <v>44</v>
      </c>
      <c r="N134" s="9" t="s">
        <v>81</v>
      </c>
      <c r="O134" s="9">
        <f>250*250*250</f>
        <v>15625000</v>
      </c>
      <c r="P134" s="9" t="s">
        <v>26</v>
      </c>
      <c r="Q134" s="9">
        <v>1</v>
      </c>
      <c r="R134" s="9">
        <f>(1-Q134/O134)*COUNT($O$30:$O$52)</f>
        <v>22.999998527999999</v>
      </c>
      <c r="S134" s="9" t="s">
        <v>54</v>
      </c>
      <c r="T134" s="9" t="s">
        <v>28</v>
      </c>
      <c r="U134" s="9">
        <v>15</v>
      </c>
      <c r="V134" s="9">
        <v>30</v>
      </c>
      <c r="W134" s="9">
        <v>45</v>
      </c>
    </row>
    <row r="135" spans="1:23" x14ac:dyDescent="0.3">
      <c r="A135" s="9">
        <v>43</v>
      </c>
      <c r="B135" s="9">
        <v>200</v>
      </c>
      <c r="C135" s="9">
        <v>800</v>
      </c>
      <c r="D135" s="9">
        <v>0.105</v>
      </c>
      <c r="E135" s="9">
        <v>0.03</v>
      </c>
      <c r="F135" s="9">
        <v>0.15</v>
      </c>
      <c r="G135" s="9">
        <f t="shared" si="21"/>
        <v>79.365079365079367</v>
      </c>
      <c r="H135" s="5">
        <f t="shared" si="20"/>
        <v>1.4708737864077932</v>
      </c>
      <c r="I135" s="5">
        <v>98.529126213592207</v>
      </c>
      <c r="J135" s="9">
        <v>2680</v>
      </c>
      <c r="K135" s="9">
        <f t="shared" si="22"/>
        <v>2640.580582524271</v>
      </c>
      <c r="L135" s="9" t="s">
        <v>23</v>
      </c>
      <c r="M135" s="9" t="s">
        <v>44</v>
      </c>
      <c r="N135" s="9" t="s">
        <v>81</v>
      </c>
      <c r="O135" s="9">
        <f>250*250*250</f>
        <v>15625000</v>
      </c>
      <c r="P135" s="9" t="s">
        <v>26</v>
      </c>
      <c r="Q135" s="9">
        <v>1</v>
      </c>
      <c r="R135" s="9">
        <f>(1-Q135/O135)*COUNT($O$30:$O$52)</f>
        <v>22.999998527999999</v>
      </c>
      <c r="S135" s="9" t="s">
        <v>54</v>
      </c>
      <c r="T135" s="9" t="s">
        <v>28</v>
      </c>
      <c r="U135" s="9">
        <v>15</v>
      </c>
      <c r="V135" s="9">
        <v>30</v>
      </c>
      <c r="W135" s="9">
        <v>45</v>
      </c>
    </row>
    <row r="136" spans="1:23" x14ac:dyDescent="0.3">
      <c r="A136" s="9">
        <v>155</v>
      </c>
      <c r="B136" s="9">
        <v>250</v>
      </c>
      <c r="C136" s="9">
        <v>1400</v>
      </c>
      <c r="D136" s="9">
        <v>0.13</v>
      </c>
      <c r="E136" s="9">
        <v>0.06</v>
      </c>
      <c r="F136" s="9">
        <v>7.0000000000000007E-2</v>
      </c>
      <c r="G136" s="5">
        <f t="shared" si="21"/>
        <v>22.893772893772894</v>
      </c>
      <c r="H136" s="5">
        <f t="shared" si="20"/>
        <v>1.5</v>
      </c>
      <c r="I136" s="9">
        <v>98.5</v>
      </c>
      <c r="J136" s="9">
        <v>2670</v>
      </c>
      <c r="K136" s="62">
        <f t="shared" si="22"/>
        <v>2629.95</v>
      </c>
      <c r="L136" s="9" t="s">
        <v>23</v>
      </c>
      <c r="M136" s="9" t="s">
        <v>92</v>
      </c>
      <c r="N136" s="9" t="s">
        <v>86</v>
      </c>
      <c r="O136" s="5">
        <f>125*125*125</f>
        <v>1953125</v>
      </c>
      <c r="P136" s="9" t="s">
        <v>26</v>
      </c>
      <c r="Q136" s="9">
        <f>12*12*12</f>
        <v>1728</v>
      </c>
      <c r="R136" s="9">
        <f>(1-Q136/O136)*COUNT($O$104:$O$168)</f>
        <v>64.94249216</v>
      </c>
      <c r="S136" s="9" t="s">
        <v>54</v>
      </c>
      <c r="T136" s="9" t="s">
        <v>62</v>
      </c>
      <c r="U136" s="9">
        <v>24</v>
      </c>
      <c r="V136" s="9">
        <v>41</v>
      </c>
      <c r="W136" s="9">
        <v>66</v>
      </c>
    </row>
    <row r="137" spans="1:23" x14ac:dyDescent="0.3">
      <c r="A137" s="9">
        <v>38</v>
      </c>
      <c r="B137" s="9">
        <v>190</v>
      </c>
      <c r="C137" s="9">
        <v>800</v>
      </c>
      <c r="D137" s="9">
        <v>0.105</v>
      </c>
      <c r="E137" s="9">
        <v>0.03</v>
      </c>
      <c r="F137" s="9">
        <v>0.15</v>
      </c>
      <c r="G137" s="9">
        <f t="shared" si="21"/>
        <v>75.396825396825392</v>
      </c>
      <c r="H137" s="5">
        <f t="shared" si="20"/>
        <v>1.5990291262135941</v>
      </c>
      <c r="I137" s="5">
        <v>98.400970873786406</v>
      </c>
      <c r="J137" s="9">
        <v>2680</v>
      </c>
      <c r="K137" s="9">
        <f t="shared" si="22"/>
        <v>2637.1460194174761</v>
      </c>
      <c r="L137" s="9" t="s">
        <v>23</v>
      </c>
      <c r="M137" s="9" t="s">
        <v>44</v>
      </c>
      <c r="N137" s="9" t="s">
        <v>81</v>
      </c>
      <c r="O137" s="9">
        <f>250*250*250</f>
        <v>15625000</v>
      </c>
      <c r="P137" s="9" t="s">
        <v>26</v>
      </c>
      <c r="Q137" s="9">
        <v>1</v>
      </c>
      <c r="R137" s="9">
        <f>(1-Q137/O137)*COUNT($O$30:$O$52)</f>
        <v>22.999998527999999</v>
      </c>
      <c r="S137" s="9" t="s">
        <v>54</v>
      </c>
      <c r="T137" s="9" t="s">
        <v>28</v>
      </c>
      <c r="U137" s="9">
        <v>15</v>
      </c>
      <c r="V137" s="9">
        <v>30</v>
      </c>
      <c r="W137" s="9">
        <v>45</v>
      </c>
    </row>
    <row r="138" spans="1:23" x14ac:dyDescent="0.3">
      <c r="A138" s="9">
        <v>114</v>
      </c>
      <c r="B138" s="9">
        <v>250</v>
      </c>
      <c r="C138" s="9">
        <v>1200</v>
      </c>
      <c r="D138" s="9">
        <v>0.11</v>
      </c>
      <c r="E138" s="9">
        <v>0.03</v>
      </c>
      <c r="F138" s="9">
        <v>7.0000000000000007E-2</v>
      </c>
      <c r="G138" s="5">
        <f t="shared" si="21"/>
        <v>63.131313131313135</v>
      </c>
      <c r="H138" s="5">
        <f t="shared" si="20"/>
        <v>1.5999999999999943</v>
      </c>
      <c r="I138" s="9">
        <v>98.4</v>
      </c>
      <c r="J138" s="9">
        <v>2670</v>
      </c>
      <c r="K138" s="62">
        <f t="shared" si="22"/>
        <v>2627.28</v>
      </c>
      <c r="L138" s="9" t="s">
        <v>23</v>
      </c>
      <c r="M138" s="9" t="s">
        <v>92</v>
      </c>
      <c r="N138" s="9" t="s">
        <v>86</v>
      </c>
      <c r="O138" s="5">
        <f t="shared" ref="O138:O143" si="23">125*125*125</f>
        <v>1953125</v>
      </c>
      <c r="P138" s="9" t="s">
        <v>26</v>
      </c>
      <c r="Q138" s="9">
        <f>12*12*12</f>
        <v>1728</v>
      </c>
      <c r="R138" s="9">
        <f>(1-Q138/O138)*COUNT($O$104:$O$168)</f>
        <v>64.94249216</v>
      </c>
      <c r="S138" s="9" t="s">
        <v>54</v>
      </c>
      <c r="T138" s="9" t="s">
        <v>62</v>
      </c>
      <c r="U138" s="9">
        <v>24</v>
      </c>
      <c r="V138" s="9">
        <v>41</v>
      </c>
      <c r="W138" s="9">
        <v>66</v>
      </c>
    </row>
    <row r="139" spans="1:23" x14ac:dyDescent="0.3">
      <c r="A139" s="9">
        <v>119</v>
      </c>
      <c r="B139" s="9">
        <v>250</v>
      </c>
      <c r="C139" s="9">
        <v>1200</v>
      </c>
      <c r="D139" s="9">
        <v>0.11</v>
      </c>
      <c r="E139" s="9">
        <v>0.03</v>
      </c>
      <c r="F139" s="9">
        <v>7.0000000000000007E-2</v>
      </c>
      <c r="G139" s="5">
        <f t="shared" si="21"/>
        <v>63.131313131313135</v>
      </c>
      <c r="H139" s="5">
        <f t="shared" si="20"/>
        <v>1.5999999999999943</v>
      </c>
      <c r="I139" s="9">
        <v>98.4</v>
      </c>
      <c r="J139" s="9">
        <v>2670</v>
      </c>
      <c r="K139" s="62">
        <f t="shared" si="22"/>
        <v>2627.28</v>
      </c>
      <c r="L139" s="9" t="s">
        <v>23</v>
      </c>
      <c r="M139" s="9" t="s">
        <v>92</v>
      </c>
      <c r="N139" s="9" t="s">
        <v>86</v>
      </c>
      <c r="O139" s="5">
        <f t="shared" si="23"/>
        <v>1953125</v>
      </c>
      <c r="P139" s="9" t="s">
        <v>26</v>
      </c>
      <c r="Q139" s="9">
        <f>12*12*12</f>
        <v>1728</v>
      </c>
      <c r="R139" s="9">
        <f>(1-Q139/O139)*COUNT($O$104:$O$168)</f>
        <v>64.94249216</v>
      </c>
      <c r="S139" s="9" t="s">
        <v>27</v>
      </c>
      <c r="T139" s="9" t="s">
        <v>62</v>
      </c>
      <c r="U139" s="9">
        <v>24</v>
      </c>
      <c r="V139" s="9">
        <v>41</v>
      </c>
      <c r="W139" s="9">
        <v>66</v>
      </c>
    </row>
    <row r="140" spans="1:23" x14ac:dyDescent="0.3">
      <c r="A140" s="9">
        <v>65</v>
      </c>
      <c r="B140" s="9">
        <v>300</v>
      </c>
      <c r="C140" s="9">
        <v>1100</v>
      </c>
      <c r="D140" s="9">
        <v>0.13</v>
      </c>
      <c r="E140" s="9">
        <v>0.03</v>
      </c>
      <c r="F140" s="9">
        <v>0.08</v>
      </c>
      <c r="G140" s="9">
        <f t="shared" si="21"/>
        <v>69.930069930069934</v>
      </c>
      <c r="H140" s="5">
        <f t="shared" si="20"/>
        <v>1.6791044776119435</v>
      </c>
      <c r="I140" s="5">
        <f>K140*100/J140</f>
        <v>98.320895522388057</v>
      </c>
      <c r="J140" s="9">
        <v>2680</v>
      </c>
      <c r="K140" s="9">
        <v>2635</v>
      </c>
      <c r="L140" s="9" t="s">
        <v>23</v>
      </c>
      <c r="M140" s="9" t="s">
        <v>85</v>
      </c>
      <c r="N140" s="9" t="s">
        <v>86</v>
      </c>
      <c r="O140" s="9">
        <f t="shared" si="23"/>
        <v>1953125</v>
      </c>
      <c r="P140" s="9" t="s">
        <v>26</v>
      </c>
      <c r="Q140" s="9">
        <f>10*10*10</f>
        <v>1000</v>
      </c>
      <c r="R140" s="9">
        <f>(1-Q140/O140)*COUNT($O$55:$O$81)</f>
        <v>26.986176</v>
      </c>
      <c r="S140" s="9" t="s">
        <v>54</v>
      </c>
      <c r="T140" s="9" t="s">
        <v>28</v>
      </c>
      <c r="U140" s="9">
        <v>20</v>
      </c>
      <c r="V140" s="9">
        <f>AVERAGE(U140,W140)</f>
        <v>41.5</v>
      </c>
      <c r="W140" s="9">
        <v>63</v>
      </c>
    </row>
    <row r="141" spans="1:23" x14ac:dyDescent="0.3">
      <c r="A141" s="9">
        <v>120</v>
      </c>
      <c r="B141" s="9">
        <v>250</v>
      </c>
      <c r="C141" s="9">
        <v>1200</v>
      </c>
      <c r="D141" s="9">
        <v>0.13</v>
      </c>
      <c r="E141" s="9">
        <v>0.03</v>
      </c>
      <c r="F141" s="9">
        <v>7.0000000000000007E-2</v>
      </c>
      <c r="G141" s="5">
        <f t="shared" si="21"/>
        <v>53.418803418803421</v>
      </c>
      <c r="H141" s="5">
        <f t="shared" si="20"/>
        <v>1.7000000000000028</v>
      </c>
      <c r="I141" s="9">
        <v>98.3</v>
      </c>
      <c r="J141" s="9">
        <v>2670</v>
      </c>
      <c r="K141" s="62">
        <f t="shared" ref="K141:K151" si="24">J141*I141/100</f>
        <v>2624.61</v>
      </c>
      <c r="L141" s="9" t="s">
        <v>23</v>
      </c>
      <c r="M141" s="9" t="s">
        <v>92</v>
      </c>
      <c r="N141" s="9" t="s">
        <v>86</v>
      </c>
      <c r="O141" s="5">
        <f t="shared" si="23"/>
        <v>1953125</v>
      </c>
      <c r="P141" s="9" t="s">
        <v>26</v>
      </c>
      <c r="Q141" s="9">
        <f>12*12*12</f>
        <v>1728</v>
      </c>
      <c r="R141" s="9">
        <f>(1-Q141/O141)*COUNT($O$104:$O$168)</f>
        <v>64.94249216</v>
      </c>
      <c r="S141" s="9" t="s">
        <v>27</v>
      </c>
      <c r="T141" s="9" t="s">
        <v>62</v>
      </c>
      <c r="U141" s="9">
        <v>24</v>
      </c>
      <c r="V141" s="9">
        <v>41</v>
      </c>
      <c r="W141" s="9">
        <v>66</v>
      </c>
    </row>
    <row r="142" spans="1:23" x14ac:dyDescent="0.3">
      <c r="A142" s="9">
        <v>133</v>
      </c>
      <c r="B142" s="9">
        <v>250</v>
      </c>
      <c r="C142" s="9">
        <v>1800</v>
      </c>
      <c r="D142" s="9">
        <v>0.13</v>
      </c>
      <c r="E142" s="9">
        <v>0.03</v>
      </c>
      <c r="F142" s="9">
        <v>7.0000000000000007E-2</v>
      </c>
      <c r="G142" s="5">
        <f t="shared" si="21"/>
        <v>35.612535612535616</v>
      </c>
      <c r="H142" s="5">
        <f t="shared" si="20"/>
        <v>1.7000000000000028</v>
      </c>
      <c r="I142" s="9">
        <v>98.3</v>
      </c>
      <c r="J142" s="9">
        <v>2670</v>
      </c>
      <c r="K142" s="62">
        <f t="shared" si="24"/>
        <v>2624.61</v>
      </c>
      <c r="L142" s="9" t="s">
        <v>23</v>
      </c>
      <c r="M142" s="9" t="s">
        <v>92</v>
      </c>
      <c r="N142" s="9" t="s">
        <v>86</v>
      </c>
      <c r="O142" s="5">
        <f t="shared" si="23"/>
        <v>1953125</v>
      </c>
      <c r="P142" s="9" t="s">
        <v>26</v>
      </c>
      <c r="Q142" s="9">
        <f>12*12*12</f>
        <v>1728</v>
      </c>
      <c r="R142" s="9">
        <f>(1-Q142/O142)*COUNT($O$104:$O$168)</f>
        <v>64.94249216</v>
      </c>
      <c r="S142" s="9" t="s">
        <v>54</v>
      </c>
      <c r="T142" s="9" t="s">
        <v>62</v>
      </c>
      <c r="U142" s="9">
        <v>24</v>
      </c>
      <c r="V142" s="9">
        <v>41</v>
      </c>
      <c r="W142" s="9">
        <v>66</v>
      </c>
    </row>
    <row r="143" spans="1:23" x14ac:dyDescent="0.3">
      <c r="A143" s="9">
        <v>163</v>
      </c>
      <c r="B143" s="9">
        <v>250</v>
      </c>
      <c r="C143" s="9">
        <v>800</v>
      </c>
      <c r="D143" s="9">
        <v>0.13</v>
      </c>
      <c r="E143" s="9">
        <v>0.09</v>
      </c>
      <c r="F143" s="9">
        <v>7.0000000000000007E-2</v>
      </c>
      <c r="G143" s="5">
        <f t="shared" si="21"/>
        <v>26.70940170940171</v>
      </c>
      <c r="H143" s="5">
        <f t="shared" si="20"/>
        <v>1.7000000000000028</v>
      </c>
      <c r="I143" s="9">
        <v>98.3</v>
      </c>
      <c r="J143" s="9">
        <v>2670</v>
      </c>
      <c r="K143" s="62">
        <f t="shared" si="24"/>
        <v>2624.61</v>
      </c>
      <c r="L143" s="9" t="s">
        <v>23</v>
      </c>
      <c r="M143" s="9" t="s">
        <v>92</v>
      </c>
      <c r="N143" s="9" t="s">
        <v>86</v>
      </c>
      <c r="O143" s="5">
        <f t="shared" si="23"/>
        <v>1953125</v>
      </c>
      <c r="P143" s="9" t="s">
        <v>26</v>
      </c>
      <c r="Q143" s="9">
        <f>12*12*12</f>
        <v>1728</v>
      </c>
      <c r="R143" s="9">
        <f>(1-Q143/O143)*COUNT($O$104:$O$168)</f>
        <v>64.94249216</v>
      </c>
      <c r="S143" s="9" t="s">
        <v>54</v>
      </c>
      <c r="T143" s="9" t="s">
        <v>62</v>
      </c>
      <c r="U143" s="9">
        <v>24</v>
      </c>
      <c r="V143" s="9">
        <v>41</v>
      </c>
      <c r="W143" s="9">
        <v>66</v>
      </c>
    </row>
    <row r="144" spans="1:23" x14ac:dyDescent="0.3">
      <c r="A144" s="9">
        <v>263</v>
      </c>
      <c r="B144" s="9">
        <v>175</v>
      </c>
      <c r="C144" s="9">
        <v>1025</v>
      </c>
      <c r="D144" s="9">
        <v>9.7500000000000003E-2</v>
      </c>
      <c r="E144" s="9">
        <v>0.03</v>
      </c>
      <c r="F144" s="9">
        <v>0.15</v>
      </c>
      <c r="G144" s="5">
        <f t="shared" si="21"/>
        <v>58.369814467375441</v>
      </c>
      <c r="H144" s="9">
        <v>1.7</v>
      </c>
      <c r="I144" s="9">
        <f>100-H144</f>
        <v>98.3</v>
      </c>
      <c r="J144" s="9">
        <v>2680</v>
      </c>
      <c r="K144" s="62">
        <f t="shared" si="24"/>
        <v>2634.44</v>
      </c>
      <c r="L144" s="9" t="s">
        <v>23</v>
      </c>
      <c r="M144" s="9" t="s">
        <v>96</v>
      </c>
      <c r="N144" s="9" t="s">
        <v>97</v>
      </c>
      <c r="O144" s="9">
        <f>245*245*350</f>
        <v>21008750</v>
      </c>
      <c r="P144" s="9" t="s">
        <v>26</v>
      </c>
      <c r="Q144" s="9">
        <f>10*10*10</f>
        <v>1000</v>
      </c>
      <c r="R144" s="9">
        <f>(1-Q144/O144)*COUNT($O$256:$O$282)</f>
        <v>26.99871482120545</v>
      </c>
      <c r="S144" s="9" t="s">
        <v>27</v>
      </c>
      <c r="T144" s="9" t="s">
        <v>28</v>
      </c>
      <c r="U144" s="9">
        <v>20</v>
      </c>
      <c r="V144" s="9">
        <v>35</v>
      </c>
      <c r="W144" s="9">
        <v>63</v>
      </c>
    </row>
    <row r="145" spans="1:23" x14ac:dyDescent="0.3">
      <c r="A145" s="9">
        <v>203</v>
      </c>
      <c r="B145" s="9">
        <v>160</v>
      </c>
      <c r="C145" s="9">
        <v>800</v>
      </c>
      <c r="D145" s="9">
        <v>0.05</v>
      </c>
      <c r="E145" s="9">
        <v>0.03</v>
      </c>
      <c r="F145" s="9">
        <v>7.0000000000000007E-2</v>
      </c>
      <c r="G145" s="5">
        <f t="shared" si="21"/>
        <v>133.33333333333334</v>
      </c>
      <c r="H145" s="5">
        <f t="shared" ref="H145:H181" si="25">100-I145</f>
        <v>1.7252396166134929</v>
      </c>
      <c r="I145" s="5">
        <v>98.274760383386507</v>
      </c>
      <c r="J145" s="9">
        <v>2680</v>
      </c>
      <c r="K145" s="62">
        <f t="shared" si="24"/>
        <v>2633.7635782747584</v>
      </c>
      <c r="L145" s="9" t="s">
        <v>23</v>
      </c>
      <c r="M145" s="9" t="s">
        <v>93</v>
      </c>
      <c r="N145" s="9" t="s">
        <v>25</v>
      </c>
      <c r="O145" s="9">
        <f>100^3</f>
        <v>1000000</v>
      </c>
      <c r="P145" s="9" t="s">
        <v>26</v>
      </c>
      <c r="Q145" s="9">
        <f>8*8*8</f>
        <v>512</v>
      </c>
      <c r="R145" s="9">
        <f>(1-Q145/O145)*COUNT($O$169:$O$243)</f>
        <v>74.961600000000004</v>
      </c>
      <c r="S145" s="9" t="s">
        <v>54</v>
      </c>
      <c r="T145" s="9" t="s">
        <v>28</v>
      </c>
      <c r="U145" s="9">
        <v>9.36</v>
      </c>
      <c r="V145" s="9">
        <v>25.68</v>
      </c>
      <c r="W145" s="9">
        <v>44.81</v>
      </c>
    </row>
    <row r="146" spans="1:23" x14ac:dyDescent="0.3">
      <c r="A146" s="9">
        <v>172</v>
      </c>
      <c r="B146" s="9">
        <v>140</v>
      </c>
      <c r="C146" s="9">
        <v>700</v>
      </c>
      <c r="D146" s="9">
        <v>0.05</v>
      </c>
      <c r="E146" s="9">
        <v>0.03</v>
      </c>
      <c r="F146" s="9">
        <v>7.0000000000000007E-2</v>
      </c>
      <c r="G146" s="5">
        <f t="shared" si="21"/>
        <v>133.33333333333331</v>
      </c>
      <c r="H146" s="5">
        <f t="shared" si="25"/>
        <v>1.7412140575080031</v>
      </c>
      <c r="I146" s="5">
        <v>98.258785942491997</v>
      </c>
      <c r="J146" s="9">
        <v>2680</v>
      </c>
      <c r="K146" s="62">
        <f t="shared" si="24"/>
        <v>2633.3354632587852</v>
      </c>
      <c r="L146" s="9" t="s">
        <v>23</v>
      </c>
      <c r="M146" s="9" t="s">
        <v>93</v>
      </c>
      <c r="N146" s="9" t="s">
        <v>25</v>
      </c>
      <c r="O146" s="9">
        <f>100^3</f>
        <v>1000000</v>
      </c>
      <c r="P146" s="9" t="s">
        <v>26</v>
      </c>
      <c r="Q146" s="9">
        <f>8*8*8</f>
        <v>512</v>
      </c>
      <c r="R146" s="9">
        <f>(1-Q146/O146)*COUNT($O$169:$O$243)</f>
        <v>74.961600000000004</v>
      </c>
      <c r="S146" s="9" t="s">
        <v>54</v>
      </c>
      <c r="T146" s="9" t="s">
        <v>28</v>
      </c>
      <c r="U146" s="9">
        <v>9.36</v>
      </c>
      <c r="V146" s="9">
        <v>25.68</v>
      </c>
      <c r="W146" s="9">
        <v>44.81</v>
      </c>
    </row>
    <row r="147" spans="1:23" x14ac:dyDescent="0.3">
      <c r="A147" s="9">
        <v>234</v>
      </c>
      <c r="B147" s="9">
        <v>180</v>
      </c>
      <c r="C147" s="9">
        <v>900</v>
      </c>
      <c r="D147" s="9">
        <v>0.05</v>
      </c>
      <c r="E147" s="9">
        <v>0.03</v>
      </c>
      <c r="F147" s="9">
        <v>7.0000000000000007E-2</v>
      </c>
      <c r="G147" s="5">
        <f t="shared" si="21"/>
        <v>133.33333333333334</v>
      </c>
      <c r="H147" s="5">
        <f t="shared" si="25"/>
        <v>1.7412140575080031</v>
      </c>
      <c r="I147" s="5">
        <v>98.258785942491997</v>
      </c>
      <c r="J147" s="9">
        <v>2680</v>
      </c>
      <c r="K147" s="62">
        <f t="shared" si="24"/>
        <v>2633.3354632587852</v>
      </c>
      <c r="L147" s="9" t="s">
        <v>23</v>
      </c>
      <c r="M147" s="9" t="s">
        <v>93</v>
      </c>
      <c r="N147" s="9" t="s">
        <v>25</v>
      </c>
      <c r="O147" s="9">
        <f>100^3</f>
        <v>1000000</v>
      </c>
      <c r="P147" s="9" t="s">
        <v>26</v>
      </c>
      <c r="Q147" s="9">
        <f>8*8*8</f>
        <v>512</v>
      </c>
      <c r="R147" s="9">
        <f>(1-Q147/O147)*COUNT($O$169:$O$243)</f>
        <v>74.961600000000004</v>
      </c>
      <c r="S147" s="9" t="s">
        <v>54</v>
      </c>
      <c r="T147" s="9" t="s">
        <v>28</v>
      </c>
      <c r="U147" s="9">
        <v>9.36</v>
      </c>
      <c r="V147" s="9">
        <v>25.68</v>
      </c>
      <c r="W147" s="9">
        <v>44.81</v>
      </c>
    </row>
    <row r="148" spans="1:23" x14ac:dyDescent="0.3">
      <c r="A148" s="9">
        <v>130</v>
      </c>
      <c r="B148" s="9">
        <v>250</v>
      </c>
      <c r="C148" s="9">
        <v>1200</v>
      </c>
      <c r="D148" s="9">
        <v>0.13</v>
      </c>
      <c r="E148" s="9">
        <v>0.03</v>
      </c>
      <c r="F148" s="9">
        <v>7.0000000000000007E-2</v>
      </c>
      <c r="G148" s="5">
        <f t="shared" si="21"/>
        <v>53.418803418803421</v>
      </c>
      <c r="H148" s="5">
        <f t="shared" si="25"/>
        <v>1.7999999999999972</v>
      </c>
      <c r="I148" s="9">
        <v>98.2</v>
      </c>
      <c r="J148" s="9">
        <v>2670</v>
      </c>
      <c r="K148" s="62">
        <f t="shared" si="24"/>
        <v>2621.94</v>
      </c>
      <c r="L148" s="9" t="s">
        <v>23</v>
      </c>
      <c r="M148" s="9" t="s">
        <v>92</v>
      </c>
      <c r="N148" s="9" t="s">
        <v>86</v>
      </c>
      <c r="O148" s="5">
        <f>125*125*125</f>
        <v>1953125</v>
      </c>
      <c r="P148" s="9" t="s">
        <v>26</v>
      </c>
      <c r="Q148" s="9">
        <f>12*12*12</f>
        <v>1728</v>
      </c>
      <c r="R148" s="9">
        <f>(1-Q148/O148)*COUNT($O$104:$O$168)</f>
        <v>64.94249216</v>
      </c>
      <c r="S148" s="9" t="s">
        <v>54</v>
      </c>
      <c r="T148" s="9" t="s">
        <v>62</v>
      </c>
      <c r="U148" s="9">
        <v>24</v>
      </c>
      <c r="V148" s="9">
        <v>41</v>
      </c>
      <c r="W148" s="9">
        <v>66</v>
      </c>
    </row>
    <row r="149" spans="1:23" x14ac:dyDescent="0.3">
      <c r="A149" s="9">
        <v>312</v>
      </c>
      <c r="B149" s="9">
        <v>320</v>
      </c>
      <c r="C149" s="9">
        <v>900</v>
      </c>
      <c r="D149" s="9">
        <v>8.1799999999999998E-2</v>
      </c>
      <c r="E149" s="9">
        <v>0.03</v>
      </c>
      <c r="F149" s="9">
        <v>0.08</v>
      </c>
      <c r="G149" s="5">
        <f t="shared" si="21"/>
        <v>144.88816444806665</v>
      </c>
      <c r="H149" s="5">
        <f t="shared" si="25"/>
        <v>1.8299711815562034</v>
      </c>
      <c r="I149" s="5">
        <v>98.170028818443797</v>
      </c>
      <c r="J149" s="9">
        <v>2680</v>
      </c>
      <c r="K149" s="62">
        <f t="shared" si="24"/>
        <v>2630.9567723342939</v>
      </c>
      <c r="L149" s="9" t="s">
        <v>23</v>
      </c>
      <c r="M149" s="9" t="s">
        <v>100</v>
      </c>
      <c r="N149" s="9" t="s">
        <v>91</v>
      </c>
      <c r="O149" s="9">
        <f>280*280*365</f>
        <v>28616000</v>
      </c>
      <c r="P149" s="9" t="s">
        <v>26</v>
      </c>
      <c r="Q149" s="9">
        <f>6*8*10</f>
        <v>480</v>
      </c>
      <c r="R149" s="9">
        <f>(1-Q149/O149)*COUNT($O$313:$O$339)</f>
        <v>26.999547106513837</v>
      </c>
      <c r="S149" s="9" t="s">
        <v>54</v>
      </c>
      <c r="T149" s="9" t="s">
        <v>28</v>
      </c>
      <c r="U149" s="9">
        <v>15</v>
      </c>
      <c r="V149" s="9">
        <f>77/2</f>
        <v>38.5</v>
      </c>
      <c r="W149" s="9">
        <v>62</v>
      </c>
    </row>
    <row r="150" spans="1:23" x14ac:dyDescent="0.3">
      <c r="A150" s="9">
        <v>325</v>
      </c>
      <c r="B150" s="9">
        <v>360</v>
      </c>
      <c r="C150" s="9">
        <v>750</v>
      </c>
      <c r="D150" s="9">
        <v>9.1400000000000009E-2</v>
      </c>
      <c r="E150" s="9">
        <v>0.03</v>
      </c>
      <c r="F150" s="9">
        <v>0.08</v>
      </c>
      <c r="G150" s="5">
        <f t="shared" si="21"/>
        <v>175.05470459518597</v>
      </c>
      <c r="H150" s="5">
        <f t="shared" si="25"/>
        <v>1.8299711815562034</v>
      </c>
      <c r="I150" s="5">
        <v>98.170028818443797</v>
      </c>
      <c r="J150" s="9">
        <v>2680</v>
      </c>
      <c r="K150" s="62">
        <f t="shared" si="24"/>
        <v>2630.9567723342939</v>
      </c>
      <c r="L150" s="9" t="s">
        <v>23</v>
      </c>
      <c r="M150" s="9" t="s">
        <v>100</v>
      </c>
      <c r="N150" s="9" t="s">
        <v>91</v>
      </c>
      <c r="O150" s="9">
        <f>280*280*365</f>
        <v>28616000</v>
      </c>
      <c r="P150" s="9" t="s">
        <v>26</v>
      </c>
      <c r="Q150" s="9">
        <f>6*8*10</f>
        <v>480</v>
      </c>
      <c r="R150" s="9">
        <f>(1-Q150/O150)*COUNT($O$313:$O$339)</f>
        <v>26.999547106513837</v>
      </c>
      <c r="S150" s="9" t="s">
        <v>54</v>
      </c>
      <c r="T150" s="9" t="s">
        <v>28</v>
      </c>
      <c r="U150" s="9">
        <v>15</v>
      </c>
      <c r="V150" s="9">
        <f>77/2</f>
        <v>38.5</v>
      </c>
      <c r="W150" s="9">
        <v>62</v>
      </c>
    </row>
    <row r="151" spans="1:23" x14ac:dyDescent="0.3">
      <c r="A151" s="9">
        <v>320</v>
      </c>
      <c r="B151" s="9">
        <v>320</v>
      </c>
      <c r="C151" s="9">
        <v>900</v>
      </c>
      <c r="D151" s="9">
        <v>7.0900000000000005E-2</v>
      </c>
      <c r="E151" s="9">
        <v>0.03</v>
      </c>
      <c r="F151" s="9">
        <v>0.08</v>
      </c>
      <c r="G151" s="5">
        <f t="shared" si="21"/>
        <v>167.16293161991328</v>
      </c>
      <c r="H151" s="5">
        <f t="shared" si="25"/>
        <v>1.8645533141210962</v>
      </c>
      <c r="I151" s="5">
        <v>98.135446685878904</v>
      </c>
      <c r="J151" s="9">
        <v>2680</v>
      </c>
      <c r="K151" s="62">
        <f t="shared" si="24"/>
        <v>2630.0299711815546</v>
      </c>
      <c r="L151" s="9" t="s">
        <v>23</v>
      </c>
      <c r="M151" s="9" t="s">
        <v>100</v>
      </c>
      <c r="N151" s="9" t="s">
        <v>91</v>
      </c>
      <c r="O151" s="9">
        <f>280*280*365</f>
        <v>28616000</v>
      </c>
      <c r="P151" s="9" t="s">
        <v>26</v>
      </c>
      <c r="Q151" s="9">
        <f>6*8*10</f>
        <v>480</v>
      </c>
      <c r="R151" s="9">
        <f>(1-Q151/O151)*COUNT($O$313:$O$339)</f>
        <v>26.999547106513837</v>
      </c>
      <c r="S151" s="9" t="s">
        <v>54</v>
      </c>
      <c r="T151" s="9" t="s">
        <v>28</v>
      </c>
      <c r="U151" s="9">
        <v>15</v>
      </c>
      <c r="V151" s="9">
        <f>77/2</f>
        <v>38.5</v>
      </c>
      <c r="W151" s="9">
        <v>62</v>
      </c>
    </row>
    <row r="152" spans="1:23" x14ac:dyDescent="0.3">
      <c r="A152" s="9">
        <v>54</v>
      </c>
      <c r="B152" s="9">
        <v>250</v>
      </c>
      <c r="C152" s="9">
        <v>1100</v>
      </c>
      <c r="D152" s="9">
        <v>7.0000000000000007E-2</v>
      </c>
      <c r="E152" s="9">
        <v>0.03</v>
      </c>
      <c r="F152" s="9">
        <v>0.08</v>
      </c>
      <c r="G152" s="9">
        <f t="shared" si="21"/>
        <v>108.2251082251082</v>
      </c>
      <c r="H152" s="5">
        <f t="shared" si="25"/>
        <v>1.8656716417910388</v>
      </c>
      <c r="I152" s="5">
        <f>K152*100/J152</f>
        <v>98.134328358208961</v>
      </c>
      <c r="J152" s="9">
        <v>2680</v>
      </c>
      <c r="K152" s="9">
        <v>2630</v>
      </c>
      <c r="L152" s="9" t="s">
        <v>23</v>
      </c>
      <c r="M152" s="9" t="s">
        <v>85</v>
      </c>
      <c r="N152" s="9" t="s">
        <v>86</v>
      </c>
      <c r="O152" s="9">
        <f>125*125*125</f>
        <v>1953125</v>
      </c>
      <c r="P152" s="9" t="s">
        <v>26</v>
      </c>
      <c r="Q152" s="9">
        <f>10*10*10</f>
        <v>1000</v>
      </c>
      <c r="R152" s="9">
        <f>(1-Q152/O152)*COUNT($O$55:$O$81)</f>
        <v>26.986176</v>
      </c>
      <c r="S152" s="9" t="s">
        <v>54</v>
      </c>
      <c r="T152" s="9" t="s">
        <v>28</v>
      </c>
      <c r="U152" s="9">
        <v>20</v>
      </c>
      <c r="V152" s="9">
        <f>AVERAGE(U152,W152)</f>
        <v>41.5</v>
      </c>
      <c r="W152" s="9">
        <v>63</v>
      </c>
    </row>
    <row r="153" spans="1:23" x14ac:dyDescent="0.3">
      <c r="A153" s="9">
        <v>349</v>
      </c>
      <c r="B153" s="9">
        <v>250</v>
      </c>
      <c r="C153" s="9">
        <v>1000</v>
      </c>
      <c r="D153" s="9">
        <v>0.2</v>
      </c>
      <c r="E153" s="9">
        <v>0.02</v>
      </c>
      <c r="F153" s="9">
        <v>0.08</v>
      </c>
      <c r="G153" s="5">
        <f t="shared" si="21"/>
        <v>62.5</v>
      </c>
      <c r="H153" s="5">
        <f t="shared" si="25"/>
        <v>1.8726591760299698</v>
      </c>
      <c r="I153" s="5">
        <f>K153/J153*100</f>
        <v>98.12734082397003</v>
      </c>
      <c r="J153" s="9">
        <v>2670</v>
      </c>
      <c r="K153" s="9">
        <v>2620</v>
      </c>
      <c r="L153" s="9" t="s">
        <v>23</v>
      </c>
      <c r="M153" s="9" t="s">
        <v>44</v>
      </c>
      <c r="N153" s="9" t="s">
        <v>91</v>
      </c>
      <c r="O153" s="9">
        <f>280*280*365</f>
        <v>28616000</v>
      </c>
      <c r="P153" s="9" t="s">
        <v>26</v>
      </c>
      <c r="Q153" s="9">
        <f>12*12*12</f>
        <v>1728</v>
      </c>
      <c r="R153" s="9">
        <f>(1-Q153/O153)*COUNT(#REF!)</f>
        <v>0</v>
      </c>
      <c r="S153" s="9" t="s">
        <v>54</v>
      </c>
      <c r="T153" s="9" t="s">
        <v>44</v>
      </c>
      <c r="U153" s="9">
        <v>20</v>
      </c>
      <c r="V153" s="9">
        <v>28</v>
      </c>
      <c r="W153" s="9">
        <v>63</v>
      </c>
    </row>
    <row r="154" spans="1:23" x14ac:dyDescent="0.3">
      <c r="A154" s="9">
        <v>338</v>
      </c>
      <c r="B154" s="9">
        <v>400</v>
      </c>
      <c r="C154" s="9">
        <v>600</v>
      </c>
      <c r="D154" s="9">
        <v>0.1009</v>
      </c>
      <c r="E154" s="9">
        <v>0.03</v>
      </c>
      <c r="F154" s="9">
        <v>0.08</v>
      </c>
      <c r="G154" s="5">
        <f t="shared" si="21"/>
        <v>220.24006166721728</v>
      </c>
      <c r="H154" s="5">
        <f t="shared" si="25"/>
        <v>1.8760806916426986</v>
      </c>
      <c r="I154" s="5">
        <v>98.123919308357301</v>
      </c>
      <c r="J154" s="9">
        <v>2680</v>
      </c>
      <c r="K154" s="62">
        <f>J154*I154/100</f>
        <v>2629.7210374639758</v>
      </c>
      <c r="L154" s="9" t="s">
        <v>23</v>
      </c>
      <c r="M154" s="9" t="s">
        <v>100</v>
      </c>
      <c r="N154" s="9" t="s">
        <v>91</v>
      </c>
      <c r="O154" s="9">
        <f>280*280*365</f>
        <v>28616000</v>
      </c>
      <c r="P154" s="9" t="s">
        <v>26</v>
      </c>
      <c r="Q154" s="9">
        <f>6*8*10</f>
        <v>480</v>
      </c>
      <c r="R154" s="9">
        <f>(1-Q154/O154)*COUNT($O$313:$O$339)</f>
        <v>26.999547106513837</v>
      </c>
      <c r="S154" s="9" t="s">
        <v>54</v>
      </c>
      <c r="T154" s="9" t="s">
        <v>28</v>
      </c>
      <c r="U154" s="9">
        <v>15</v>
      </c>
      <c r="V154" s="9">
        <f>77/2</f>
        <v>38.5</v>
      </c>
      <c r="W154" s="9">
        <v>62</v>
      </c>
    </row>
    <row r="155" spans="1:23" x14ac:dyDescent="0.3">
      <c r="A155" s="9">
        <v>117</v>
      </c>
      <c r="B155" s="9">
        <v>250</v>
      </c>
      <c r="C155" s="9">
        <v>1200</v>
      </c>
      <c r="D155" s="9">
        <v>0.17</v>
      </c>
      <c r="E155" s="9">
        <v>0.03</v>
      </c>
      <c r="F155" s="9">
        <v>7.0000000000000007E-2</v>
      </c>
      <c r="G155" s="5">
        <f t="shared" si="21"/>
        <v>40.849673202614369</v>
      </c>
      <c r="H155" s="5">
        <f t="shared" si="25"/>
        <v>1.9000000000000057</v>
      </c>
      <c r="I155" s="9">
        <v>98.1</v>
      </c>
      <c r="J155" s="9">
        <v>2670</v>
      </c>
      <c r="K155" s="62">
        <f>J155*I155/100</f>
        <v>2619.2699999999995</v>
      </c>
      <c r="L155" s="9" t="s">
        <v>23</v>
      </c>
      <c r="M155" s="9" t="s">
        <v>92</v>
      </c>
      <c r="N155" s="9" t="s">
        <v>86</v>
      </c>
      <c r="O155" s="5">
        <f>125*125*125</f>
        <v>1953125</v>
      </c>
      <c r="P155" s="9" t="s">
        <v>26</v>
      </c>
      <c r="Q155" s="9">
        <f>12*12*12</f>
        <v>1728</v>
      </c>
      <c r="R155" s="9">
        <f>(1-Q155/O155)*COUNT($O$104:$O$168)</f>
        <v>64.94249216</v>
      </c>
      <c r="S155" s="9" t="s">
        <v>54</v>
      </c>
      <c r="T155" s="9" t="s">
        <v>62</v>
      </c>
      <c r="U155" s="9">
        <v>24</v>
      </c>
      <c r="V155" s="9">
        <v>41</v>
      </c>
      <c r="W155" s="9">
        <v>66</v>
      </c>
    </row>
    <row r="156" spans="1:23" x14ac:dyDescent="0.3">
      <c r="A156" s="9">
        <v>150</v>
      </c>
      <c r="B156" s="9">
        <v>250</v>
      </c>
      <c r="C156" s="9">
        <v>800</v>
      </c>
      <c r="D156" s="9">
        <v>0.13</v>
      </c>
      <c r="E156" s="9">
        <v>0.06</v>
      </c>
      <c r="F156" s="9">
        <v>7.0000000000000007E-2</v>
      </c>
      <c r="G156" s="5">
        <f t="shared" si="21"/>
        <v>40.064102564102562</v>
      </c>
      <c r="H156" s="5">
        <f t="shared" si="25"/>
        <v>1.9000000000000057</v>
      </c>
      <c r="I156" s="9">
        <v>98.1</v>
      </c>
      <c r="J156" s="9">
        <v>2670</v>
      </c>
      <c r="K156" s="62">
        <f>J156*I156/100</f>
        <v>2619.2699999999995</v>
      </c>
      <c r="L156" s="9" t="s">
        <v>23</v>
      </c>
      <c r="M156" s="9" t="s">
        <v>92</v>
      </c>
      <c r="N156" s="9" t="s">
        <v>86</v>
      </c>
      <c r="O156" s="5">
        <f>125*125*125</f>
        <v>1953125</v>
      </c>
      <c r="P156" s="9" t="s">
        <v>26</v>
      </c>
      <c r="Q156" s="9">
        <f>12*12*12</f>
        <v>1728</v>
      </c>
      <c r="R156" s="9">
        <f>(1-Q156/O156)*COUNT($O$104:$O$168)</f>
        <v>64.94249216</v>
      </c>
      <c r="S156" s="9" t="s">
        <v>54</v>
      </c>
      <c r="T156" s="9" t="s">
        <v>62</v>
      </c>
      <c r="U156" s="9">
        <v>24</v>
      </c>
      <c r="V156" s="9">
        <v>41</v>
      </c>
      <c r="W156" s="9">
        <v>66</v>
      </c>
    </row>
    <row r="157" spans="1:23" x14ac:dyDescent="0.3">
      <c r="A157" s="9">
        <v>164</v>
      </c>
      <c r="B157" s="9">
        <v>250</v>
      </c>
      <c r="C157" s="9">
        <v>1000</v>
      </c>
      <c r="D157" s="9">
        <v>0.13</v>
      </c>
      <c r="E157" s="9">
        <v>0.09</v>
      </c>
      <c r="F157" s="9">
        <v>7.0000000000000007E-2</v>
      </c>
      <c r="G157" s="5">
        <f t="shared" si="21"/>
        <v>21.36752136752137</v>
      </c>
      <c r="H157" s="5">
        <f t="shared" si="25"/>
        <v>1.9000000000000057</v>
      </c>
      <c r="I157" s="9">
        <v>98.1</v>
      </c>
      <c r="J157" s="9">
        <v>2670</v>
      </c>
      <c r="K157" s="62">
        <f>J157*I157/100</f>
        <v>2619.2699999999995</v>
      </c>
      <c r="L157" s="9" t="s">
        <v>23</v>
      </c>
      <c r="M157" s="9" t="s">
        <v>92</v>
      </c>
      <c r="N157" s="9" t="s">
        <v>86</v>
      </c>
      <c r="O157" s="5">
        <f>125*125*125</f>
        <v>1953125</v>
      </c>
      <c r="P157" s="9" t="s">
        <v>26</v>
      </c>
      <c r="Q157" s="9">
        <f>12*12*12</f>
        <v>1728</v>
      </c>
      <c r="R157" s="9">
        <f>(1-Q157/O157)*COUNT($O$104:$O$168)</f>
        <v>64.94249216</v>
      </c>
      <c r="S157" s="9" t="s">
        <v>54</v>
      </c>
      <c r="T157" s="9" t="s">
        <v>62</v>
      </c>
      <c r="U157" s="9">
        <v>24</v>
      </c>
      <c r="V157" s="9">
        <v>41</v>
      </c>
      <c r="W157" s="9">
        <v>66</v>
      </c>
    </row>
    <row r="158" spans="1:23" x14ac:dyDescent="0.3">
      <c r="A158" s="9">
        <v>63</v>
      </c>
      <c r="B158" s="9">
        <v>300</v>
      </c>
      <c r="C158" s="9">
        <v>1100</v>
      </c>
      <c r="D158" s="9">
        <v>7.0000000000000007E-2</v>
      </c>
      <c r="E158" s="9">
        <v>0.03</v>
      </c>
      <c r="F158" s="9">
        <v>0.08</v>
      </c>
      <c r="G158" s="9">
        <f t="shared" si="21"/>
        <v>129.87012987012983</v>
      </c>
      <c r="H158" s="5">
        <f t="shared" si="25"/>
        <v>1.9029850746268693</v>
      </c>
      <c r="I158" s="5">
        <f>K158*100/J158</f>
        <v>98.097014925373131</v>
      </c>
      <c r="J158" s="9">
        <v>2680</v>
      </c>
      <c r="K158" s="9">
        <v>2629</v>
      </c>
      <c r="L158" s="9" t="s">
        <v>23</v>
      </c>
      <c r="M158" s="9" t="s">
        <v>85</v>
      </c>
      <c r="N158" s="9" t="s">
        <v>86</v>
      </c>
      <c r="O158" s="9">
        <f>125*125*125</f>
        <v>1953125</v>
      </c>
      <c r="P158" s="9" t="s">
        <v>26</v>
      </c>
      <c r="Q158" s="9">
        <f>10*10*10</f>
        <v>1000</v>
      </c>
      <c r="R158" s="9">
        <f>(1-Q158/O158)*COUNT($O$55:$O$81)</f>
        <v>26.986176</v>
      </c>
      <c r="S158" s="9" t="s">
        <v>54</v>
      </c>
      <c r="T158" s="9" t="s">
        <v>28</v>
      </c>
      <c r="U158" s="9">
        <v>20</v>
      </c>
      <c r="V158" s="9">
        <f>AVERAGE(U158,W158)</f>
        <v>41.5</v>
      </c>
      <c r="W158" s="9">
        <v>63</v>
      </c>
    </row>
    <row r="159" spans="1:23" x14ac:dyDescent="0.3">
      <c r="A159" s="9">
        <v>335</v>
      </c>
      <c r="B159" s="9">
        <v>320</v>
      </c>
      <c r="C159" s="9">
        <v>600</v>
      </c>
      <c r="D159" s="9">
        <v>8.8700000000000001E-2</v>
      </c>
      <c r="E159" s="9">
        <v>0.03</v>
      </c>
      <c r="F159" s="9">
        <v>0.08</v>
      </c>
      <c r="G159" s="5">
        <f t="shared" si="21"/>
        <v>200.42590504822752</v>
      </c>
      <c r="H159" s="5">
        <f t="shared" si="25"/>
        <v>1.9798270893372063</v>
      </c>
      <c r="I159" s="5">
        <v>98.020172910662794</v>
      </c>
      <c r="J159" s="9">
        <v>2680</v>
      </c>
      <c r="K159" s="62">
        <f t="shared" ref="K159:K174" si="26">J159*I159/100</f>
        <v>2626.9406340057631</v>
      </c>
      <c r="L159" s="9" t="s">
        <v>23</v>
      </c>
      <c r="M159" s="9" t="s">
        <v>100</v>
      </c>
      <c r="N159" s="9" t="s">
        <v>91</v>
      </c>
      <c r="O159" s="9">
        <f>280*280*365</f>
        <v>28616000</v>
      </c>
      <c r="P159" s="9" t="s">
        <v>26</v>
      </c>
      <c r="Q159" s="9">
        <f>6*8*10</f>
        <v>480</v>
      </c>
      <c r="R159" s="9">
        <f>(1-Q159/O159)*COUNT($O$313:$O$339)</f>
        <v>26.999547106513837</v>
      </c>
      <c r="S159" s="9" t="s">
        <v>54</v>
      </c>
      <c r="T159" s="9" t="s">
        <v>28</v>
      </c>
      <c r="U159" s="9">
        <v>15</v>
      </c>
      <c r="V159" s="9">
        <f>77/2</f>
        <v>38.5</v>
      </c>
      <c r="W159" s="9">
        <v>62</v>
      </c>
    </row>
    <row r="160" spans="1:23" x14ac:dyDescent="0.3">
      <c r="A160" s="9">
        <v>221</v>
      </c>
      <c r="B160" s="9">
        <v>170</v>
      </c>
      <c r="C160" s="9">
        <v>1100</v>
      </c>
      <c r="D160" s="9">
        <v>0.05</v>
      </c>
      <c r="E160" s="9">
        <v>0.03</v>
      </c>
      <c r="F160" s="9">
        <v>7.0000000000000007E-2</v>
      </c>
      <c r="G160" s="5">
        <f t="shared" si="21"/>
        <v>103.03030303030303</v>
      </c>
      <c r="H160" s="5">
        <f t="shared" si="25"/>
        <v>1.9808306709265935</v>
      </c>
      <c r="I160" s="5">
        <v>98.019169329073407</v>
      </c>
      <c r="J160" s="9">
        <v>2680</v>
      </c>
      <c r="K160" s="62">
        <f t="shared" si="26"/>
        <v>2626.9137380191673</v>
      </c>
      <c r="L160" s="9" t="s">
        <v>23</v>
      </c>
      <c r="M160" s="9" t="s">
        <v>93</v>
      </c>
      <c r="N160" s="9" t="s">
        <v>25</v>
      </c>
      <c r="O160" s="9">
        <f>100^3</f>
        <v>1000000</v>
      </c>
      <c r="P160" s="9" t="s">
        <v>26</v>
      </c>
      <c r="Q160" s="9">
        <f>8*8*8</f>
        <v>512</v>
      </c>
      <c r="R160" s="9">
        <f>(1-Q160/O160)*COUNT($O$169:$O$243)</f>
        <v>74.961600000000004</v>
      </c>
      <c r="S160" s="9" t="s">
        <v>54</v>
      </c>
      <c r="T160" s="9" t="s">
        <v>28</v>
      </c>
      <c r="U160" s="9">
        <v>9.36</v>
      </c>
      <c r="V160" s="9">
        <v>25.68</v>
      </c>
      <c r="W160" s="9">
        <v>44.81</v>
      </c>
    </row>
    <row r="161" spans="1:23" x14ac:dyDescent="0.3">
      <c r="A161" s="9">
        <v>330</v>
      </c>
      <c r="B161" s="9">
        <v>320</v>
      </c>
      <c r="C161" s="9">
        <v>600</v>
      </c>
      <c r="D161" s="9">
        <v>9.5500000000000002E-2</v>
      </c>
      <c r="E161" s="9">
        <v>0.03</v>
      </c>
      <c r="F161" s="9">
        <v>0.08</v>
      </c>
      <c r="G161" s="5">
        <f t="shared" si="21"/>
        <v>186.1547411285631</v>
      </c>
      <c r="H161" s="5">
        <f t="shared" si="25"/>
        <v>1.9913544668587946</v>
      </c>
      <c r="I161" s="5">
        <v>98.008645533141205</v>
      </c>
      <c r="J161" s="9">
        <v>2680</v>
      </c>
      <c r="K161" s="62">
        <f t="shared" si="26"/>
        <v>2626.6317002881842</v>
      </c>
      <c r="L161" s="9" t="s">
        <v>23</v>
      </c>
      <c r="M161" s="9" t="s">
        <v>100</v>
      </c>
      <c r="N161" s="9" t="s">
        <v>91</v>
      </c>
      <c r="O161" s="9">
        <f>280*280*365</f>
        <v>28616000</v>
      </c>
      <c r="P161" s="9" t="s">
        <v>26</v>
      </c>
      <c r="Q161" s="9">
        <f>6*8*10</f>
        <v>480</v>
      </c>
      <c r="R161" s="9">
        <f>(1-Q161/O161)*COUNT($O$313:$O$339)</f>
        <v>26.999547106513837</v>
      </c>
      <c r="S161" s="9" t="s">
        <v>54</v>
      </c>
      <c r="T161" s="9" t="s">
        <v>28</v>
      </c>
      <c r="U161" s="9">
        <v>15</v>
      </c>
      <c r="V161" s="9">
        <f>77/2</f>
        <v>38.5</v>
      </c>
      <c r="W161" s="9">
        <v>62</v>
      </c>
    </row>
    <row r="162" spans="1:23" x14ac:dyDescent="0.3">
      <c r="A162" s="9">
        <v>135</v>
      </c>
      <c r="B162" s="9">
        <v>250</v>
      </c>
      <c r="C162" s="9">
        <v>2200</v>
      </c>
      <c r="D162" s="9">
        <v>0.13</v>
      </c>
      <c r="E162" s="9">
        <v>0.03</v>
      </c>
      <c r="F162" s="9">
        <v>7.0000000000000007E-2</v>
      </c>
      <c r="G162" s="5">
        <f t="shared" si="21"/>
        <v>29.137529137529139</v>
      </c>
      <c r="H162" s="5">
        <f t="shared" si="25"/>
        <v>2</v>
      </c>
      <c r="I162" s="9">
        <v>98</v>
      </c>
      <c r="J162" s="9">
        <v>2670</v>
      </c>
      <c r="K162" s="62">
        <f t="shared" si="26"/>
        <v>2616.6</v>
      </c>
      <c r="L162" s="9" t="s">
        <v>23</v>
      </c>
      <c r="M162" s="9" t="s">
        <v>92</v>
      </c>
      <c r="N162" s="9" t="s">
        <v>86</v>
      </c>
      <c r="O162" s="5">
        <f>125*125*125</f>
        <v>1953125</v>
      </c>
      <c r="P162" s="9" t="s">
        <v>26</v>
      </c>
      <c r="Q162" s="9">
        <f>12*12*12</f>
        <v>1728</v>
      </c>
      <c r="R162" s="9">
        <f>(1-Q162/O162)*COUNT($O$104:$O$168)</f>
        <v>64.94249216</v>
      </c>
      <c r="S162" s="9" t="s">
        <v>54</v>
      </c>
      <c r="T162" s="9" t="s">
        <v>62</v>
      </c>
      <c r="U162" s="9">
        <v>24</v>
      </c>
      <c r="V162" s="9">
        <v>41</v>
      </c>
      <c r="W162" s="9">
        <v>66</v>
      </c>
    </row>
    <row r="163" spans="1:23" x14ac:dyDescent="0.3">
      <c r="A163" s="9">
        <v>317</v>
      </c>
      <c r="B163" s="9">
        <v>360</v>
      </c>
      <c r="C163" s="9">
        <v>900</v>
      </c>
      <c r="D163" s="9">
        <v>8.3000000000000004E-2</v>
      </c>
      <c r="E163" s="9">
        <v>0.03</v>
      </c>
      <c r="F163" s="9">
        <v>0.08</v>
      </c>
      <c r="G163" s="5">
        <f t="shared" si="21"/>
        <v>160.64257028112448</v>
      </c>
      <c r="H163" s="5">
        <f t="shared" si="25"/>
        <v>2.014409221902099</v>
      </c>
      <c r="I163" s="5">
        <v>97.985590778097901</v>
      </c>
      <c r="J163" s="9">
        <v>2680</v>
      </c>
      <c r="K163" s="62">
        <f t="shared" si="26"/>
        <v>2626.0138328530238</v>
      </c>
      <c r="L163" s="9" t="s">
        <v>23</v>
      </c>
      <c r="M163" s="9" t="s">
        <v>100</v>
      </c>
      <c r="N163" s="9" t="s">
        <v>91</v>
      </c>
      <c r="O163" s="9">
        <f>280*280*365</f>
        <v>28616000</v>
      </c>
      <c r="P163" s="9" t="s">
        <v>26</v>
      </c>
      <c r="Q163" s="9">
        <f>6*8*10</f>
        <v>480</v>
      </c>
      <c r="R163" s="9">
        <f>(1-Q163/O163)*COUNT($O$313:$O$339)</f>
        <v>26.999547106513837</v>
      </c>
      <c r="S163" s="9" t="s">
        <v>54</v>
      </c>
      <c r="T163" s="9" t="s">
        <v>28</v>
      </c>
      <c r="U163" s="9">
        <v>15</v>
      </c>
      <c r="V163" s="9">
        <f>77/2</f>
        <v>38.5</v>
      </c>
      <c r="W163" s="9">
        <v>62</v>
      </c>
    </row>
    <row r="164" spans="1:23" x14ac:dyDescent="0.3">
      <c r="A164" s="9">
        <v>316</v>
      </c>
      <c r="B164" s="9">
        <v>400</v>
      </c>
      <c r="C164" s="9">
        <v>900</v>
      </c>
      <c r="D164" s="9">
        <v>9.4099999999999989E-2</v>
      </c>
      <c r="E164" s="9">
        <v>0.03</v>
      </c>
      <c r="F164" s="9">
        <v>0.08</v>
      </c>
      <c r="G164" s="5">
        <f t="shared" si="21"/>
        <v>157.43692683118829</v>
      </c>
      <c r="H164" s="5">
        <f t="shared" si="25"/>
        <v>2.0489913544669065</v>
      </c>
      <c r="I164" s="5">
        <v>97.951008645533093</v>
      </c>
      <c r="J164" s="9">
        <v>2680</v>
      </c>
      <c r="K164" s="62">
        <f t="shared" si="26"/>
        <v>2625.0870317002868</v>
      </c>
      <c r="L164" s="9" t="s">
        <v>23</v>
      </c>
      <c r="M164" s="9" t="s">
        <v>100</v>
      </c>
      <c r="N164" s="9" t="s">
        <v>91</v>
      </c>
      <c r="O164" s="9">
        <f>280*280*365</f>
        <v>28616000</v>
      </c>
      <c r="P164" s="9" t="s">
        <v>26</v>
      </c>
      <c r="Q164" s="9">
        <f>6*8*10</f>
        <v>480</v>
      </c>
      <c r="R164" s="9">
        <f>(1-Q164/O164)*COUNT($O$313:$O$339)</f>
        <v>26.999547106513837</v>
      </c>
      <c r="S164" s="9" t="s">
        <v>54</v>
      </c>
      <c r="T164" s="9" t="s">
        <v>28</v>
      </c>
      <c r="U164" s="9">
        <v>15</v>
      </c>
      <c r="V164" s="9">
        <f>77/2</f>
        <v>38.5</v>
      </c>
      <c r="W164" s="9">
        <v>62</v>
      </c>
    </row>
    <row r="165" spans="1:23" x14ac:dyDescent="0.3">
      <c r="A165" s="9">
        <v>323</v>
      </c>
      <c r="B165" s="9">
        <v>360</v>
      </c>
      <c r="C165" s="9">
        <v>900</v>
      </c>
      <c r="D165" s="9">
        <v>7.7099999999999988E-2</v>
      </c>
      <c r="E165" s="9">
        <v>0.03</v>
      </c>
      <c r="F165" s="9">
        <v>0.08</v>
      </c>
      <c r="G165" s="5">
        <f t="shared" si="21"/>
        <v>172.93558149589282</v>
      </c>
      <c r="H165" s="5">
        <f t="shared" si="25"/>
        <v>2.0489913544669065</v>
      </c>
      <c r="I165" s="5">
        <v>97.951008645533093</v>
      </c>
      <c r="J165" s="9">
        <v>2680</v>
      </c>
      <c r="K165" s="62">
        <f t="shared" si="26"/>
        <v>2625.0870317002868</v>
      </c>
      <c r="L165" s="9" t="s">
        <v>23</v>
      </c>
      <c r="M165" s="9" t="s">
        <v>100</v>
      </c>
      <c r="N165" s="9" t="s">
        <v>91</v>
      </c>
      <c r="O165" s="9">
        <f>280*280*365</f>
        <v>28616000</v>
      </c>
      <c r="P165" s="9" t="s">
        <v>26</v>
      </c>
      <c r="Q165" s="9">
        <f>6*8*10</f>
        <v>480</v>
      </c>
      <c r="R165" s="9">
        <f>(1-Q165/O165)*COUNT($O$313:$O$339)</f>
        <v>26.999547106513837</v>
      </c>
      <c r="S165" s="9" t="s">
        <v>54</v>
      </c>
      <c r="T165" s="9" t="s">
        <v>28</v>
      </c>
      <c r="U165" s="9">
        <v>15</v>
      </c>
      <c r="V165" s="9">
        <f>77/2</f>
        <v>38.5</v>
      </c>
      <c r="W165" s="9">
        <v>62</v>
      </c>
    </row>
    <row r="166" spans="1:23" x14ac:dyDescent="0.3">
      <c r="A166" s="9">
        <v>187</v>
      </c>
      <c r="B166" s="9">
        <v>150</v>
      </c>
      <c r="C166" s="9">
        <v>700</v>
      </c>
      <c r="D166" s="9">
        <v>0.05</v>
      </c>
      <c r="E166" s="9">
        <v>0.03</v>
      </c>
      <c r="F166" s="9">
        <v>7.0000000000000007E-2</v>
      </c>
      <c r="G166" s="5">
        <f t="shared" si="21"/>
        <v>142.85714285714286</v>
      </c>
      <c r="H166" s="5">
        <f t="shared" si="25"/>
        <v>2.0607028753994001</v>
      </c>
      <c r="I166" s="5">
        <v>97.9392971246006</v>
      </c>
      <c r="J166" s="9">
        <v>2680</v>
      </c>
      <c r="K166" s="62">
        <f t="shared" si="26"/>
        <v>2624.7731629392961</v>
      </c>
      <c r="L166" s="9" t="s">
        <v>23</v>
      </c>
      <c r="M166" s="9" t="s">
        <v>93</v>
      </c>
      <c r="N166" s="9" t="s">
        <v>25</v>
      </c>
      <c r="O166" s="9">
        <f>100^3</f>
        <v>1000000</v>
      </c>
      <c r="P166" s="9" t="s">
        <v>26</v>
      </c>
      <c r="Q166" s="9">
        <f>8*8*8</f>
        <v>512</v>
      </c>
      <c r="R166" s="9">
        <f>(1-Q166/O166)*COUNT($O$169:$O$243)</f>
        <v>74.961600000000004</v>
      </c>
      <c r="S166" s="9" t="s">
        <v>54</v>
      </c>
      <c r="T166" s="9" t="s">
        <v>28</v>
      </c>
      <c r="U166" s="9">
        <v>9.36</v>
      </c>
      <c r="V166" s="9">
        <v>25.68</v>
      </c>
      <c r="W166" s="9">
        <v>44.81</v>
      </c>
    </row>
    <row r="167" spans="1:23" x14ac:dyDescent="0.3">
      <c r="A167" s="9">
        <v>336</v>
      </c>
      <c r="B167" s="9">
        <v>400</v>
      </c>
      <c r="C167" s="9">
        <v>600</v>
      </c>
      <c r="D167" s="9">
        <v>0.10859999999999999</v>
      </c>
      <c r="E167" s="9">
        <v>0.03</v>
      </c>
      <c r="F167" s="9">
        <v>0.08</v>
      </c>
      <c r="G167" s="5">
        <f t="shared" si="21"/>
        <v>204.62451401677922</v>
      </c>
      <c r="H167" s="5">
        <f t="shared" si="25"/>
        <v>2.0893371757925934</v>
      </c>
      <c r="I167" s="5">
        <v>97.910662824207407</v>
      </c>
      <c r="J167" s="9">
        <v>2680</v>
      </c>
      <c r="K167" s="62">
        <f t="shared" si="26"/>
        <v>2624.0057636887586</v>
      </c>
      <c r="L167" s="9" t="s">
        <v>23</v>
      </c>
      <c r="M167" s="9" t="s">
        <v>100</v>
      </c>
      <c r="N167" s="9" t="s">
        <v>91</v>
      </c>
      <c r="O167" s="9">
        <f>280*280*365</f>
        <v>28616000</v>
      </c>
      <c r="P167" s="9" t="s">
        <v>26</v>
      </c>
      <c r="Q167" s="9">
        <f>6*8*10</f>
        <v>480</v>
      </c>
      <c r="R167" s="9">
        <f>(1-Q167/O167)*COUNT($O$313:$O$339)</f>
        <v>26.999547106513837</v>
      </c>
      <c r="S167" s="9" t="s">
        <v>54</v>
      </c>
      <c r="T167" s="9" t="s">
        <v>28</v>
      </c>
      <c r="U167" s="9">
        <v>15</v>
      </c>
      <c r="V167" s="9">
        <f>77/2</f>
        <v>38.5</v>
      </c>
      <c r="W167" s="9">
        <v>62</v>
      </c>
    </row>
    <row r="168" spans="1:23" x14ac:dyDescent="0.3">
      <c r="A168" s="9">
        <v>122</v>
      </c>
      <c r="B168" s="9">
        <v>250</v>
      </c>
      <c r="C168" s="9">
        <v>1200</v>
      </c>
      <c r="D168" s="9">
        <v>0.17</v>
      </c>
      <c r="E168" s="9">
        <v>0.03</v>
      </c>
      <c r="F168" s="9">
        <v>7.0000000000000007E-2</v>
      </c>
      <c r="G168" s="5">
        <f t="shared" si="21"/>
        <v>40.849673202614369</v>
      </c>
      <c r="H168" s="5">
        <f t="shared" si="25"/>
        <v>2.0999999999999943</v>
      </c>
      <c r="I168" s="9">
        <v>97.9</v>
      </c>
      <c r="J168" s="9">
        <v>2670</v>
      </c>
      <c r="K168" s="62">
        <f t="shared" si="26"/>
        <v>2613.9300000000003</v>
      </c>
      <c r="L168" s="9" t="s">
        <v>23</v>
      </c>
      <c r="M168" s="9" t="s">
        <v>92</v>
      </c>
      <c r="N168" s="9" t="s">
        <v>86</v>
      </c>
      <c r="O168" s="5">
        <f>125*125*125</f>
        <v>1953125</v>
      </c>
      <c r="P168" s="9" t="s">
        <v>26</v>
      </c>
      <c r="Q168" s="9">
        <f>12*12*12</f>
        <v>1728</v>
      </c>
      <c r="R168" s="9">
        <f>(1-Q168/O168)*COUNT($O$104:$O$168)</f>
        <v>64.94249216</v>
      </c>
      <c r="S168" s="9" t="s">
        <v>27</v>
      </c>
      <c r="T168" s="9" t="s">
        <v>62</v>
      </c>
      <c r="U168" s="9">
        <v>24</v>
      </c>
      <c r="V168" s="9">
        <v>41</v>
      </c>
      <c r="W168" s="9">
        <v>66</v>
      </c>
    </row>
    <row r="169" spans="1:23" x14ac:dyDescent="0.3">
      <c r="A169" s="9">
        <v>333</v>
      </c>
      <c r="B169" s="9">
        <v>360</v>
      </c>
      <c r="C169" s="9">
        <v>600</v>
      </c>
      <c r="D169" s="9">
        <v>0.1036</v>
      </c>
      <c r="E169" s="9">
        <v>0.03</v>
      </c>
      <c r="F169" s="9">
        <v>0.08</v>
      </c>
      <c r="G169" s="5">
        <f t="shared" si="21"/>
        <v>193.05019305019306</v>
      </c>
      <c r="H169" s="5">
        <f t="shared" si="25"/>
        <v>2.1008645533141959</v>
      </c>
      <c r="I169" s="5">
        <v>97.899135446685804</v>
      </c>
      <c r="J169" s="9">
        <v>2680</v>
      </c>
      <c r="K169" s="62">
        <f t="shared" si="26"/>
        <v>2623.6968299711798</v>
      </c>
      <c r="L169" s="9" t="s">
        <v>23</v>
      </c>
      <c r="M169" s="9" t="s">
        <v>100</v>
      </c>
      <c r="N169" s="9" t="s">
        <v>91</v>
      </c>
      <c r="O169" s="9">
        <f>280*280*365</f>
        <v>28616000</v>
      </c>
      <c r="P169" s="9" t="s">
        <v>26</v>
      </c>
      <c r="Q169" s="9">
        <f>6*8*10</f>
        <v>480</v>
      </c>
      <c r="R169" s="9">
        <f>(1-Q169/O169)*COUNT($O$313:$O$339)</f>
        <v>26.999547106513837</v>
      </c>
      <c r="S169" s="9" t="s">
        <v>54</v>
      </c>
      <c r="T169" s="9" t="s">
        <v>28</v>
      </c>
      <c r="U169" s="9">
        <v>15</v>
      </c>
      <c r="V169" s="9">
        <f>77/2</f>
        <v>38.5</v>
      </c>
      <c r="W169" s="9">
        <v>62</v>
      </c>
    </row>
    <row r="170" spans="1:23" x14ac:dyDescent="0.3">
      <c r="A170" s="9">
        <v>315</v>
      </c>
      <c r="B170" s="9">
        <v>320</v>
      </c>
      <c r="C170" s="9">
        <v>900</v>
      </c>
      <c r="D170" s="9">
        <v>7.6299999999999993E-2</v>
      </c>
      <c r="E170" s="9">
        <v>0.03</v>
      </c>
      <c r="F170" s="9">
        <v>0.08</v>
      </c>
      <c r="G170" s="5">
        <f t="shared" si="21"/>
        <v>155.3322654240086</v>
      </c>
      <c r="H170" s="5">
        <f t="shared" si="25"/>
        <v>2.1585014409221941</v>
      </c>
      <c r="I170" s="5">
        <v>97.841498559077806</v>
      </c>
      <c r="J170" s="9">
        <v>2680</v>
      </c>
      <c r="K170" s="62">
        <f t="shared" si="26"/>
        <v>2622.1521613832856</v>
      </c>
      <c r="L170" s="9" t="s">
        <v>23</v>
      </c>
      <c r="M170" s="9" t="s">
        <v>100</v>
      </c>
      <c r="N170" s="9" t="s">
        <v>91</v>
      </c>
      <c r="O170" s="9">
        <f>280*280*365</f>
        <v>28616000</v>
      </c>
      <c r="P170" s="9" t="s">
        <v>26</v>
      </c>
      <c r="Q170" s="9">
        <f>6*8*10</f>
        <v>480</v>
      </c>
      <c r="R170" s="9">
        <f>(1-Q170/O170)*COUNT($O$313:$O$339)</f>
        <v>26.999547106513837</v>
      </c>
      <c r="S170" s="9" t="s">
        <v>54</v>
      </c>
      <c r="T170" s="9" t="s">
        <v>28</v>
      </c>
      <c r="U170" s="9">
        <v>15</v>
      </c>
      <c r="V170" s="9">
        <f>77/2</f>
        <v>38.5</v>
      </c>
      <c r="W170" s="9">
        <v>62</v>
      </c>
    </row>
    <row r="171" spans="1:23" x14ac:dyDescent="0.3">
      <c r="A171" s="9">
        <v>115</v>
      </c>
      <c r="B171" s="9">
        <v>250</v>
      </c>
      <c r="C171" s="9">
        <v>1200</v>
      </c>
      <c r="D171" s="9">
        <v>0.13</v>
      </c>
      <c r="E171" s="9">
        <v>0.03</v>
      </c>
      <c r="F171" s="9">
        <v>7.0000000000000007E-2</v>
      </c>
      <c r="G171" s="5">
        <f t="shared" si="21"/>
        <v>53.418803418803421</v>
      </c>
      <c r="H171" s="5">
        <f t="shared" si="25"/>
        <v>2.2000000000000028</v>
      </c>
      <c r="I171" s="9">
        <v>97.8</v>
      </c>
      <c r="J171" s="9">
        <v>2670</v>
      </c>
      <c r="K171" s="62">
        <f t="shared" si="26"/>
        <v>2611.2600000000002</v>
      </c>
      <c r="L171" s="9" t="s">
        <v>23</v>
      </c>
      <c r="M171" s="9" t="s">
        <v>92</v>
      </c>
      <c r="N171" s="9" t="s">
        <v>86</v>
      </c>
      <c r="O171" s="5">
        <f>125*125*125</f>
        <v>1953125</v>
      </c>
      <c r="P171" s="9" t="s">
        <v>26</v>
      </c>
      <c r="Q171" s="9">
        <f>12*12*12</f>
        <v>1728</v>
      </c>
      <c r="R171" s="9">
        <f>(1-Q171/O171)*COUNT($O$104:$O$168)</f>
        <v>64.94249216</v>
      </c>
      <c r="S171" s="9" t="s">
        <v>54</v>
      </c>
      <c r="T171" s="9" t="s">
        <v>62</v>
      </c>
      <c r="U171" s="9">
        <v>24</v>
      </c>
      <c r="V171" s="9">
        <v>41</v>
      </c>
      <c r="W171" s="9">
        <v>66</v>
      </c>
    </row>
    <row r="172" spans="1:23" x14ac:dyDescent="0.3">
      <c r="A172" s="9">
        <v>121</v>
      </c>
      <c r="B172" s="9">
        <v>250</v>
      </c>
      <c r="C172" s="9">
        <v>1200</v>
      </c>
      <c r="D172" s="9">
        <v>0.15</v>
      </c>
      <c r="E172" s="9">
        <v>0.03</v>
      </c>
      <c r="F172" s="9">
        <v>7.0000000000000007E-2</v>
      </c>
      <c r="G172" s="5">
        <f t="shared" si="21"/>
        <v>46.296296296296298</v>
      </c>
      <c r="H172" s="5">
        <f t="shared" si="25"/>
        <v>2.2000000000000028</v>
      </c>
      <c r="I172" s="9">
        <v>97.8</v>
      </c>
      <c r="J172" s="9">
        <v>2670</v>
      </c>
      <c r="K172" s="62">
        <f t="shared" si="26"/>
        <v>2611.2600000000002</v>
      </c>
      <c r="L172" s="9" t="s">
        <v>23</v>
      </c>
      <c r="M172" s="9" t="s">
        <v>92</v>
      </c>
      <c r="N172" s="9" t="s">
        <v>86</v>
      </c>
      <c r="O172" s="5">
        <f>125*125*125</f>
        <v>1953125</v>
      </c>
      <c r="P172" s="9" t="s">
        <v>26</v>
      </c>
      <c r="Q172" s="9">
        <f>12*12*12</f>
        <v>1728</v>
      </c>
      <c r="R172" s="9">
        <f>(1-Q172/O172)*COUNT($O$104:$O$168)</f>
        <v>64.94249216</v>
      </c>
      <c r="S172" s="9" t="s">
        <v>27</v>
      </c>
      <c r="T172" s="9" t="s">
        <v>62</v>
      </c>
      <c r="U172" s="9">
        <v>24</v>
      </c>
      <c r="V172" s="9">
        <v>41</v>
      </c>
      <c r="W172" s="9">
        <v>66</v>
      </c>
    </row>
    <row r="173" spans="1:23" x14ac:dyDescent="0.3">
      <c r="A173" s="9">
        <v>134</v>
      </c>
      <c r="B173" s="9">
        <v>250</v>
      </c>
      <c r="C173" s="9">
        <v>2000</v>
      </c>
      <c r="D173" s="9">
        <v>0.13</v>
      </c>
      <c r="E173" s="9">
        <v>0.03</v>
      </c>
      <c r="F173" s="9">
        <v>7.0000000000000007E-2</v>
      </c>
      <c r="G173" s="5">
        <f t="shared" si="21"/>
        <v>32.051282051282051</v>
      </c>
      <c r="H173" s="5">
        <f t="shared" si="25"/>
        <v>2.2000000000000028</v>
      </c>
      <c r="I173" s="9">
        <v>97.8</v>
      </c>
      <c r="J173" s="9">
        <v>2670</v>
      </c>
      <c r="K173" s="62">
        <f t="shared" si="26"/>
        <v>2611.2600000000002</v>
      </c>
      <c r="L173" s="9" t="s">
        <v>23</v>
      </c>
      <c r="M173" s="9" t="s">
        <v>92</v>
      </c>
      <c r="N173" s="9" t="s">
        <v>86</v>
      </c>
      <c r="O173" s="5">
        <f>125*125*125</f>
        <v>1953125</v>
      </c>
      <c r="P173" s="9" t="s">
        <v>26</v>
      </c>
      <c r="Q173" s="9">
        <f>12*12*12</f>
        <v>1728</v>
      </c>
      <c r="R173" s="9">
        <f>(1-Q173/O173)*COUNT($O$104:$O$168)</f>
        <v>64.94249216</v>
      </c>
      <c r="S173" s="9" t="s">
        <v>54</v>
      </c>
      <c r="T173" s="9" t="s">
        <v>62</v>
      </c>
      <c r="U173" s="9">
        <v>24</v>
      </c>
      <c r="V173" s="9">
        <v>41</v>
      </c>
      <c r="W173" s="9">
        <v>66</v>
      </c>
    </row>
    <row r="174" spans="1:23" x14ac:dyDescent="0.3">
      <c r="A174" s="9">
        <v>326</v>
      </c>
      <c r="B174" s="9">
        <v>320</v>
      </c>
      <c r="C174" s="9">
        <v>750</v>
      </c>
      <c r="D174" s="9">
        <v>8.0700000000000008E-2</v>
      </c>
      <c r="E174" s="9">
        <v>0.03</v>
      </c>
      <c r="F174" s="9">
        <v>0.08</v>
      </c>
      <c r="G174" s="5">
        <f t="shared" si="21"/>
        <v>176.23571526917249</v>
      </c>
      <c r="H174" s="5">
        <f t="shared" si="25"/>
        <v>2.2219020172911002</v>
      </c>
      <c r="I174" s="5">
        <v>97.7780979827089</v>
      </c>
      <c r="J174" s="9">
        <v>2680</v>
      </c>
      <c r="K174" s="62">
        <f t="shared" si="26"/>
        <v>2620.4530259365984</v>
      </c>
      <c r="L174" s="9" t="s">
        <v>23</v>
      </c>
      <c r="M174" s="9" t="s">
        <v>100</v>
      </c>
      <c r="N174" s="9" t="s">
        <v>91</v>
      </c>
      <c r="O174" s="9">
        <f>280*280*365</f>
        <v>28616000</v>
      </c>
      <c r="P174" s="9" t="s">
        <v>26</v>
      </c>
      <c r="Q174" s="9">
        <f>6*8*10</f>
        <v>480</v>
      </c>
      <c r="R174" s="9">
        <f>(1-Q174/O174)*COUNT($O$313:$O$339)</f>
        <v>26.999547106513837</v>
      </c>
      <c r="S174" s="9" t="s">
        <v>54</v>
      </c>
      <c r="T174" s="9" t="s">
        <v>28</v>
      </c>
      <c r="U174" s="9">
        <v>15</v>
      </c>
      <c r="V174" s="9">
        <f>77/2</f>
        <v>38.5</v>
      </c>
      <c r="W174" s="9">
        <v>62</v>
      </c>
    </row>
    <row r="175" spans="1:23" x14ac:dyDescent="0.3">
      <c r="A175" s="9">
        <v>353</v>
      </c>
      <c r="B175" s="9">
        <v>300</v>
      </c>
      <c r="C175" s="9">
        <v>1200</v>
      </c>
      <c r="D175" s="9">
        <v>0.15</v>
      </c>
      <c r="E175" s="9">
        <v>0.02</v>
      </c>
      <c r="F175" s="9">
        <v>0.08</v>
      </c>
      <c r="G175" s="5">
        <f t="shared" si="21"/>
        <v>83.333333333333329</v>
      </c>
      <c r="H175" s="5">
        <f t="shared" si="25"/>
        <v>2.2471910112359552</v>
      </c>
      <c r="I175" s="5">
        <f>K175/J175*100</f>
        <v>97.752808988764045</v>
      </c>
      <c r="J175" s="9">
        <v>2670</v>
      </c>
      <c r="K175" s="9">
        <v>2610</v>
      </c>
      <c r="L175" s="9" t="s">
        <v>23</v>
      </c>
      <c r="M175" s="9" t="s">
        <v>44</v>
      </c>
      <c r="N175" s="9" t="s">
        <v>91</v>
      </c>
      <c r="O175" s="9">
        <f>280*280*365</f>
        <v>28616000</v>
      </c>
      <c r="P175" s="9" t="s">
        <v>26</v>
      </c>
      <c r="Q175" s="9">
        <f>12*12*12</f>
        <v>1728</v>
      </c>
      <c r="R175" s="9">
        <f>(1-Q175/O175)*COUNT(#REF!)</f>
        <v>0</v>
      </c>
      <c r="S175" s="9" t="s">
        <v>54</v>
      </c>
      <c r="T175" s="9" t="s">
        <v>44</v>
      </c>
      <c r="U175" s="9">
        <v>20</v>
      </c>
      <c r="V175" s="9">
        <v>28</v>
      </c>
      <c r="W175" s="9">
        <v>63</v>
      </c>
    </row>
    <row r="176" spans="1:23" x14ac:dyDescent="0.3">
      <c r="A176" s="9">
        <v>33</v>
      </c>
      <c r="B176" s="9">
        <v>170</v>
      </c>
      <c r="C176" s="9">
        <v>1600</v>
      </c>
      <c r="D176" s="9">
        <v>0.105</v>
      </c>
      <c r="E176" s="9">
        <v>0.03</v>
      </c>
      <c r="F176" s="9">
        <v>0.15</v>
      </c>
      <c r="G176" s="9">
        <f t="shared" si="21"/>
        <v>33.730158730158728</v>
      </c>
      <c r="H176" s="5">
        <f t="shared" si="25"/>
        <v>2.2514563106796004</v>
      </c>
      <c r="I176" s="5">
        <v>97.7485436893204</v>
      </c>
      <c r="J176" s="9">
        <v>2680</v>
      </c>
      <c r="K176" s="9">
        <f t="shared" ref="K176:K190" si="27">J176*I176/100</f>
        <v>2619.6609708737869</v>
      </c>
      <c r="L176" s="9" t="s">
        <v>23</v>
      </c>
      <c r="M176" s="9" t="s">
        <v>44</v>
      </c>
      <c r="N176" s="9" t="s">
        <v>81</v>
      </c>
      <c r="O176" s="9">
        <f>250*250*250</f>
        <v>15625000</v>
      </c>
      <c r="P176" s="9" t="s">
        <v>26</v>
      </c>
      <c r="Q176" s="9">
        <v>1</v>
      </c>
      <c r="R176" s="9">
        <f>(1-Q176/O176)*COUNT($O$30:$O$52)</f>
        <v>22.999998527999999</v>
      </c>
      <c r="S176" s="9" t="s">
        <v>54</v>
      </c>
      <c r="T176" s="9" t="s">
        <v>28</v>
      </c>
      <c r="U176" s="9">
        <v>15</v>
      </c>
      <c r="V176" s="9">
        <v>30</v>
      </c>
      <c r="W176" s="9">
        <v>45</v>
      </c>
    </row>
    <row r="177" spans="1:23" x14ac:dyDescent="0.3">
      <c r="A177" s="9">
        <v>314</v>
      </c>
      <c r="B177" s="9">
        <v>320</v>
      </c>
      <c r="C177" s="9">
        <v>750</v>
      </c>
      <c r="D177" s="9">
        <v>9.3099999999999988E-2</v>
      </c>
      <c r="E177" s="9">
        <v>0.03</v>
      </c>
      <c r="F177" s="9">
        <v>0.08</v>
      </c>
      <c r="G177" s="5">
        <f t="shared" si="21"/>
        <v>152.76285952977688</v>
      </c>
      <c r="H177" s="5">
        <f t="shared" si="25"/>
        <v>2.2564841498560071</v>
      </c>
      <c r="I177" s="5">
        <v>97.743515850143993</v>
      </c>
      <c r="J177" s="9">
        <v>2680</v>
      </c>
      <c r="K177" s="62">
        <f t="shared" si="27"/>
        <v>2619.5262247838591</v>
      </c>
      <c r="L177" s="9" t="s">
        <v>23</v>
      </c>
      <c r="M177" s="9" t="s">
        <v>100</v>
      </c>
      <c r="N177" s="9" t="s">
        <v>91</v>
      </c>
      <c r="O177" s="9">
        <f>280*280*365</f>
        <v>28616000</v>
      </c>
      <c r="P177" s="9" t="s">
        <v>26</v>
      </c>
      <c r="Q177" s="9">
        <f>6*8*10</f>
        <v>480</v>
      </c>
      <c r="R177" s="9">
        <f>(1-Q177/O177)*COUNT($O$313:$O$339)</f>
        <v>26.999547106513837</v>
      </c>
      <c r="S177" s="9" t="s">
        <v>54</v>
      </c>
      <c r="T177" s="9" t="s">
        <v>28</v>
      </c>
      <c r="U177" s="9">
        <v>15</v>
      </c>
      <c r="V177" s="9">
        <f>77/2</f>
        <v>38.5</v>
      </c>
      <c r="W177" s="9">
        <v>62</v>
      </c>
    </row>
    <row r="178" spans="1:23" x14ac:dyDescent="0.3">
      <c r="A178" s="9">
        <v>111</v>
      </c>
      <c r="B178" s="9">
        <v>300</v>
      </c>
      <c r="C178" s="9">
        <v>1200</v>
      </c>
      <c r="D178" s="9">
        <v>0.13</v>
      </c>
      <c r="E178" s="9">
        <v>0.03</v>
      </c>
      <c r="F178" s="9">
        <v>7.0000000000000007E-2</v>
      </c>
      <c r="G178" s="5">
        <f t="shared" si="21"/>
        <v>64.102564102564102</v>
      </c>
      <c r="H178" s="5">
        <f t="shared" si="25"/>
        <v>2.2999999999999972</v>
      </c>
      <c r="I178" s="9">
        <v>97.7</v>
      </c>
      <c r="J178" s="9">
        <v>2670</v>
      </c>
      <c r="K178" s="62">
        <f t="shared" si="27"/>
        <v>2608.59</v>
      </c>
      <c r="L178" s="9" t="s">
        <v>23</v>
      </c>
      <c r="M178" s="9" t="s">
        <v>92</v>
      </c>
      <c r="N178" s="9" t="s">
        <v>86</v>
      </c>
      <c r="O178" s="5">
        <f>125*125*125</f>
        <v>1953125</v>
      </c>
      <c r="P178" s="9" t="s">
        <v>26</v>
      </c>
      <c r="Q178" s="9">
        <f>12*12*12</f>
        <v>1728</v>
      </c>
      <c r="R178" s="9">
        <f>(1-Q178/O178)*COUNT($O$104:$O$168)</f>
        <v>64.94249216</v>
      </c>
      <c r="S178" s="9" t="s">
        <v>27</v>
      </c>
      <c r="T178" s="9" t="s">
        <v>62</v>
      </c>
      <c r="U178" s="9">
        <v>24</v>
      </c>
      <c r="V178" s="9">
        <v>41</v>
      </c>
      <c r="W178" s="9">
        <v>66</v>
      </c>
    </row>
    <row r="179" spans="1:23" x14ac:dyDescent="0.3">
      <c r="A179" s="9">
        <v>174</v>
      </c>
      <c r="B179" s="9">
        <v>140</v>
      </c>
      <c r="C179" s="9">
        <v>900</v>
      </c>
      <c r="D179" s="9">
        <v>0.05</v>
      </c>
      <c r="E179" s="9">
        <v>0.03</v>
      </c>
      <c r="F179" s="9">
        <v>7.0000000000000007E-2</v>
      </c>
      <c r="G179" s="5">
        <f t="shared" si="21"/>
        <v>103.70370370370371</v>
      </c>
      <c r="H179" s="5">
        <f t="shared" si="25"/>
        <v>2.3003194888179053</v>
      </c>
      <c r="I179" s="5">
        <v>97.699680511182095</v>
      </c>
      <c r="J179" s="9">
        <v>2680</v>
      </c>
      <c r="K179" s="62">
        <f t="shared" si="27"/>
        <v>2618.35143769968</v>
      </c>
      <c r="L179" s="9" t="s">
        <v>23</v>
      </c>
      <c r="M179" s="9" t="s">
        <v>93</v>
      </c>
      <c r="N179" s="9" t="s">
        <v>25</v>
      </c>
      <c r="O179" s="9">
        <f>100^3</f>
        <v>1000000</v>
      </c>
      <c r="P179" s="9" t="s">
        <v>26</v>
      </c>
      <c r="Q179" s="9">
        <f>8*8*8</f>
        <v>512</v>
      </c>
      <c r="R179" s="9">
        <f>(1-Q179/O179)*COUNT($O$169:$O$243)</f>
        <v>74.961600000000004</v>
      </c>
      <c r="S179" s="9" t="s">
        <v>54</v>
      </c>
      <c r="T179" s="9" t="s">
        <v>28</v>
      </c>
      <c r="U179" s="9">
        <v>9.36</v>
      </c>
      <c r="V179" s="9">
        <v>25.68</v>
      </c>
      <c r="W179" s="9">
        <v>44.81</v>
      </c>
    </row>
    <row r="180" spans="1:23" x14ac:dyDescent="0.3">
      <c r="A180" s="9">
        <v>329</v>
      </c>
      <c r="B180" s="9">
        <v>400</v>
      </c>
      <c r="C180" s="9">
        <v>750</v>
      </c>
      <c r="D180" s="9">
        <v>9.7700000000000009E-2</v>
      </c>
      <c r="E180" s="9">
        <v>0.03</v>
      </c>
      <c r="F180" s="9">
        <v>0.08</v>
      </c>
      <c r="G180" s="5">
        <f t="shared" si="21"/>
        <v>181.96292505402022</v>
      </c>
      <c r="H180" s="5">
        <f t="shared" si="25"/>
        <v>2.371757925072103</v>
      </c>
      <c r="I180" s="5">
        <v>97.628242074927897</v>
      </c>
      <c r="J180" s="9">
        <v>2680</v>
      </c>
      <c r="K180" s="62">
        <f t="shared" si="27"/>
        <v>2616.436887608068</v>
      </c>
      <c r="L180" s="9" t="s">
        <v>23</v>
      </c>
      <c r="M180" s="9" t="s">
        <v>100</v>
      </c>
      <c r="N180" s="9" t="s">
        <v>91</v>
      </c>
      <c r="O180" s="9">
        <f>280*280*365</f>
        <v>28616000</v>
      </c>
      <c r="P180" s="9" t="s">
        <v>26</v>
      </c>
      <c r="Q180" s="9">
        <f>6*8*10</f>
        <v>480</v>
      </c>
      <c r="R180" s="9">
        <f>(1-Q180/O180)*COUNT($O$313:$O$339)</f>
        <v>26.999547106513837</v>
      </c>
      <c r="S180" s="9" t="s">
        <v>54</v>
      </c>
      <c r="T180" s="9" t="s">
        <v>28</v>
      </c>
      <c r="U180" s="9">
        <v>15</v>
      </c>
      <c r="V180" s="9">
        <f>77/2</f>
        <v>38.5</v>
      </c>
      <c r="W180" s="9">
        <v>62</v>
      </c>
    </row>
    <row r="181" spans="1:23" x14ac:dyDescent="0.3">
      <c r="A181" s="9">
        <v>106</v>
      </c>
      <c r="B181" s="9">
        <v>300</v>
      </c>
      <c r="C181" s="9">
        <v>1200</v>
      </c>
      <c r="D181" s="9">
        <v>0.13</v>
      </c>
      <c r="E181" s="9">
        <v>0.03</v>
      </c>
      <c r="F181" s="9">
        <v>7.0000000000000007E-2</v>
      </c>
      <c r="G181" s="5">
        <f t="shared" si="21"/>
        <v>64.102564102564102</v>
      </c>
      <c r="H181" s="5">
        <f t="shared" si="25"/>
        <v>2.4000000000000057</v>
      </c>
      <c r="I181" s="9">
        <v>97.6</v>
      </c>
      <c r="J181" s="9">
        <v>2670</v>
      </c>
      <c r="K181" s="62">
        <f t="shared" si="27"/>
        <v>2605.9199999999996</v>
      </c>
      <c r="L181" s="9" t="s">
        <v>23</v>
      </c>
      <c r="M181" s="9" t="s">
        <v>92</v>
      </c>
      <c r="N181" s="9" t="s">
        <v>86</v>
      </c>
      <c r="O181" s="5">
        <f>125*125*125</f>
        <v>1953125</v>
      </c>
      <c r="P181" s="9" t="s">
        <v>26</v>
      </c>
      <c r="Q181" s="9">
        <f>12*12*12</f>
        <v>1728</v>
      </c>
      <c r="R181" s="9">
        <f>(1-Q181/O181)*COUNT($O$104:$O$168)</f>
        <v>64.94249216</v>
      </c>
      <c r="S181" s="9" t="s">
        <v>54</v>
      </c>
      <c r="T181" s="9" t="s">
        <v>62</v>
      </c>
      <c r="U181" s="9">
        <v>24</v>
      </c>
      <c r="V181" s="9">
        <v>41</v>
      </c>
      <c r="W181" s="9">
        <v>66</v>
      </c>
    </row>
    <row r="182" spans="1:23" x14ac:dyDescent="0.3">
      <c r="A182" s="9">
        <v>281</v>
      </c>
      <c r="B182" s="9">
        <v>175</v>
      </c>
      <c r="C182" s="9">
        <v>1025</v>
      </c>
      <c r="D182" s="9">
        <v>5.2499999999999998E-2</v>
      </c>
      <c r="E182" s="9">
        <v>0.03</v>
      </c>
      <c r="F182" s="9">
        <v>0.15</v>
      </c>
      <c r="G182" s="5">
        <f t="shared" si="21"/>
        <v>108.40108401084012</v>
      </c>
      <c r="H182" s="9">
        <v>2.4</v>
      </c>
      <c r="I182" s="9">
        <f>100-H182</f>
        <v>97.6</v>
      </c>
      <c r="J182" s="9">
        <v>2680</v>
      </c>
      <c r="K182" s="62">
        <f t="shared" si="27"/>
        <v>2615.6799999999998</v>
      </c>
      <c r="L182" s="9" t="s">
        <v>23</v>
      </c>
      <c r="M182" s="9" t="s">
        <v>96</v>
      </c>
      <c r="N182" s="9" t="s">
        <v>97</v>
      </c>
      <c r="O182" s="9">
        <f>245*245*350</f>
        <v>21008750</v>
      </c>
      <c r="P182" s="9" t="s">
        <v>26</v>
      </c>
      <c r="Q182" s="9">
        <f>10*10*10</f>
        <v>1000</v>
      </c>
      <c r="R182" s="9">
        <f>(1-Q182/O182)*COUNT($O$256:$O$282)</f>
        <v>26.99871482120545</v>
      </c>
      <c r="S182" s="9" t="s">
        <v>27</v>
      </c>
      <c r="T182" s="9" t="s">
        <v>28</v>
      </c>
      <c r="U182" s="9">
        <v>20</v>
      </c>
      <c r="V182" s="9">
        <v>35</v>
      </c>
      <c r="W182" s="9">
        <v>63</v>
      </c>
    </row>
    <row r="183" spans="1:23" x14ac:dyDescent="0.3">
      <c r="A183" s="9">
        <v>328</v>
      </c>
      <c r="B183" s="9">
        <v>400</v>
      </c>
      <c r="C183" s="9">
        <v>900</v>
      </c>
      <c r="D183" s="9">
        <v>8.1500000000000003E-2</v>
      </c>
      <c r="E183" s="9">
        <v>0.03</v>
      </c>
      <c r="F183" s="9">
        <v>0.08</v>
      </c>
      <c r="G183" s="5">
        <f t="shared" si="21"/>
        <v>181.77686889343329</v>
      </c>
      <c r="H183" s="5">
        <f t="shared" ref="H183:H227" si="28">100-I183</f>
        <v>2.4178674351585983</v>
      </c>
      <c r="I183" s="5">
        <v>97.582132564841402</v>
      </c>
      <c r="J183" s="9">
        <v>2680</v>
      </c>
      <c r="K183" s="62">
        <f t="shared" si="27"/>
        <v>2615.2011527377495</v>
      </c>
      <c r="L183" s="9" t="s">
        <v>23</v>
      </c>
      <c r="M183" s="9" t="s">
        <v>100</v>
      </c>
      <c r="N183" s="9" t="s">
        <v>91</v>
      </c>
      <c r="O183" s="9">
        <f>280*280*365</f>
        <v>28616000</v>
      </c>
      <c r="P183" s="9" t="s">
        <v>26</v>
      </c>
      <c r="Q183" s="9">
        <f>6*8*10</f>
        <v>480</v>
      </c>
      <c r="R183" s="9">
        <f>(1-Q183/O183)*COUNT($O$313:$O$339)</f>
        <v>26.999547106513837</v>
      </c>
      <c r="S183" s="9" t="s">
        <v>54</v>
      </c>
      <c r="T183" s="9" t="s">
        <v>28</v>
      </c>
      <c r="U183" s="9">
        <v>15</v>
      </c>
      <c r="V183" s="9">
        <f>77/2</f>
        <v>38.5</v>
      </c>
      <c r="W183" s="9">
        <v>62</v>
      </c>
    </row>
    <row r="184" spans="1:23" x14ac:dyDescent="0.3">
      <c r="A184" s="9">
        <v>190</v>
      </c>
      <c r="B184" s="9">
        <v>150</v>
      </c>
      <c r="C184" s="9">
        <v>1000</v>
      </c>
      <c r="D184" s="9">
        <v>0.05</v>
      </c>
      <c r="E184" s="9">
        <v>0.03</v>
      </c>
      <c r="F184" s="9">
        <v>7.0000000000000007E-2</v>
      </c>
      <c r="G184" s="5">
        <f t="shared" si="21"/>
        <v>100</v>
      </c>
      <c r="H184" s="5">
        <f t="shared" si="28"/>
        <v>2.4760383386581992</v>
      </c>
      <c r="I184" s="5">
        <v>97.523961661341801</v>
      </c>
      <c r="J184" s="9">
        <v>2680</v>
      </c>
      <c r="K184" s="62">
        <f t="shared" si="27"/>
        <v>2613.6421725239602</v>
      </c>
      <c r="L184" s="9" t="s">
        <v>23</v>
      </c>
      <c r="M184" s="9" t="s">
        <v>93</v>
      </c>
      <c r="N184" s="9" t="s">
        <v>25</v>
      </c>
      <c r="O184" s="9">
        <f>100^3</f>
        <v>1000000</v>
      </c>
      <c r="P184" s="9" t="s">
        <v>26</v>
      </c>
      <c r="Q184" s="9">
        <f>8*8*8</f>
        <v>512</v>
      </c>
      <c r="R184" s="9">
        <f>(1-Q184/O184)*COUNT($O$169:$O$243)</f>
        <v>74.961600000000004</v>
      </c>
      <c r="S184" s="9" t="s">
        <v>54</v>
      </c>
      <c r="T184" s="9" t="s">
        <v>28</v>
      </c>
      <c r="U184" s="9">
        <v>9.36</v>
      </c>
      <c r="V184" s="9">
        <v>25.68</v>
      </c>
      <c r="W184" s="9">
        <v>44.81</v>
      </c>
    </row>
    <row r="185" spans="1:23" x14ac:dyDescent="0.3">
      <c r="A185" s="9">
        <v>118</v>
      </c>
      <c r="B185" s="9">
        <v>250</v>
      </c>
      <c r="C185" s="9">
        <v>1200</v>
      </c>
      <c r="D185" s="9">
        <v>0.09</v>
      </c>
      <c r="E185" s="9">
        <v>0.03</v>
      </c>
      <c r="F185" s="9">
        <v>7.0000000000000007E-2</v>
      </c>
      <c r="G185" s="5">
        <f t="shared" si="21"/>
        <v>77.160493827160494</v>
      </c>
      <c r="H185" s="5">
        <f t="shared" si="28"/>
        <v>2.5</v>
      </c>
      <c r="I185" s="9">
        <v>97.5</v>
      </c>
      <c r="J185" s="9">
        <v>2670</v>
      </c>
      <c r="K185" s="62">
        <f t="shared" si="27"/>
        <v>2603.25</v>
      </c>
      <c r="L185" s="9" t="s">
        <v>23</v>
      </c>
      <c r="M185" s="9" t="s">
        <v>92</v>
      </c>
      <c r="N185" s="9" t="s">
        <v>86</v>
      </c>
      <c r="O185" s="5">
        <f>125*125*125</f>
        <v>1953125</v>
      </c>
      <c r="P185" s="9" t="s">
        <v>26</v>
      </c>
      <c r="Q185" s="9">
        <f>12*12*12</f>
        <v>1728</v>
      </c>
      <c r="R185" s="9">
        <f>(1-Q185/O185)*COUNT($O$104:$O$168)</f>
        <v>64.94249216</v>
      </c>
      <c r="S185" s="9" t="s">
        <v>27</v>
      </c>
      <c r="T185" s="9" t="s">
        <v>62</v>
      </c>
      <c r="U185" s="9">
        <v>24</v>
      </c>
      <c r="V185" s="9">
        <v>41</v>
      </c>
      <c r="W185" s="9">
        <v>66</v>
      </c>
    </row>
    <row r="186" spans="1:23" x14ac:dyDescent="0.3">
      <c r="A186" s="9">
        <v>237</v>
      </c>
      <c r="B186" s="9">
        <v>180</v>
      </c>
      <c r="C186" s="9">
        <v>1200</v>
      </c>
      <c r="D186" s="9">
        <v>0.05</v>
      </c>
      <c r="E186" s="9">
        <v>0.03</v>
      </c>
      <c r="F186" s="9">
        <v>7.0000000000000007E-2</v>
      </c>
      <c r="G186" s="5">
        <f t="shared" si="21"/>
        <v>100.00000000000001</v>
      </c>
      <c r="H186" s="5">
        <f t="shared" si="28"/>
        <v>2.5239616613419003</v>
      </c>
      <c r="I186" s="5">
        <v>97.4760383386581</v>
      </c>
      <c r="J186" s="9">
        <v>2680</v>
      </c>
      <c r="K186" s="62">
        <f t="shared" si="27"/>
        <v>2612.3578274760371</v>
      </c>
      <c r="L186" s="9" t="s">
        <v>23</v>
      </c>
      <c r="M186" s="9" t="s">
        <v>93</v>
      </c>
      <c r="N186" s="9" t="s">
        <v>25</v>
      </c>
      <c r="O186" s="9">
        <f>100^3</f>
        <v>1000000</v>
      </c>
      <c r="P186" s="9" t="s">
        <v>26</v>
      </c>
      <c r="Q186" s="9">
        <f>8*8*8</f>
        <v>512</v>
      </c>
      <c r="R186" s="9">
        <f>(1-Q186/O186)*COUNT($O$169:$O$243)</f>
        <v>74.961600000000004</v>
      </c>
      <c r="S186" s="9" t="s">
        <v>54</v>
      </c>
      <c r="T186" s="9" t="s">
        <v>28</v>
      </c>
      <c r="U186" s="9">
        <v>9.36</v>
      </c>
      <c r="V186" s="9">
        <v>25.68</v>
      </c>
      <c r="W186" s="9">
        <v>44.81</v>
      </c>
    </row>
    <row r="187" spans="1:23" x14ac:dyDescent="0.3">
      <c r="A187" s="9">
        <v>218</v>
      </c>
      <c r="B187" s="9">
        <v>170</v>
      </c>
      <c r="C187" s="9">
        <v>800</v>
      </c>
      <c r="D187" s="9">
        <v>0.05</v>
      </c>
      <c r="E187" s="9">
        <v>0.03</v>
      </c>
      <c r="F187" s="9">
        <v>7.0000000000000007E-2</v>
      </c>
      <c r="G187" s="5">
        <f t="shared" si="21"/>
        <v>141.66666666666669</v>
      </c>
      <c r="H187" s="5">
        <f t="shared" si="28"/>
        <v>2.5559105431310059</v>
      </c>
      <c r="I187" s="5">
        <v>97.444089456868994</v>
      </c>
      <c r="J187" s="9">
        <v>2680</v>
      </c>
      <c r="K187" s="62">
        <f t="shared" si="27"/>
        <v>2611.5015974440889</v>
      </c>
      <c r="L187" s="9" t="s">
        <v>23</v>
      </c>
      <c r="M187" s="9" t="s">
        <v>93</v>
      </c>
      <c r="N187" s="9" t="s">
        <v>25</v>
      </c>
      <c r="O187" s="9">
        <f>100^3</f>
        <v>1000000</v>
      </c>
      <c r="P187" s="9" t="s">
        <v>26</v>
      </c>
      <c r="Q187" s="9">
        <f>8*8*8</f>
        <v>512</v>
      </c>
      <c r="R187" s="9">
        <f>(1-Q187/O187)*COUNT($O$169:$O$243)</f>
        <v>74.961600000000004</v>
      </c>
      <c r="S187" s="9" t="s">
        <v>54</v>
      </c>
      <c r="T187" s="9" t="s">
        <v>28</v>
      </c>
      <c r="U187" s="9">
        <v>9.36</v>
      </c>
      <c r="V187" s="9">
        <v>25.68</v>
      </c>
      <c r="W187" s="9">
        <v>44.81</v>
      </c>
    </row>
    <row r="188" spans="1:23" x14ac:dyDescent="0.3">
      <c r="A188" s="9">
        <v>202</v>
      </c>
      <c r="B188" s="9">
        <v>160</v>
      </c>
      <c r="C188" s="9">
        <v>700</v>
      </c>
      <c r="D188" s="9">
        <v>0.05</v>
      </c>
      <c r="E188" s="9">
        <v>0.03</v>
      </c>
      <c r="F188" s="9">
        <v>7.0000000000000007E-2</v>
      </c>
      <c r="G188" s="5">
        <f t="shared" si="21"/>
        <v>152.38095238095238</v>
      </c>
      <c r="H188" s="5">
        <f t="shared" si="28"/>
        <v>2.5718849840256013</v>
      </c>
      <c r="I188" s="5">
        <v>97.428115015974399</v>
      </c>
      <c r="J188" s="9">
        <v>2680</v>
      </c>
      <c r="K188" s="62">
        <f t="shared" si="27"/>
        <v>2611.0734824281139</v>
      </c>
      <c r="L188" s="9" t="s">
        <v>23</v>
      </c>
      <c r="M188" s="9" t="s">
        <v>93</v>
      </c>
      <c r="N188" s="9" t="s">
        <v>25</v>
      </c>
      <c r="O188" s="9">
        <f>100^3</f>
        <v>1000000</v>
      </c>
      <c r="P188" s="9" t="s">
        <v>26</v>
      </c>
      <c r="Q188" s="9">
        <f>8*8*8</f>
        <v>512</v>
      </c>
      <c r="R188" s="9">
        <f>(1-Q188/O188)*COUNT($O$169:$O$243)</f>
        <v>74.961600000000004</v>
      </c>
      <c r="S188" s="9" t="s">
        <v>54</v>
      </c>
      <c r="T188" s="9" t="s">
        <v>28</v>
      </c>
      <c r="U188" s="9">
        <v>9.36</v>
      </c>
      <c r="V188" s="9">
        <v>25.68</v>
      </c>
      <c r="W188" s="9">
        <v>44.81</v>
      </c>
    </row>
    <row r="189" spans="1:23" x14ac:dyDescent="0.3">
      <c r="A189" s="9">
        <v>109</v>
      </c>
      <c r="B189" s="9">
        <v>200</v>
      </c>
      <c r="C189" s="9">
        <v>1200</v>
      </c>
      <c r="D189" s="9">
        <v>0.13</v>
      </c>
      <c r="E189" s="9">
        <v>0.03</v>
      </c>
      <c r="F189" s="9">
        <v>7.0000000000000007E-2</v>
      </c>
      <c r="G189" s="5">
        <f t="shared" si="21"/>
        <v>42.73504273504274</v>
      </c>
      <c r="H189" s="5">
        <f t="shared" si="28"/>
        <v>2.5999999999999943</v>
      </c>
      <c r="I189" s="9">
        <v>97.4</v>
      </c>
      <c r="J189" s="9">
        <v>2670</v>
      </c>
      <c r="K189" s="62">
        <f t="shared" si="27"/>
        <v>2600.5800000000004</v>
      </c>
      <c r="L189" s="9" t="s">
        <v>23</v>
      </c>
      <c r="M189" s="9" t="s">
        <v>92</v>
      </c>
      <c r="N189" s="9" t="s">
        <v>86</v>
      </c>
      <c r="O189" s="5">
        <f>125*125*125</f>
        <v>1953125</v>
      </c>
      <c r="P189" s="9" t="s">
        <v>26</v>
      </c>
      <c r="Q189" s="9">
        <f>12*12*12</f>
        <v>1728</v>
      </c>
      <c r="R189" s="9">
        <f>(1-Q189/O189)*COUNT($O$104:$O$168)</f>
        <v>64.94249216</v>
      </c>
      <c r="S189" s="9" t="s">
        <v>27</v>
      </c>
      <c r="T189" s="9" t="s">
        <v>62</v>
      </c>
      <c r="U189" s="9">
        <v>24</v>
      </c>
      <c r="V189" s="9">
        <v>41</v>
      </c>
      <c r="W189" s="9">
        <v>66</v>
      </c>
    </row>
    <row r="190" spans="1:23" x14ac:dyDescent="0.3">
      <c r="A190" s="9">
        <v>324</v>
      </c>
      <c r="B190" s="9">
        <v>320</v>
      </c>
      <c r="C190" s="9">
        <v>600</v>
      </c>
      <c r="D190" s="9">
        <v>0.1024</v>
      </c>
      <c r="E190" s="9">
        <v>0.03</v>
      </c>
      <c r="F190" s="9">
        <v>0.08</v>
      </c>
      <c r="G190" s="5">
        <f t="shared" si="21"/>
        <v>173.61111111111109</v>
      </c>
      <c r="H190" s="5">
        <f t="shared" si="28"/>
        <v>2.6138328530259969</v>
      </c>
      <c r="I190" s="5">
        <v>97.386167146974003</v>
      </c>
      <c r="J190" s="9">
        <v>2680</v>
      </c>
      <c r="K190" s="62">
        <f t="shared" si="27"/>
        <v>2609.9492795389033</v>
      </c>
      <c r="L190" s="9" t="s">
        <v>23</v>
      </c>
      <c r="M190" s="9" t="s">
        <v>100</v>
      </c>
      <c r="N190" s="9" t="s">
        <v>91</v>
      </c>
      <c r="O190" s="9">
        <f t="shared" ref="O190:O196" si="29">280*280*365</f>
        <v>28616000</v>
      </c>
      <c r="P190" s="9" t="s">
        <v>26</v>
      </c>
      <c r="Q190" s="9">
        <f>6*8*10</f>
        <v>480</v>
      </c>
      <c r="R190" s="9">
        <f>(1-Q190/O190)*COUNT($O$313:$O$339)</f>
        <v>26.999547106513837</v>
      </c>
      <c r="S190" s="9" t="s">
        <v>54</v>
      </c>
      <c r="T190" s="9" t="s">
        <v>28</v>
      </c>
      <c r="U190" s="9">
        <v>15</v>
      </c>
      <c r="V190" s="9">
        <f>77/2</f>
        <v>38.5</v>
      </c>
      <c r="W190" s="9">
        <v>62</v>
      </c>
    </row>
    <row r="191" spans="1:23" x14ac:dyDescent="0.3">
      <c r="A191" s="9">
        <v>350</v>
      </c>
      <c r="B191" s="9">
        <v>250</v>
      </c>
      <c r="C191" s="9">
        <v>1200</v>
      </c>
      <c r="D191" s="9">
        <v>0.1</v>
      </c>
      <c r="E191" s="9">
        <v>0.04</v>
      </c>
      <c r="F191" s="9">
        <v>0.08</v>
      </c>
      <c r="G191" s="5">
        <f t="shared" si="21"/>
        <v>52.083333333333336</v>
      </c>
      <c r="H191" s="5">
        <f t="shared" si="28"/>
        <v>2.6217228464419406</v>
      </c>
      <c r="I191" s="5">
        <f>K191/J191*100</f>
        <v>97.378277153558059</v>
      </c>
      <c r="J191" s="9">
        <v>2670</v>
      </c>
      <c r="K191" s="9">
        <v>2600</v>
      </c>
      <c r="L191" s="9" t="s">
        <v>23</v>
      </c>
      <c r="M191" s="9" t="s">
        <v>44</v>
      </c>
      <c r="N191" s="9" t="s">
        <v>91</v>
      </c>
      <c r="O191" s="9">
        <f t="shared" si="29"/>
        <v>28616000</v>
      </c>
      <c r="P191" s="9" t="s">
        <v>26</v>
      </c>
      <c r="Q191" s="9">
        <f>12*12*12</f>
        <v>1728</v>
      </c>
      <c r="R191" s="9">
        <f>(1-Q191/O191)*COUNT(#REF!)</f>
        <v>0</v>
      </c>
      <c r="S191" s="9" t="s">
        <v>54</v>
      </c>
      <c r="T191" s="9" t="s">
        <v>44</v>
      </c>
      <c r="U191" s="9">
        <v>20</v>
      </c>
      <c r="V191" s="9">
        <v>28</v>
      </c>
      <c r="W191" s="9">
        <v>63</v>
      </c>
    </row>
    <row r="192" spans="1:23" x14ac:dyDescent="0.3">
      <c r="A192" s="9">
        <v>313</v>
      </c>
      <c r="B192" s="9">
        <v>360</v>
      </c>
      <c r="C192" s="9">
        <v>900</v>
      </c>
      <c r="D192" s="9">
        <v>8.8900000000000007E-2</v>
      </c>
      <c r="E192" s="9">
        <v>0.03</v>
      </c>
      <c r="F192" s="9">
        <v>0.08</v>
      </c>
      <c r="G192" s="5">
        <f t="shared" si="21"/>
        <v>149.98125234345707</v>
      </c>
      <c r="H192" s="5">
        <f t="shared" si="28"/>
        <v>2.6368876080692019</v>
      </c>
      <c r="I192" s="5">
        <v>97.363112391930798</v>
      </c>
      <c r="J192" s="9">
        <v>2680</v>
      </c>
      <c r="K192" s="62">
        <f>J192*I192/100</f>
        <v>2609.3314121037456</v>
      </c>
      <c r="L192" s="9" t="s">
        <v>23</v>
      </c>
      <c r="M192" s="9" t="s">
        <v>100</v>
      </c>
      <c r="N192" s="9" t="s">
        <v>91</v>
      </c>
      <c r="O192" s="9">
        <f t="shared" si="29"/>
        <v>28616000</v>
      </c>
      <c r="P192" s="9" t="s">
        <v>26</v>
      </c>
      <c r="Q192" s="9">
        <f>6*8*10</f>
        <v>480</v>
      </c>
      <c r="R192" s="9">
        <f>(1-Q192/O192)*COUNT($O$313:$O$339)</f>
        <v>26.999547106513837</v>
      </c>
      <c r="S192" s="9" t="s">
        <v>54</v>
      </c>
      <c r="T192" s="9" t="s">
        <v>28</v>
      </c>
      <c r="U192" s="9">
        <v>15</v>
      </c>
      <c r="V192" s="9">
        <f>77/2</f>
        <v>38.5</v>
      </c>
      <c r="W192" s="9">
        <v>62</v>
      </c>
    </row>
    <row r="193" spans="1:23" x14ac:dyDescent="0.3">
      <c r="A193" s="9">
        <v>319</v>
      </c>
      <c r="B193" s="9">
        <v>320</v>
      </c>
      <c r="C193" s="9">
        <v>750</v>
      </c>
      <c r="D193" s="9">
        <v>8.6900000000000005E-2</v>
      </c>
      <c r="E193" s="9">
        <v>0.03</v>
      </c>
      <c r="F193" s="9">
        <v>0.08</v>
      </c>
      <c r="G193" s="5">
        <f t="shared" si="21"/>
        <v>163.66193581383456</v>
      </c>
      <c r="H193" s="5">
        <f t="shared" si="28"/>
        <v>2.6368876080692019</v>
      </c>
      <c r="I193" s="5">
        <v>97.363112391930798</v>
      </c>
      <c r="J193" s="9">
        <v>2680</v>
      </c>
      <c r="K193" s="62">
        <f>J193*I193/100</f>
        <v>2609.3314121037456</v>
      </c>
      <c r="L193" s="9" t="s">
        <v>23</v>
      </c>
      <c r="M193" s="9" t="s">
        <v>100</v>
      </c>
      <c r="N193" s="9" t="s">
        <v>91</v>
      </c>
      <c r="O193" s="9">
        <f t="shared" si="29"/>
        <v>28616000</v>
      </c>
      <c r="P193" s="9" t="s">
        <v>26</v>
      </c>
      <c r="Q193" s="9">
        <f>6*8*10</f>
        <v>480</v>
      </c>
      <c r="R193" s="9">
        <f>(1-Q193/O193)*COUNT($O$313:$O$339)</f>
        <v>26.999547106513837</v>
      </c>
      <c r="S193" s="9" t="s">
        <v>54</v>
      </c>
      <c r="T193" s="9" t="s">
        <v>28</v>
      </c>
      <c r="U193" s="9">
        <v>15</v>
      </c>
      <c r="V193" s="9">
        <f>77/2</f>
        <v>38.5</v>
      </c>
      <c r="W193" s="9">
        <v>62</v>
      </c>
    </row>
    <row r="194" spans="1:23" x14ac:dyDescent="0.3">
      <c r="A194" s="9">
        <v>331</v>
      </c>
      <c r="B194" s="9">
        <v>360</v>
      </c>
      <c r="C194" s="9">
        <v>750</v>
      </c>
      <c r="D194" s="9">
        <v>8.4900000000000003E-2</v>
      </c>
      <c r="E194" s="9">
        <v>0.03</v>
      </c>
      <c r="F194" s="9">
        <v>0.08</v>
      </c>
      <c r="G194" s="5">
        <f t="shared" ref="G194:G257" si="30">B194/(C194*D194*E194)</f>
        <v>188.45700824499411</v>
      </c>
      <c r="H194" s="5">
        <f t="shared" si="28"/>
        <v>2.6541786743515985</v>
      </c>
      <c r="I194" s="5">
        <v>97.345821325648402</v>
      </c>
      <c r="J194" s="9">
        <v>2680</v>
      </c>
      <c r="K194" s="62">
        <f>J194*I194/100</f>
        <v>2608.8680115273773</v>
      </c>
      <c r="L194" s="9" t="s">
        <v>23</v>
      </c>
      <c r="M194" s="9" t="s">
        <v>100</v>
      </c>
      <c r="N194" s="9" t="s">
        <v>91</v>
      </c>
      <c r="O194" s="9">
        <f t="shared" si="29"/>
        <v>28616000</v>
      </c>
      <c r="P194" s="9" t="s">
        <v>26</v>
      </c>
      <c r="Q194" s="9">
        <f>6*8*10</f>
        <v>480</v>
      </c>
      <c r="R194" s="9">
        <f>(1-Q194/O194)*COUNT($O$313:$O$339)</f>
        <v>26.999547106513837</v>
      </c>
      <c r="S194" s="9" t="s">
        <v>54</v>
      </c>
      <c r="T194" s="9" t="s">
        <v>28</v>
      </c>
      <c r="U194" s="9">
        <v>15</v>
      </c>
      <c r="V194" s="9">
        <f>77/2</f>
        <v>38.5</v>
      </c>
      <c r="W194" s="9">
        <v>62</v>
      </c>
    </row>
    <row r="195" spans="1:23" x14ac:dyDescent="0.3">
      <c r="A195" s="9">
        <v>282</v>
      </c>
      <c r="B195" s="9">
        <v>150</v>
      </c>
      <c r="C195" s="9">
        <v>1000</v>
      </c>
      <c r="D195" s="9">
        <v>0.05</v>
      </c>
      <c r="E195" s="9">
        <v>0.05</v>
      </c>
      <c r="F195" s="9">
        <v>0.115</v>
      </c>
      <c r="G195" s="5">
        <f t="shared" si="30"/>
        <v>60</v>
      </c>
      <c r="H195" s="9">
        <f t="shared" si="28"/>
        <v>2.6700000000000017</v>
      </c>
      <c r="I195" s="9">
        <v>97.33</v>
      </c>
      <c r="J195" s="62">
        <f>K195*100/I195</f>
        <v>2681.5986848864686</v>
      </c>
      <c r="K195" s="9">
        <v>2610</v>
      </c>
      <c r="L195" s="9" t="s">
        <v>23</v>
      </c>
      <c r="M195" s="9" t="s">
        <v>44</v>
      </c>
      <c r="N195" s="9" t="s">
        <v>98</v>
      </c>
      <c r="O195" s="9">
        <f t="shared" si="29"/>
        <v>28616000</v>
      </c>
      <c r="P195" s="9" t="s">
        <v>49</v>
      </c>
      <c r="Q195" s="9">
        <f>(PI()*10^2/4)*60</f>
        <v>4712.3889803846896</v>
      </c>
      <c r="R195" s="9">
        <f>(1-Q195/O195)*COUNT($O$283:$O$312)</f>
        <v>29.995059698441029</v>
      </c>
      <c r="S195" s="9" t="s">
        <v>54</v>
      </c>
      <c r="T195" s="9" t="s">
        <v>44</v>
      </c>
      <c r="U195" s="9">
        <v>30</v>
      </c>
      <c r="V195" s="9">
        <f>AVERAGE(U195,W195)</f>
        <v>47.5</v>
      </c>
      <c r="W195" s="9">
        <v>65</v>
      </c>
    </row>
    <row r="196" spans="1:23" x14ac:dyDescent="0.3">
      <c r="A196" s="9">
        <v>318</v>
      </c>
      <c r="B196" s="9">
        <v>360</v>
      </c>
      <c r="C196" s="9">
        <v>750</v>
      </c>
      <c r="D196" s="9">
        <v>9.8000000000000004E-2</v>
      </c>
      <c r="E196" s="9">
        <v>0.03</v>
      </c>
      <c r="F196" s="9">
        <v>0.08</v>
      </c>
      <c r="G196" s="5">
        <f t="shared" si="30"/>
        <v>163.26530612244898</v>
      </c>
      <c r="H196" s="5">
        <f t="shared" si="28"/>
        <v>2.6772334293949029</v>
      </c>
      <c r="I196" s="5">
        <v>97.322766570605097</v>
      </c>
      <c r="J196" s="9">
        <v>2680</v>
      </c>
      <c r="K196" s="62">
        <f t="shared" ref="K196:K201" si="31">J196*I196/100</f>
        <v>2608.2501440922165</v>
      </c>
      <c r="L196" s="9" t="s">
        <v>23</v>
      </c>
      <c r="M196" s="9" t="s">
        <v>100</v>
      </c>
      <c r="N196" s="9" t="s">
        <v>91</v>
      </c>
      <c r="O196" s="9">
        <f t="shared" si="29"/>
        <v>28616000</v>
      </c>
      <c r="P196" s="9" t="s">
        <v>26</v>
      </c>
      <c r="Q196" s="9">
        <f>6*8*10</f>
        <v>480</v>
      </c>
      <c r="R196" s="9">
        <f>(1-Q196/O196)*COUNT($O$313:$O$339)</f>
        <v>26.999547106513837</v>
      </c>
      <c r="S196" s="9" t="s">
        <v>54</v>
      </c>
      <c r="T196" s="9" t="s">
        <v>28</v>
      </c>
      <c r="U196" s="9">
        <v>15</v>
      </c>
      <c r="V196" s="9">
        <f>77/2</f>
        <v>38.5</v>
      </c>
      <c r="W196" s="9">
        <v>62</v>
      </c>
    </row>
    <row r="197" spans="1:23" x14ac:dyDescent="0.3">
      <c r="A197" s="9">
        <v>206</v>
      </c>
      <c r="B197" s="9">
        <v>160</v>
      </c>
      <c r="C197" s="9">
        <v>1100</v>
      </c>
      <c r="D197" s="9">
        <v>0.05</v>
      </c>
      <c r="E197" s="9">
        <v>0.03</v>
      </c>
      <c r="F197" s="9">
        <v>7.0000000000000007E-2</v>
      </c>
      <c r="G197" s="5">
        <f t="shared" si="30"/>
        <v>96.969696969696969</v>
      </c>
      <c r="H197" s="5">
        <f t="shared" si="28"/>
        <v>2.6996805111821942</v>
      </c>
      <c r="I197" s="5">
        <v>97.300319488817806</v>
      </c>
      <c r="J197" s="9">
        <v>2680</v>
      </c>
      <c r="K197" s="62">
        <f t="shared" si="31"/>
        <v>2607.6485623003173</v>
      </c>
      <c r="L197" s="9" t="s">
        <v>23</v>
      </c>
      <c r="M197" s="9" t="s">
        <v>93</v>
      </c>
      <c r="N197" s="9" t="s">
        <v>25</v>
      </c>
      <c r="O197" s="9">
        <f>100^3</f>
        <v>1000000</v>
      </c>
      <c r="P197" s="9" t="s">
        <v>26</v>
      </c>
      <c r="Q197" s="9">
        <f>8*8*8</f>
        <v>512</v>
      </c>
      <c r="R197" s="9">
        <f>(1-Q197/O197)*COUNT($O$169:$O$243)</f>
        <v>74.961600000000004</v>
      </c>
      <c r="S197" s="9" t="s">
        <v>54</v>
      </c>
      <c r="T197" s="9" t="s">
        <v>28</v>
      </c>
      <c r="U197" s="9">
        <v>9.36</v>
      </c>
      <c r="V197" s="9">
        <v>25.68</v>
      </c>
      <c r="W197" s="9">
        <v>44.81</v>
      </c>
    </row>
    <row r="198" spans="1:23" x14ac:dyDescent="0.3">
      <c r="A198" s="9">
        <v>104</v>
      </c>
      <c r="B198" s="9">
        <v>200</v>
      </c>
      <c r="C198" s="9">
        <v>1200</v>
      </c>
      <c r="D198" s="9">
        <v>0.13</v>
      </c>
      <c r="E198" s="9">
        <v>0.03</v>
      </c>
      <c r="F198" s="9">
        <v>7.0000000000000007E-2</v>
      </c>
      <c r="G198" s="5">
        <f t="shared" si="30"/>
        <v>42.73504273504274</v>
      </c>
      <c r="H198" s="5">
        <f t="shared" si="28"/>
        <v>2.7000000000000028</v>
      </c>
      <c r="I198" s="9">
        <v>97.3</v>
      </c>
      <c r="J198" s="9">
        <v>2670</v>
      </c>
      <c r="K198" s="62">
        <f t="shared" si="31"/>
        <v>2597.91</v>
      </c>
      <c r="L198" s="9" t="s">
        <v>23</v>
      </c>
      <c r="M198" s="9" t="s">
        <v>92</v>
      </c>
      <c r="N198" s="9" t="s">
        <v>86</v>
      </c>
      <c r="O198" s="5">
        <f>125*125*125</f>
        <v>1953125</v>
      </c>
      <c r="P198" s="9" t="s">
        <v>26</v>
      </c>
      <c r="Q198" s="9">
        <f>12*12*12</f>
        <v>1728</v>
      </c>
      <c r="R198" s="9">
        <f>(1-Q198/O198)*COUNT($O$104:$O$168)</f>
        <v>64.94249216</v>
      </c>
      <c r="S198" s="9" t="s">
        <v>54</v>
      </c>
      <c r="T198" s="9" t="s">
        <v>62</v>
      </c>
      <c r="U198" s="9">
        <v>24</v>
      </c>
      <c r="V198" s="9">
        <v>41</v>
      </c>
      <c r="W198" s="9">
        <v>66</v>
      </c>
    </row>
    <row r="199" spans="1:23" x14ac:dyDescent="0.3">
      <c r="A199" s="9">
        <v>110</v>
      </c>
      <c r="B199" s="9">
        <v>250</v>
      </c>
      <c r="C199" s="9">
        <v>1200</v>
      </c>
      <c r="D199" s="9">
        <v>0.13</v>
      </c>
      <c r="E199" s="9">
        <v>0.03</v>
      </c>
      <c r="F199" s="9">
        <v>7.0000000000000007E-2</v>
      </c>
      <c r="G199" s="5">
        <f t="shared" si="30"/>
        <v>53.418803418803421</v>
      </c>
      <c r="H199" s="5">
        <f t="shared" si="28"/>
        <v>2.7000000000000028</v>
      </c>
      <c r="I199" s="9">
        <v>97.3</v>
      </c>
      <c r="J199" s="9">
        <v>2670</v>
      </c>
      <c r="K199" s="62">
        <f t="shared" si="31"/>
        <v>2597.91</v>
      </c>
      <c r="L199" s="9" t="s">
        <v>23</v>
      </c>
      <c r="M199" s="9" t="s">
        <v>92</v>
      </c>
      <c r="N199" s="9" t="s">
        <v>86</v>
      </c>
      <c r="O199" s="5">
        <f>125*125*125</f>
        <v>1953125</v>
      </c>
      <c r="P199" s="9" t="s">
        <v>26</v>
      </c>
      <c r="Q199" s="9">
        <f>12*12*12</f>
        <v>1728</v>
      </c>
      <c r="R199" s="9">
        <f>(1-Q199/O199)*COUNT($O$104:$O$168)</f>
        <v>64.94249216</v>
      </c>
      <c r="S199" s="9" t="s">
        <v>27</v>
      </c>
      <c r="T199" s="9" t="s">
        <v>62</v>
      </c>
      <c r="U199" s="9">
        <v>24</v>
      </c>
      <c r="V199" s="9">
        <v>41</v>
      </c>
      <c r="W199" s="9">
        <v>66</v>
      </c>
    </row>
    <row r="200" spans="1:23" x14ac:dyDescent="0.3">
      <c r="A200" s="9">
        <v>128</v>
      </c>
      <c r="B200" s="9">
        <v>250</v>
      </c>
      <c r="C200" s="9">
        <v>800</v>
      </c>
      <c r="D200" s="9">
        <v>0.13</v>
      </c>
      <c r="E200" s="9">
        <v>0.03</v>
      </c>
      <c r="F200" s="9">
        <v>7.0000000000000007E-2</v>
      </c>
      <c r="G200" s="5">
        <f t="shared" si="30"/>
        <v>80.128205128205124</v>
      </c>
      <c r="H200" s="5">
        <f t="shared" si="28"/>
        <v>2.7000000000000028</v>
      </c>
      <c r="I200" s="9">
        <v>97.3</v>
      </c>
      <c r="J200" s="9">
        <v>2670</v>
      </c>
      <c r="K200" s="62">
        <f t="shared" si="31"/>
        <v>2597.91</v>
      </c>
      <c r="L200" s="9" t="s">
        <v>23</v>
      </c>
      <c r="M200" s="9" t="s">
        <v>92</v>
      </c>
      <c r="N200" s="9" t="s">
        <v>86</v>
      </c>
      <c r="O200" s="5">
        <f>125*125*125</f>
        <v>1953125</v>
      </c>
      <c r="P200" s="9" t="s">
        <v>26</v>
      </c>
      <c r="Q200" s="9">
        <f>12*12*12</f>
        <v>1728</v>
      </c>
      <c r="R200" s="9">
        <f>(1-Q200/O200)*COUNT($O$104:$O$168)</f>
        <v>64.94249216</v>
      </c>
      <c r="S200" s="9" t="s">
        <v>54</v>
      </c>
      <c r="T200" s="9" t="s">
        <v>62</v>
      </c>
      <c r="U200" s="9">
        <v>24</v>
      </c>
      <c r="V200" s="9">
        <v>41</v>
      </c>
      <c r="W200" s="9">
        <v>66</v>
      </c>
    </row>
    <row r="201" spans="1:23" x14ac:dyDescent="0.3">
      <c r="A201" s="9">
        <v>162</v>
      </c>
      <c r="B201" s="9">
        <v>250</v>
      </c>
      <c r="C201" s="9">
        <v>550</v>
      </c>
      <c r="D201" s="9">
        <v>0.13</v>
      </c>
      <c r="E201" s="9">
        <v>0.09</v>
      </c>
      <c r="F201" s="9">
        <v>7.0000000000000007E-2</v>
      </c>
      <c r="G201" s="5">
        <f t="shared" si="30"/>
        <v>38.85003885003885</v>
      </c>
      <c r="H201" s="5">
        <f t="shared" si="28"/>
        <v>2.7000000000000028</v>
      </c>
      <c r="I201" s="9">
        <v>97.3</v>
      </c>
      <c r="J201" s="9">
        <v>2670</v>
      </c>
      <c r="K201" s="62">
        <f t="shared" si="31"/>
        <v>2597.91</v>
      </c>
      <c r="L201" s="9" t="s">
        <v>23</v>
      </c>
      <c r="M201" s="9" t="s">
        <v>92</v>
      </c>
      <c r="N201" s="9" t="s">
        <v>86</v>
      </c>
      <c r="O201" s="5">
        <f>125*125*125</f>
        <v>1953125</v>
      </c>
      <c r="P201" s="9" t="s">
        <v>26</v>
      </c>
      <c r="Q201" s="9">
        <f>12*12*12</f>
        <v>1728</v>
      </c>
      <c r="R201" s="9">
        <f>(1-Q201/O201)*COUNT($O$104:$O$168)</f>
        <v>64.94249216</v>
      </c>
      <c r="S201" s="9" t="s">
        <v>54</v>
      </c>
      <c r="T201" s="9" t="s">
        <v>62</v>
      </c>
      <c r="U201" s="9">
        <v>24</v>
      </c>
      <c r="V201" s="9">
        <v>41</v>
      </c>
      <c r="W201" s="9">
        <v>66</v>
      </c>
    </row>
    <row r="202" spans="1:23" x14ac:dyDescent="0.3">
      <c r="A202" s="9">
        <v>74</v>
      </c>
      <c r="B202" s="9">
        <v>350</v>
      </c>
      <c r="C202" s="9">
        <v>1100</v>
      </c>
      <c r="D202" s="9">
        <v>0.13</v>
      </c>
      <c r="E202" s="9">
        <v>0.03</v>
      </c>
      <c r="F202" s="9">
        <v>0.08</v>
      </c>
      <c r="G202" s="9">
        <f t="shared" si="30"/>
        <v>81.585081585081582</v>
      </c>
      <c r="H202" s="5">
        <f t="shared" si="28"/>
        <v>2.7238805970149258</v>
      </c>
      <c r="I202" s="5">
        <f>K202*100/J202</f>
        <v>97.276119402985074</v>
      </c>
      <c r="J202" s="9">
        <v>2680</v>
      </c>
      <c r="K202" s="9">
        <v>2607</v>
      </c>
      <c r="L202" s="9" t="s">
        <v>23</v>
      </c>
      <c r="M202" s="9" t="s">
        <v>85</v>
      </c>
      <c r="N202" s="9" t="s">
        <v>86</v>
      </c>
      <c r="O202" s="9">
        <f>125*125*125</f>
        <v>1953125</v>
      </c>
      <c r="P202" s="9" t="s">
        <v>26</v>
      </c>
      <c r="Q202" s="9">
        <f>10*10*10</f>
        <v>1000</v>
      </c>
      <c r="R202" s="9">
        <f>(1-Q202/O202)*COUNT($O$55:$O$81)</f>
        <v>26.986176</v>
      </c>
      <c r="S202" s="9" t="s">
        <v>54</v>
      </c>
      <c r="T202" s="9" t="s">
        <v>28</v>
      </c>
      <c r="U202" s="9">
        <v>20</v>
      </c>
      <c r="V202" s="9">
        <f>AVERAGE(U202,W202)</f>
        <v>41.5</v>
      </c>
      <c r="W202" s="9">
        <v>63</v>
      </c>
    </row>
    <row r="203" spans="1:23" x14ac:dyDescent="0.3">
      <c r="A203" s="9">
        <v>337</v>
      </c>
      <c r="B203" s="9">
        <v>360</v>
      </c>
      <c r="C203" s="9">
        <v>600</v>
      </c>
      <c r="D203" s="9">
        <v>9.6200000000000008E-2</v>
      </c>
      <c r="E203" s="9">
        <v>0.03</v>
      </c>
      <c r="F203" s="9">
        <v>0.08</v>
      </c>
      <c r="G203" s="5">
        <f t="shared" si="30"/>
        <v>207.9002079002079</v>
      </c>
      <c r="H203" s="5">
        <f t="shared" si="28"/>
        <v>2.7463976945245037</v>
      </c>
      <c r="I203" s="5">
        <v>97.253602305475496</v>
      </c>
      <c r="J203" s="9">
        <v>2680</v>
      </c>
      <c r="K203" s="62">
        <f t="shared" ref="K203:K208" si="32">J203*I203/100</f>
        <v>2606.3965417867435</v>
      </c>
      <c r="L203" s="9" t="s">
        <v>23</v>
      </c>
      <c r="M203" s="9" t="s">
        <v>100</v>
      </c>
      <c r="N203" s="9" t="s">
        <v>91</v>
      </c>
      <c r="O203" s="9">
        <f>280*280*365</f>
        <v>28616000</v>
      </c>
      <c r="P203" s="9" t="s">
        <v>26</v>
      </c>
      <c r="Q203" s="9">
        <f>6*8*10</f>
        <v>480</v>
      </c>
      <c r="R203" s="9">
        <f>(1-Q203/O203)*COUNT($O$313:$O$339)</f>
        <v>26.999547106513837</v>
      </c>
      <c r="S203" s="9" t="s">
        <v>54</v>
      </c>
      <c r="T203" s="9" t="s">
        <v>28</v>
      </c>
      <c r="U203" s="9">
        <v>15</v>
      </c>
      <c r="V203" s="9">
        <f>77/2</f>
        <v>38.5</v>
      </c>
      <c r="W203" s="9">
        <v>62</v>
      </c>
    </row>
    <row r="204" spans="1:23" x14ac:dyDescent="0.3">
      <c r="A204" s="9">
        <v>322</v>
      </c>
      <c r="B204" s="9">
        <v>400</v>
      </c>
      <c r="C204" s="9">
        <v>750</v>
      </c>
      <c r="D204" s="9">
        <v>0.1047</v>
      </c>
      <c r="E204" s="9">
        <v>0.03</v>
      </c>
      <c r="F204" s="9">
        <v>0.08</v>
      </c>
      <c r="G204" s="5">
        <f t="shared" si="30"/>
        <v>169.79730446779158</v>
      </c>
      <c r="H204" s="5">
        <f t="shared" si="28"/>
        <v>2.7867435158502047</v>
      </c>
      <c r="I204" s="5">
        <v>97.213256484149795</v>
      </c>
      <c r="J204" s="9">
        <v>2680</v>
      </c>
      <c r="K204" s="62">
        <f t="shared" si="32"/>
        <v>2605.3152737752143</v>
      </c>
      <c r="L204" s="9" t="s">
        <v>23</v>
      </c>
      <c r="M204" s="9" t="s">
        <v>100</v>
      </c>
      <c r="N204" s="9" t="s">
        <v>91</v>
      </c>
      <c r="O204" s="9">
        <f>280*280*365</f>
        <v>28616000</v>
      </c>
      <c r="P204" s="9" t="s">
        <v>26</v>
      </c>
      <c r="Q204" s="9">
        <f>6*8*10</f>
        <v>480</v>
      </c>
      <c r="R204" s="9">
        <f>(1-Q204/O204)*COUNT($O$313:$O$339)</f>
        <v>26.999547106513837</v>
      </c>
      <c r="S204" s="9" t="s">
        <v>54</v>
      </c>
      <c r="T204" s="9" t="s">
        <v>28</v>
      </c>
      <c r="U204" s="9">
        <v>15</v>
      </c>
      <c r="V204" s="9">
        <f>77/2</f>
        <v>38.5</v>
      </c>
      <c r="W204" s="9">
        <v>62</v>
      </c>
    </row>
    <row r="205" spans="1:23" x14ac:dyDescent="0.3">
      <c r="A205" s="9">
        <v>105</v>
      </c>
      <c r="B205" s="9">
        <v>250</v>
      </c>
      <c r="C205" s="9">
        <v>1200</v>
      </c>
      <c r="D205" s="9">
        <v>0.13</v>
      </c>
      <c r="E205" s="9">
        <v>0.03</v>
      </c>
      <c r="F205" s="9">
        <v>7.0000000000000007E-2</v>
      </c>
      <c r="G205" s="5">
        <f t="shared" si="30"/>
        <v>53.418803418803421</v>
      </c>
      <c r="H205" s="5">
        <f t="shared" si="28"/>
        <v>2.7999999999999972</v>
      </c>
      <c r="I205" s="9">
        <v>97.2</v>
      </c>
      <c r="J205" s="9">
        <v>2670</v>
      </c>
      <c r="K205" s="62">
        <f t="shared" si="32"/>
        <v>2595.2399999999998</v>
      </c>
      <c r="L205" s="9" t="s">
        <v>23</v>
      </c>
      <c r="M205" s="9" t="s">
        <v>92</v>
      </c>
      <c r="N205" s="9" t="s">
        <v>86</v>
      </c>
      <c r="O205" s="5">
        <f>125*125*125</f>
        <v>1953125</v>
      </c>
      <c r="P205" s="9" t="s">
        <v>26</v>
      </c>
      <c r="Q205" s="9">
        <f>12*12*12</f>
        <v>1728</v>
      </c>
      <c r="R205" s="9">
        <f>(1-Q205/O205)*COUNT($O$104:$O$168)</f>
        <v>64.94249216</v>
      </c>
      <c r="S205" s="9" t="s">
        <v>54</v>
      </c>
      <c r="T205" s="9" t="s">
        <v>62</v>
      </c>
      <c r="U205" s="9">
        <v>24</v>
      </c>
      <c r="V205" s="9">
        <v>41</v>
      </c>
      <c r="W205" s="9">
        <v>66</v>
      </c>
    </row>
    <row r="206" spans="1:23" x14ac:dyDescent="0.3">
      <c r="A206" s="9">
        <v>233</v>
      </c>
      <c r="B206" s="9">
        <v>180</v>
      </c>
      <c r="C206" s="9">
        <v>800</v>
      </c>
      <c r="D206" s="9">
        <v>0.05</v>
      </c>
      <c r="E206" s="9">
        <v>0.03</v>
      </c>
      <c r="F206" s="9">
        <v>7.0000000000000007E-2</v>
      </c>
      <c r="G206" s="5">
        <f t="shared" si="30"/>
        <v>150</v>
      </c>
      <c r="H206" s="5">
        <f t="shared" si="28"/>
        <v>2.8753993610224029</v>
      </c>
      <c r="I206" s="5">
        <v>97.124600638977597</v>
      </c>
      <c r="J206" s="9">
        <v>2680</v>
      </c>
      <c r="K206" s="62">
        <f t="shared" si="32"/>
        <v>2602.9392971245998</v>
      </c>
      <c r="L206" s="9" t="s">
        <v>23</v>
      </c>
      <c r="M206" s="9" t="s">
        <v>93</v>
      </c>
      <c r="N206" s="9" t="s">
        <v>25</v>
      </c>
      <c r="O206" s="9">
        <f>100^3</f>
        <v>1000000</v>
      </c>
      <c r="P206" s="9" t="s">
        <v>26</v>
      </c>
      <c r="Q206" s="9">
        <f>8*8*8</f>
        <v>512</v>
      </c>
      <c r="R206" s="9">
        <f>(1-Q206/O206)*COUNT($O$169:$O$243)</f>
        <v>74.961600000000004</v>
      </c>
      <c r="S206" s="9" t="s">
        <v>54</v>
      </c>
      <c r="T206" s="9" t="s">
        <v>28</v>
      </c>
      <c r="U206" s="9">
        <v>9.36</v>
      </c>
      <c r="V206" s="9">
        <v>25.68</v>
      </c>
      <c r="W206" s="9">
        <v>44.81</v>
      </c>
    </row>
    <row r="207" spans="1:23" x14ac:dyDescent="0.3">
      <c r="A207" s="9">
        <v>113</v>
      </c>
      <c r="B207" s="9">
        <v>250</v>
      </c>
      <c r="C207" s="9">
        <v>1200</v>
      </c>
      <c r="D207" s="9">
        <v>0.09</v>
      </c>
      <c r="E207" s="9">
        <v>0.03</v>
      </c>
      <c r="F207" s="9">
        <v>7.0000000000000007E-2</v>
      </c>
      <c r="G207" s="5">
        <f t="shared" si="30"/>
        <v>77.160493827160494</v>
      </c>
      <c r="H207" s="5">
        <f t="shared" si="28"/>
        <v>2.9000000000000057</v>
      </c>
      <c r="I207" s="9">
        <v>97.1</v>
      </c>
      <c r="J207" s="9">
        <v>2670</v>
      </c>
      <c r="K207" s="62">
        <f t="shared" si="32"/>
        <v>2592.5699999999997</v>
      </c>
      <c r="L207" s="9" t="s">
        <v>23</v>
      </c>
      <c r="M207" s="9" t="s">
        <v>92</v>
      </c>
      <c r="N207" s="9" t="s">
        <v>86</v>
      </c>
      <c r="O207" s="5">
        <f>125*125*125</f>
        <v>1953125</v>
      </c>
      <c r="P207" s="9" t="s">
        <v>26</v>
      </c>
      <c r="Q207" s="9">
        <f>12*12*12</f>
        <v>1728</v>
      </c>
      <c r="R207" s="9">
        <f>(1-Q207/O207)*COUNT($O$104:$O$168)</f>
        <v>64.94249216</v>
      </c>
      <c r="S207" s="9" t="s">
        <v>54</v>
      </c>
      <c r="T207" s="9" t="s">
        <v>62</v>
      </c>
      <c r="U207" s="9">
        <v>24</v>
      </c>
      <c r="V207" s="9">
        <v>41</v>
      </c>
      <c r="W207" s="9">
        <v>66</v>
      </c>
    </row>
    <row r="208" spans="1:23" x14ac:dyDescent="0.3">
      <c r="A208" s="9">
        <v>222</v>
      </c>
      <c r="B208" s="9">
        <v>170</v>
      </c>
      <c r="C208" s="9">
        <v>1200</v>
      </c>
      <c r="D208" s="9">
        <v>0.05</v>
      </c>
      <c r="E208" s="9">
        <v>0.03</v>
      </c>
      <c r="F208" s="9">
        <v>7.0000000000000007E-2</v>
      </c>
      <c r="G208" s="5">
        <f t="shared" si="30"/>
        <v>94.444444444444457</v>
      </c>
      <c r="H208" s="5">
        <f t="shared" si="28"/>
        <v>2.9233226837061039</v>
      </c>
      <c r="I208" s="5">
        <v>97.076677316293896</v>
      </c>
      <c r="J208" s="9">
        <v>2680</v>
      </c>
      <c r="K208" s="62">
        <f t="shared" si="32"/>
        <v>2601.6549520766766</v>
      </c>
      <c r="L208" s="9" t="s">
        <v>23</v>
      </c>
      <c r="M208" s="9" t="s">
        <v>93</v>
      </c>
      <c r="N208" s="9" t="s">
        <v>25</v>
      </c>
      <c r="O208" s="9">
        <f>100^3</f>
        <v>1000000</v>
      </c>
      <c r="P208" s="9" t="s">
        <v>26</v>
      </c>
      <c r="Q208" s="9">
        <f>8*8*8</f>
        <v>512</v>
      </c>
      <c r="R208" s="9">
        <f>(1-Q208/O208)*COUNT($O$169:$O$243)</f>
        <v>74.961600000000004</v>
      </c>
      <c r="S208" s="9" t="s">
        <v>54</v>
      </c>
      <c r="T208" s="9" t="s">
        <v>28</v>
      </c>
      <c r="U208" s="9">
        <v>9.36</v>
      </c>
      <c r="V208" s="9">
        <v>25.68</v>
      </c>
      <c r="W208" s="9">
        <v>44.81</v>
      </c>
    </row>
    <row r="209" spans="1:23" x14ac:dyDescent="0.3">
      <c r="A209" s="9">
        <v>351</v>
      </c>
      <c r="B209" s="9">
        <v>300</v>
      </c>
      <c r="C209" s="9">
        <v>800</v>
      </c>
      <c r="D209" s="9">
        <v>0.2</v>
      </c>
      <c r="E209" s="9">
        <v>0.04</v>
      </c>
      <c r="F209" s="9">
        <v>0.08</v>
      </c>
      <c r="G209" s="5">
        <f t="shared" si="30"/>
        <v>46.875</v>
      </c>
      <c r="H209" s="5">
        <f t="shared" si="28"/>
        <v>2.9962546816479403</v>
      </c>
      <c r="I209" s="5">
        <f>K209/J209*100</f>
        <v>97.00374531835206</v>
      </c>
      <c r="J209" s="9">
        <v>2670</v>
      </c>
      <c r="K209" s="9">
        <v>2590</v>
      </c>
      <c r="L209" s="9" t="s">
        <v>23</v>
      </c>
      <c r="M209" s="9" t="s">
        <v>44</v>
      </c>
      <c r="N209" s="9" t="s">
        <v>91</v>
      </c>
      <c r="O209" s="9">
        <f>280*280*365</f>
        <v>28616000</v>
      </c>
      <c r="P209" s="9" t="s">
        <v>26</v>
      </c>
      <c r="Q209" s="9">
        <f>12*12*12</f>
        <v>1728</v>
      </c>
      <c r="R209" s="9">
        <f>(1-Q209/O209)*COUNT(#REF!)</f>
        <v>0</v>
      </c>
      <c r="S209" s="9" t="s">
        <v>54</v>
      </c>
      <c r="T209" s="9" t="s">
        <v>44</v>
      </c>
      <c r="U209" s="9">
        <v>20</v>
      </c>
      <c r="V209" s="9">
        <v>28</v>
      </c>
      <c r="W209" s="9">
        <v>63</v>
      </c>
    </row>
    <row r="210" spans="1:23" x14ac:dyDescent="0.3">
      <c r="A210" s="9">
        <v>52</v>
      </c>
      <c r="B210" s="9">
        <v>200</v>
      </c>
      <c r="C210" s="9">
        <v>571.42999999999995</v>
      </c>
      <c r="D210" s="9">
        <v>0.08</v>
      </c>
      <c r="E210" s="9">
        <v>2.5000000000000001E-2</v>
      </c>
      <c r="F210" s="9">
        <v>0.08</v>
      </c>
      <c r="G210" s="9">
        <f t="shared" si="30"/>
        <v>174.99956250109375</v>
      </c>
      <c r="H210" s="5">
        <f t="shared" si="28"/>
        <v>3</v>
      </c>
      <c r="I210" s="5">
        <v>97</v>
      </c>
      <c r="J210" s="62">
        <f>K210*100/I210</f>
        <v>2680.4123711340208</v>
      </c>
      <c r="K210" s="9">
        <v>2600</v>
      </c>
      <c r="L210" s="9" t="s">
        <v>23</v>
      </c>
      <c r="M210" s="9" t="s">
        <v>82</v>
      </c>
      <c r="N210" s="9" t="s">
        <v>83</v>
      </c>
      <c r="O210" s="9">
        <f>250*250*300</f>
        <v>18750000</v>
      </c>
      <c r="P210" s="9" t="s">
        <v>46</v>
      </c>
      <c r="Q210" s="9">
        <v>1</v>
      </c>
      <c r="R210" s="9">
        <f>(1-Q210/O210)*COUNT($O$53:$O$54)</f>
        <v>1.9999998933333334</v>
      </c>
      <c r="S210" s="9" t="s">
        <v>54</v>
      </c>
      <c r="T210" s="9" t="s">
        <v>44</v>
      </c>
      <c r="V210" s="9">
        <v>45</v>
      </c>
    </row>
    <row r="211" spans="1:23" x14ac:dyDescent="0.3">
      <c r="A211" s="9">
        <v>87</v>
      </c>
      <c r="B211" s="9">
        <v>400</v>
      </c>
      <c r="C211" s="9">
        <v>2000</v>
      </c>
      <c r="D211" s="9">
        <v>0.15</v>
      </c>
      <c r="E211" s="9">
        <v>0.05</v>
      </c>
      <c r="F211" s="9">
        <v>8.5000000000000006E-2</v>
      </c>
      <c r="G211" s="5">
        <f t="shared" si="30"/>
        <v>26.666666666666668</v>
      </c>
      <c r="H211" s="5">
        <f t="shared" si="28"/>
        <v>3</v>
      </c>
      <c r="I211" s="9">
        <v>97</v>
      </c>
      <c r="J211" s="9">
        <v>2680</v>
      </c>
      <c r="K211" s="62">
        <f t="shared" ref="K211:K218" si="33">J211*I211/100</f>
        <v>2599.6</v>
      </c>
      <c r="L211" s="9" t="s">
        <v>23</v>
      </c>
      <c r="M211" s="9" t="s">
        <v>44</v>
      </c>
      <c r="N211" s="9" t="s">
        <v>89</v>
      </c>
      <c r="O211" s="9">
        <f>(PI()*400^2/4)*400</f>
        <v>50265482.457436688</v>
      </c>
      <c r="P211" s="9" t="s">
        <v>26</v>
      </c>
      <c r="Q211" s="9">
        <f>10*10*10</f>
        <v>1000</v>
      </c>
      <c r="R211" s="9">
        <f>(1-Q211/O211)*COUNT($O$83:$O$100)</f>
        <v>17.999641901378041</v>
      </c>
      <c r="S211" s="9" t="s">
        <v>27</v>
      </c>
      <c r="T211" s="9" t="s">
        <v>44</v>
      </c>
      <c r="U211" s="9">
        <v>20</v>
      </c>
      <c r="V211" s="9">
        <f>AVERAGE(U211,W211)</f>
        <v>41.5</v>
      </c>
      <c r="W211" s="9">
        <v>63</v>
      </c>
    </row>
    <row r="212" spans="1:23" x14ac:dyDescent="0.3">
      <c r="A212" s="9">
        <v>175</v>
      </c>
      <c r="B212" s="9">
        <v>140</v>
      </c>
      <c r="C212" s="9">
        <v>1000</v>
      </c>
      <c r="D212" s="9">
        <v>0.05</v>
      </c>
      <c r="E212" s="9">
        <v>0.03</v>
      </c>
      <c r="F212" s="9">
        <v>7.0000000000000007E-2</v>
      </c>
      <c r="G212" s="5">
        <f t="shared" si="30"/>
        <v>93.333333333333329</v>
      </c>
      <c r="H212" s="5">
        <f t="shared" si="28"/>
        <v>3.0511182108626969</v>
      </c>
      <c r="I212" s="5">
        <v>96.948881789137303</v>
      </c>
      <c r="J212" s="9">
        <v>2680</v>
      </c>
      <c r="K212" s="62">
        <f t="shared" si="33"/>
        <v>2598.23003194888</v>
      </c>
      <c r="L212" s="9" t="s">
        <v>23</v>
      </c>
      <c r="M212" s="9" t="s">
        <v>93</v>
      </c>
      <c r="N212" s="9" t="s">
        <v>25</v>
      </c>
      <c r="O212" s="9">
        <f>100^3</f>
        <v>1000000</v>
      </c>
      <c r="P212" s="9" t="s">
        <v>26</v>
      </c>
      <c r="Q212" s="9">
        <f>8*8*8</f>
        <v>512</v>
      </c>
      <c r="R212" s="9">
        <f>(1-Q212/O212)*COUNT($O$169:$O$243)</f>
        <v>74.961600000000004</v>
      </c>
      <c r="S212" s="9" t="s">
        <v>54</v>
      </c>
      <c r="T212" s="9" t="s">
        <v>28</v>
      </c>
      <c r="U212" s="9">
        <v>9.36</v>
      </c>
      <c r="V212" s="9">
        <v>25.68</v>
      </c>
      <c r="W212" s="9">
        <v>44.81</v>
      </c>
    </row>
    <row r="213" spans="1:23" x14ac:dyDescent="0.3">
      <c r="A213" s="9">
        <v>238</v>
      </c>
      <c r="B213" s="9">
        <v>180</v>
      </c>
      <c r="C213" s="9">
        <v>1300</v>
      </c>
      <c r="D213" s="9">
        <v>0.05</v>
      </c>
      <c r="E213" s="9">
        <v>0.03</v>
      </c>
      <c r="F213" s="9">
        <v>7.0000000000000007E-2</v>
      </c>
      <c r="G213" s="5">
        <f t="shared" si="30"/>
        <v>92.307692307692307</v>
      </c>
      <c r="H213" s="5">
        <f t="shared" si="28"/>
        <v>3.0511182108626969</v>
      </c>
      <c r="I213" s="5">
        <v>96.948881789137303</v>
      </c>
      <c r="J213" s="9">
        <v>2680</v>
      </c>
      <c r="K213" s="62">
        <f t="shared" si="33"/>
        <v>2598.23003194888</v>
      </c>
      <c r="L213" s="9" t="s">
        <v>23</v>
      </c>
      <c r="M213" s="9" t="s">
        <v>93</v>
      </c>
      <c r="N213" s="9" t="s">
        <v>25</v>
      </c>
      <c r="O213" s="9">
        <f>100^3</f>
        <v>1000000</v>
      </c>
      <c r="P213" s="9" t="s">
        <v>26</v>
      </c>
      <c r="Q213" s="9">
        <f>8*8*8</f>
        <v>512</v>
      </c>
      <c r="R213" s="9">
        <f>(1-Q213/O213)*COUNT($O$169:$O$243)</f>
        <v>74.961600000000004</v>
      </c>
      <c r="S213" s="9" t="s">
        <v>54</v>
      </c>
      <c r="T213" s="9" t="s">
        <v>28</v>
      </c>
      <c r="U213" s="9">
        <v>9.36</v>
      </c>
      <c r="V213" s="9">
        <v>25.68</v>
      </c>
      <c r="W213" s="9">
        <v>44.81</v>
      </c>
    </row>
    <row r="214" spans="1:23" x14ac:dyDescent="0.3">
      <c r="A214" s="9">
        <v>334</v>
      </c>
      <c r="B214" s="9">
        <v>400</v>
      </c>
      <c r="C214" s="9">
        <v>750</v>
      </c>
      <c r="D214" s="9">
        <v>9.0700000000000003E-2</v>
      </c>
      <c r="E214" s="9">
        <v>0.03</v>
      </c>
      <c r="F214" s="9">
        <v>0.08</v>
      </c>
      <c r="G214" s="5">
        <f t="shared" si="30"/>
        <v>196.00637020703172</v>
      </c>
      <c r="H214" s="5">
        <f t="shared" si="28"/>
        <v>3.0576368876080977</v>
      </c>
      <c r="I214" s="5">
        <v>96.942363112391902</v>
      </c>
      <c r="J214" s="9">
        <v>2680</v>
      </c>
      <c r="K214" s="62">
        <f t="shared" si="33"/>
        <v>2598.055331412103</v>
      </c>
      <c r="L214" s="9" t="s">
        <v>23</v>
      </c>
      <c r="M214" s="9" t="s">
        <v>100</v>
      </c>
      <c r="N214" s="9" t="s">
        <v>91</v>
      </c>
      <c r="O214" s="9">
        <f>280*280*365</f>
        <v>28616000</v>
      </c>
      <c r="P214" s="9" t="s">
        <v>26</v>
      </c>
      <c r="Q214" s="9">
        <f>6*8*10</f>
        <v>480</v>
      </c>
      <c r="R214" s="9">
        <f>(1-Q214/O214)*COUNT($O$313:$O$339)</f>
        <v>26.999547106513837</v>
      </c>
      <c r="S214" s="9" t="s">
        <v>54</v>
      </c>
      <c r="T214" s="9" t="s">
        <v>28</v>
      </c>
      <c r="U214" s="9">
        <v>15</v>
      </c>
      <c r="V214" s="9">
        <f>77/2</f>
        <v>38.5</v>
      </c>
      <c r="W214" s="9">
        <v>62</v>
      </c>
    </row>
    <row r="215" spans="1:23" x14ac:dyDescent="0.3">
      <c r="A215" s="9">
        <v>112</v>
      </c>
      <c r="B215" s="9">
        <v>350</v>
      </c>
      <c r="C215" s="9">
        <v>1200</v>
      </c>
      <c r="D215" s="9">
        <v>0.13</v>
      </c>
      <c r="E215" s="9">
        <v>0.03</v>
      </c>
      <c r="F215" s="9">
        <v>7.0000000000000007E-2</v>
      </c>
      <c r="G215" s="5">
        <f t="shared" si="30"/>
        <v>74.786324786324798</v>
      </c>
      <c r="H215" s="5">
        <f t="shared" si="28"/>
        <v>3.0999999999999943</v>
      </c>
      <c r="I215" s="9">
        <v>96.9</v>
      </c>
      <c r="J215" s="9">
        <v>2670</v>
      </c>
      <c r="K215" s="62">
        <f t="shared" si="33"/>
        <v>2587.2300000000005</v>
      </c>
      <c r="L215" s="9" t="s">
        <v>23</v>
      </c>
      <c r="M215" s="9" t="s">
        <v>92</v>
      </c>
      <c r="N215" s="9" t="s">
        <v>86</v>
      </c>
      <c r="O215" s="5">
        <f>125*125*125</f>
        <v>1953125</v>
      </c>
      <c r="P215" s="9" t="s">
        <v>26</v>
      </c>
      <c r="Q215" s="9">
        <f>12*12*12</f>
        <v>1728</v>
      </c>
      <c r="R215" s="9">
        <f>(1-Q215/O215)*COUNT($O$104:$O$168)</f>
        <v>64.94249216</v>
      </c>
      <c r="S215" s="9" t="s">
        <v>27</v>
      </c>
      <c r="T215" s="9" t="s">
        <v>62</v>
      </c>
      <c r="U215" s="9">
        <v>24</v>
      </c>
      <c r="V215" s="9">
        <v>41</v>
      </c>
      <c r="W215" s="9">
        <v>66</v>
      </c>
    </row>
    <row r="216" spans="1:23" x14ac:dyDescent="0.3">
      <c r="A216" s="9">
        <v>156</v>
      </c>
      <c r="B216" s="9">
        <v>250</v>
      </c>
      <c r="C216" s="9">
        <v>1600</v>
      </c>
      <c r="D216" s="9">
        <v>0.13</v>
      </c>
      <c r="E216" s="9">
        <v>0.06</v>
      </c>
      <c r="F216" s="9">
        <v>7.0000000000000007E-2</v>
      </c>
      <c r="G216" s="5">
        <f t="shared" si="30"/>
        <v>20.032051282051281</v>
      </c>
      <c r="H216" s="5">
        <f t="shared" si="28"/>
        <v>3.0999999999999943</v>
      </c>
      <c r="I216" s="9">
        <v>96.9</v>
      </c>
      <c r="J216" s="9">
        <v>2670</v>
      </c>
      <c r="K216" s="62">
        <f t="shared" si="33"/>
        <v>2587.2300000000005</v>
      </c>
      <c r="L216" s="9" t="s">
        <v>23</v>
      </c>
      <c r="M216" s="9" t="s">
        <v>92</v>
      </c>
      <c r="N216" s="9" t="s">
        <v>86</v>
      </c>
      <c r="O216" s="5">
        <f>125*125*125</f>
        <v>1953125</v>
      </c>
      <c r="P216" s="9" t="s">
        <v>26</v>
      </c>
      <c r="Q216" s="9">
        <f>12*12*12</f>
        <v>1728</v>
      </c>
      <c r="R216" s="9">
        <f>(1-Q216/O216)*COUNT($O$104:$O$168)</f>
        <v>64.94249216</v>
      </c>
      <c r="S216" s="9" t="s">
        <v>54</v>
      </c>
      <c r="T216" s="9" t="s">
        <v>62</v>
      </c>
      <c r="U216" s="9">
        <v>24</v>
      </c>
      <c r="V216" s="9">
        <v>41</v>
      </c>
      <c r="W216" s="9">
        <v>66</v>
      </c>
    </row>
    <row r="217" spans="1:23" x14ac:dyDescent="0.3">
      <c r="A217" s="9">
        <v>161</v>
      </c>
      <c r="B217" s="9">
        <v>250</v>
      </c>
      <c r="C217" s="9">
        <v>475</v>
      </c>
      <c r="D217" s="9">
        <v>0.13</v>
      </c>
      <c r="E217" s="9">
        <v>0.09</v>
      </c>
      <c r="F217" s="9">
        <v>7.0000000000000007E-2</v>
      </c>
      <c r="G217" s="5">
        <f t="shared" si="30"/>
        <v>44.984255510571302</v>
      </c>
      <c r="H217" s="5">
        <f t="shared" si="28"/>
        <v>3.0999999999999943</v>
      </c>
      <c r="I217" s="9">
        <v>96.9</v>
      </c>
      <c r="J217" s="9">
        <v>2670</v>
      </c>
      <c r="K217" s="62">
        <f t="shared" si="33"/>
        <v>2587.2300000000005</v>
      </c>
      <c r="L217" s="9" t="s">
        <v>23</v>
      </c>
      <c r="M217" s="9" t="s">
        <v>92</v>
      </c>
      <c r="N217" s="9" t="s">
        <v>86</v>
      </c>
      <c r="O217" s="5">
        <f>125*125*125</f>
        <v>1953125</v>
      </c>
      <c r="P217" s="9" t="s">
        <v>26</v>
      </c>
      <c r="Q217" s="9">
        <f>12*12*12</f>
        <v>1728</v>
      </c>
      <c r="R217" s="9">
        <f>(1-Q217/O217)*COUNT($O$104:$O$168)</f>
        <v>64.94249216</v>
      </c>
      <c r="S217" s="9" t="s">
        <v>54</v>
      </c>
      <c r="T217" s="9" t="s">
        <v>62</v>
      </c>
      <c r="U217" s="9">
        <v>24</v>
      </c>
      <c r="V217" s="9">
        <v>41</v>
      </c>
      <c r="W217" s="9">
        <v>66</v>
      </c>
    </row>
    <row r="218" spans="1:23" x14ac:dyDescent="0.3">
      <c r="A218" s="9">
        <v>327</v>
      </c>
      <c r="B218" s="9">
        <v>360</v>
      </c>
      <c r="C218" s="9">
        <v>600</v>
      </c>
      <c r="D218" s="9">
        <v>0.111</v>
      </c>
      <c r="E218" s="9">
        <v>0.03</v>
      </c>
      <c r="F218" s="9">
        <v>0.08</v>
      </c>
      <c r="G218" s="5">
        <f t="shared" si="30"/>
        <v>180.1801801801802</v>
      </c>
      <c r="H218" s="5">
        <f t="shared" si="28"/>
        <v>3.1152737752161954</v>
      </c>
      <c r="I218" s="5">
        <v>96.884726224783805</v>
      </c>
      <c r="J218" s="9">
        <v>2680</v>
      </c>
      <c r="K218" s="62">
        <f t="shared" si="33"/>
        <v>2596.5106628242061</v>
      </c>
      <c r="L218" s="9" t="s">
        <v>23</v>
      </c>
      <c r="M218" s="9" t="s">
        <v>100</v>
      </c>
      <c r="N218" s="9" t="s">
        <v>91</v>
      </c>
      <c r="O218" s="9">
        <f>280*280*365</f>
        <v>28616000</v>
      </c>
      <c r="P218" s="9" t="s">
        <v>26</v>
      </c>
      <c r="Q218" s="9">
        <f>6*8*10</f>
        <v>480</v>
      </c>
      <c r="R218" s="9">
        <f>(1-Q218/O218)*COUNT($O$313:$O$339)</f>
        <v>26.999547106513837</v>
      </c>
      <c r="S218" s="9" t="s">
        <v>54</v>
      </c>
      <c r="T218" s="9" t="s">
        <v>28</v>
      </c>
      <c r="U218" s="9">
        <v>15</v>
      </c>
      <c r="V218" s="9">
        <f>77/2</f>
        <v>38.5</v>
      </c>
      <c r="W218" s="9">
        <v>62</v>
      </c>
    </row>
    <row r="219" spans="1:23" x14ac:dyDescent="0.3">
      <c r="A219" s="9">
        <v>283</v>
      </c>
      <c r="B219" s="9">
        <v>150</v>
      </c>
      <c r="C219" s="9">
        <v>1000</v>
      </c>
      <c r="D219" s="9">
        <v>0.05</v>
      </c>
      <c r="E219" s="9">
        <v>0.05</v>
      </c>
      <c r="F219" s="9">
        <v>0.115</v>
      </c>
      <c r="G219" s="5">
        <f t="shared" si="30"/>
        <v>60</v>
      </c>
      <c r="H219" s="9">
        <f t="shared" si="28"/>
        <v>3.1899999999999977</v>
      </c>
      <c r="I219" s="9">
        <v>96.81</v>
      </c>
      <c r="J219" s="62">
        <f>K219*100/I219</f>
        <v>2685.6729676686291</v>
      </c>
      <c r="K219" s="9">
        <v>2600</v>
      </c>
      <c r="L219" s="9" t="s">
        <v>23</v>
      </c>
      <c r="M219" s="9" t="s">
        <v>44</v>
      </c>
      <c r="N219" s="9" t="s">
        <v>98</v>
      </c>
      <c r="O219" s="9">
        <f>280*280*365</f>
        <v>28616000</v>
      </c>
      <c r="P219" s="9" t="s">
        <v>49</v>
      </c>
      <c r="Q219" s="9">
        <f>(PI()*10^2/4)*60</f>
        <v>4712.3889803846896</v>
      </c>
      <c r="R219" s="9">
        <f>(1-Q219/O219)*COUNT($O$283:$O$312)</f>
        <v>29.995059698441029</v>
      </c>
      <c r="S219" s="9" t="s">
        <v>54</v>
      </c>
      <c r="T219" s="9" t="s">
        <v>44</v>
      </c>
      <c r="U219" s="9">
        <v>30</v>
      </c>
      <c r="V219" s="9">
        <f>AVERAGE(U219,W219)</f>
        <v>47.5</v>
      </c>
      <c r="W219" s="9">
        <v>65</v>
      </c>
    </row>
    <row r="220" spans="1:23" x14ac:dyDescent="0.3">
      <c r="A220" s="9">
        <v>107</v>
      </c>
      <c r="B220" s="9">
        <v>350</v>
      </c>
      <c r="C220" s="9">
        <v>1200</v>
      </c>
      <c r="D220" s="9">
        <v>0.13</v>
      </c>
      <c r="E220" s="9">
        <v>0.03</v>
      </c>
      <c r="F220" s="9">
        <v>7.0000000000000007E-2</v>
      </c>
      <c r="G220" s="5">
        <f t="shared" si="30"/>
        <v>74.786324786324798</v>
      </c>
      <c r="H220" s="5">
        <f t="shared" si="28"/>
        <v>3.2000000000000028</v>
      </c>
      <c r="I220" s="9">
        <v>96.8</v>
      </c>
      <c r="J220" s="9">
        <v>2670</v>
      </c>
      <c r="K220" s="62">
        <f>J220*I220/100</f>
        <v>2584.56</v>
      </c>
      <c r="L220" s="9" t="s">
        <v>23</v>
      </c>
      <c r="M220" s="9" t="s">
        <v>92</v>
      </c>
      <c r="N220" s="9" t="s">
        <v>86</v>
      </c>
      <c r="O220" s="5">
        <f>125*125*125</f>
        <v>1953125</v>
      </c>
      <c r="P220" s="9" t="s">
        <v>26</v>
      </c>
      <c r="Q220" s="9">
        <f>12*12*12</f>
        <v>1728</v>
      </c>
      <c r="R220" s="9">
        <f>(1-Q220/O220)*COUNT($O$104:$O$168)</f>
        <v>64.94249216</v>
      </c>
      <c r="S220" s="9" t="s">
        <v>54</v>
      </c>
      <c r="T220" s="9" t="s">
        <v>62</v>
      </c>
      <c r="U220" s="9">
        <v>24</v>
      </c>
      <c r="V220" s="9">
        <v>41</v>
      </c>
      <c r="W220" s="9">
        <v>66</v>
      </c>
    </row>
    <row r="221" spans="1:23" x14ac:dyDescent="0.3">
      <c r="A221" s="9">
        <v>148</v>
      </c>
      <c r="B221" s="9">
        <v>250</v>
      </c>
      <c r="C221" s="9">
        <v>600</v>
      </c>
      <c r="D221" s="9">
        <v>0.13</v>
      </c>
      <c r="E221" s="9">
        <v>0.06</v>
      </c>
      <c r="F221" s="9">
        <v>7.0000000000000007E-2</v>
      </c>
      <c r="G221" s="5">
        <f t="shared" si="30"/>
        <v>53.418803418803421</v>
      </c>
      <c r="H221" s="5">
        <f t="shared" si="28"/>
        <v>3.2999999999999972</v>
      </c>
      <c r="I221" s="9">
        <v>96.7</v>
      </c>
      <c r="J221" s="9">
        <v>2670</v>
      </c>
      <c r="K221" s="62">
        <f>J221*I221/100</f>
        <v>2581.89</v>
      </c>
      <c r="L221" s="9" t="s">
        <v>23</v>
      </c>
      <c r="M221" s="9" t="s">
        <v>92</v>
      </c>
      <c r="N221" s="9" t="s">
        <v>86</v>
      </c>
      <c r="O221" s="5">
        <f>125*125*125</f>
        <v>1953125</v>
      </c>
      <c r="P221" s="9" t="s">
        <v>26</v>
      </c>
      <c r="Q221" s="9">
        <f>12*12*12</f>
        <v>1728</v>
      </c>
      <c r="R221" s="9">
        <f>(1-Q221/O221)*COUNT($O$104:$O$168)</f>
        <v>64.94249216</v>
      </c>
      <c r="S221" s="9" t="s">
        <v>54</v>
      </c>
      <c r="T221" s="9" t="s">
        <v>62</v>
      </c>
      <c r="U221" s="9">
        <v>24</v>
      </c>
      <c r="V221" s="9">
        <v>41</v>
      </c>
      <c r="W221" s="9">
        <v>66</v>
      </c>
    </row>
    <row r="222" spans="1:23" x14ac:dyDescent="0.3">
      <c r="A222" s="9">
        <v>72</v>
      </c>
      <c r="B222" s="9">
        <v>350</v>
      </c>
      <c r="C222" s="9">
        <v>1100</v>
      </c>
      <c r="D222" s="9">
        <v>7.0000000000000007E-2</v>
      </c>
      <c r="E222" s="9">
        <v>0.03</v>
      </c>
      <c r="F222" s="9">
        <v>0.08</v>
      </c>
      <c r="G222" s="9">
        <f t="shared" si="30"/>
        <v>151.51515151515147</v>
      </c>
      <c r="H222" s="5">
        <f t="shared" si="28"/>
        <v>3.3208955223880565</v>
      </c>
      <c r="I222" s="5">
        <f>K222*100/J222</f>
        <v>96.679104477611943</v>
      </c>
      <c r="J222" s="9">
        <v>2680</v>
      </c>
      <c r="K222" s="9">
        <v>2591</v>
      </c>
      <c r="L222" s="9" t="s">
        <v>23</v>
      </c>
      <c r="M222" s="9" t="s">
        <v>85</v>
      </c>
      <c r="N222" s="9" t="s">
        <v>86</v>
      </c>
      <c r="O222" s="9">
        <f>125*125*125</f>
        <v>1953125</v>
      </c>
      <c r="P222" s="9" t="s">
        <v>26</v>
      </c>
      <c r="Q222" s="9">
        <f>10*10*10</f>
        <v>1000</v>
      </c>
      <c r="R222" s="9">
        <f>(1-Q222/O222)*COUNT($O$55:$O$81)</f>
        <v>26.986176</v>
      </c>
      <c r="S222" s="9" t="s">
        <v>54</v>
      </c>
      <c r="T222" s="9" t="s">
        <v>28</v>
      </c>
      <c r="U222" s="9">
        <v>20</v>
      </c>
      <c r="V222" s="9">
        <f>AVERAGE(U222,W222)</f>
        <v>41.5</v>
      </c>
      <c r="W222" s="9">
        <v>63</v>
      </c>
    </row>
    <row r="223" spans="1:23" x14ac:dyDescent="0.3">
      <c r="A223" s="9">
        <v>239</v>
      </c>
      <c r="B223" s="9">
        <v>180</v>
      </c>
      <c r="C223" s="9">
        <v>1400</v>
      </c>
      <c r="D223" s="9">
        <v>0.05</v>
      </c>
      <c r="E223" s="9">
        <v>0.03</v>
      </c>
      <c r="F223" s="9">
        <v>7.0000000000000007E-2</v>
      </c>
      <c r="G223" s="5">
        <f t="shared" si="30"/>
        <v>85.714285714285708</v>
      </c>
      <c r="H223" s="5">
        <f t="shared" si="28"/>
        <v>3.338658146964903</v>
      </c>
      <c r="I223" s="5">
        <v>96.661341853035097</v>
      </c>
      <c r="J223" s="9">
        <v>2680</v>
      </c>
      <c r="K223" s="62">
        <f>J223*I223/100</f>
        <v>2590.5239616613408</v>
      </c>
      <c r="L223" s="9" t="s">
        <v>23</v>
      </c>
      <c r="M223" s="9" t="s">
        <v>93</v>
      </c>
      <c r="N223" s="9" t="s">
        <v>25</v>
      </c>
      <c r="O223" s="9">
        <f>100^3</f>
        <v>1000000</v>
      </c>
      <c r="P223" s="9" t="s">
        <v>26</v>
      </c>
      <c r="Q223" s="9">
        <f>8*8*8</f>
        <v>512</v>
      </c>
      <c r="R223" s="9">
        <f>(1-Q223/O223)*COUNT($O$169:$O$243)</f>
        <v>74.961600000000004</v>
      </c>
      <c r="S223" s="9" t="s">
        <v>54</v>
      </c>
      <c r="T223" s="9" t="s">
        <v>28</v>
      </c>
      <c r="U223" s="9">
        <v>9.36</v>
      </c>
      <c r="V223" s="9">
        <v>25.68</v>
      </c>
      <c r="W223" s="9">
        <v>44.81</v>
      </c>
    </row>
    <row r="224" spans="1:23" x14ac:dyDescent="0.3">
      <c r="A224" s="9">
        <v>352</v>
      </c>
      <c r="B224" s="9">
        <v>300</v>
      </c>
      <c r="C224" s="9">
        <v>1000</v>
      </c>
      <c r="D224" s="9">
        <v>0.1</v>
      </c>
      <c r="E224" s="9">
        <v>0.06</v>
      </c>
      <c r="F224" s="9">
        <v>0.08</v>
      </c>
      <c r="G224" s="5">
        <f t="shared" si="30"/>
        <v>50</v>
      </c>
      <c r="H224" s="5">
        <f t="shared" si="28"/>
        <v>3.3707865168539257</v>
      </c>
      <c r="I224" s="5">
        <f>K224/J224*100</f>
        <v>96.629213483146074</v>
      </c>
      <c r="J224" s="9">
        <v>2670</v>
      </c>
      <c r="K224" s="9">
        <v>2580</v>
      </c>
      <c r="L224" s="9" t="s">
        <v>23</v>
      </c>
      <c r="M224" s="9" t="s">
        <v>44</v>
      </c>
      <c r="N224" s="9" t="s">
        <v>91</v>
      </c>
      <c r="O224" s="9">
        <f>280*280*365</f>
        <v>28616000</v>
      </c>
      <c r="P224" s="9" t="s">
        <v>26</v>
      </c>
      <c r="Q224" s="9">
        <f>12*12*12</f>
        <v>1728</v>
      </c>
      <c r="R224" s="9">
        <f>(1-Q224/O224)*COUNT(#REF!)</f>
        <v>0</v>
      </c>
      <c r="S224" s="9" t="s">
        <v>54</v>
      </c>
      <c r="T224" s="9" t="s">
        <v>44</v>
      </c>
      <c r="U224" s="9">
        <v>20</v>
      </c>
      <c r="V224" s="9">
        <v>28</v>
      </c>
      <c r="W224" s="9">
        <v>63</v>
      </c>
    </row>
    <row r="225" spans="1:23" x14ac:dyDescent="0.3">
      <c r="A225" s="9">
        <v>171</v>
      </c>
      <c r="B225" s="9">
        <v>140</v>
      </c>
      <c r="C225" s="9">
        <v>600</v>
      </c>
      <c r="D225" s="9">
        <v>0.05</v>
      </c>
      <c r="E225" s="9">
        <v>0.03</v>
      </c>
      <c r="F225" s="9">
        <v>7.0000000000000007E-2</v>
      </c>
      <c r="G225" s="5">
        <f t="shared" si="30"/>
        <v>155.55555555555557</v>
      </c>
      <c r="H225" s="5">
        <f t="shared" si="28"/>
        <v>3.4504792332269005</v>
      </c>
      <c r="I225" s="5">
        <v>96.549520766773099</v>
      </c>
      <c r="J225" s="9">
        <v>2680</v>
      </c>
      <c r="K225" s="62">
        <f t="shared" ref="K225:K233" si="34">J225*I225/100</f>
        <v>2587.5271565495191</v>
      </c>
      <c r="L225" s="9" t="s">
        <v>23</v>
      </c>
      <c r="M225" s="9" t="s">
        <v>93</v>
      </c>
      <c r="N225" s="9" t="s">
        <v>25</v>
      </c>
      <c r="O225" s="9">
        <f>100^3</f>
        <v>1000000</v>
      </c>
      <c r="P225" s="9" t="s">
        <v>26</v>
      </c>
      <c r="Q225" s="9">
        <f>8*8*8</f>
        <v>512</v>
      </c>
      <c r="R225" s="9">
        <f>(1-Q225/O225)*COUNT($O$169:$O$243)</f>
        <v>74.961600000000004</v>
      </c>
      <c r="S225" s="9" t="s">
        <v>54</v>
      </c>
      <c r="T225" s="9" t="s">
        <v>28</v>
      </c>
      <c r="U225" s="9">
        <v>9.36</v>
      </c>
      <c r="V225" s="9">
        <v>25.68</v>
      </c>
      <c r="W225" s="9">
        <v>44.81</v>
      </c>
    </row>
    <row r="226" spans="1:23" x14ac:dyDescent="0.3">
      <c r="A226" s="9">
        <v>321</v>
      </c>
      <c r="B226" s="9">
        <v>400</v>
      </c>
      <c r="C226" s="9">
        <v>900</v>
      </c>
      <c r="D226" s="9">
        <v>8.7800000000000003E-2</v>
      </c>
      <c r="E226" s="9">
        <v>0.03</v>
      </c>
      <c r="F226" s="9">
        <v>0.08</v>
      </c>
      <c r="G226" s="5">
        <f t="shared" si="30"/>
        <v>168.73365392727581</v>
      </c>
      <c r="H226" s="5">
        <f t="shared" si="28"/>
        <v>3.489913544668596</v>
      </c>
      <c r="I226" s="5">
        <v>96.510086455331404</v>
      </c>
      <c r="J226" s="9">
        <v>2680</v>
      </c>
      <c r="K226" s="62">
        <f t="shared" si="34"/>
        <v>2586.4703170028815</v>
      </c>
      <c r="L226" s="9" t="s">
        <v>23</v>
      </c>
      <c r="M226" s="9" t="s">
        <v>100</v>
      </c>
      <c r="N226" s="9" t="s">
        <v>91</v>
      </c>
      <c r="O226" s="9">
        <f>280*280*365</f>
        <v>28616000</v>
      </c>
      <c r="P226" s="9" t="s">
        <v>26</v>
      </c>
      <c r="Q226" s="9">
        <f>6*8*10</f>
        <v>480</v>
      </c>
      <c r="R226" s="9">
        <f>(1-Q226/O226)*COUNT($O$313:$O$339)</f>
        <v>26.999547106513837</v>
      </c>
      <c r="S226" s="9" t="s">
        <v>54</v>
      </c>
      <c r="T226" s="9" t="s">
        <v>28</v>
      </c>
      <c r="U226" s="9">
        <v>15</v>
      </c>
      <c r="V226" s="9">
        <f>77/2</f>
        <v>38.5</v>
      </c>
      <c r="W226" s="9">
        <v>62</v>
      </c>
    </row>
    <row r="227" spans="1:23" x14ac:dyDescent="0.3">
      <c r="A227" s="9">
        <v>136</v>
      </c>
      <c r="B227" s="9">
        <v>250</v>
      </c>
      <c r="C227" s="9">
        <v>2400</v>
      </c>
      <c r="D227" s="9">
        <v>0.13</v>
      </c>
      <c r="E227" s="9">
        <v>0.03</v>
      </c>
      <c r="F227" s="9">
        <v>7.0000000000000007E-2</v>
      </c>
      <c r="G227" s="5">
        <f t="shared" si="30"/>
        <v>26.70940170940171</v>
      </c>
      <c r="H227" s="5">
        <f t="shared" si="28"/>
        <v>3.5</v>
      </c>
      <c r="I227" s="9">
        <v>96.5</v>
      </c>
      <c r="J227" s="9">
        <v>2670</v>
      </c>
      <c r="K227" s="62">
        <f t="shared" si="34"/>
        <v>2576.5500000000002</v>
      </c>
      <c r="L227" s="9" t="s">
        <v>23</v>
      </c>
      <c r="M227" s="9" t="s">
        <v>92</v>
      </c>
      <c r="N227" s="9" t="s">
        <v>86</v>
      </c>
      <c r="O227" s="5">
        <f>125*125*125</f>
        <v>1953125</v>
      </c>
      <c r="P227" s="9" t="s">
        <v>26</v>
      </c>
      <c r="Q227" s="9">
        <f>12*12*12</f>
        <v>1728</v>
      </c>
      <c r="R227" s="9">
        <f>(1-Q227/O227)*COUNT($O$104:$O$168)</f>
        <v>64.94249216</v>
      </c>
      <c r="S227" s="9" t="s">
        <v>54</v>
      </c>
      <c r="T227" s="9" t="s">
        <v>62</v>
      </c>
      <c r="U227" s="9">
        <v>24</v>
      </c>
      <c r="V227" s="9">
        <v>41</v>
      </c>
      <c r="W227" s="9">
        <v>66</v>
      </c>
    </row>
    <row r="228" spans="1:23" x14ac:dyDescent="0.3">
      <c r="A228" s="9">
        <v>271</v>
      </c>
      <c r="B228" s="9">
        <v>175</v>
      </c>
      <c r="C228" s="9">
        <v>1025</v>
      </c>
      <c r="D228" s="9">
        <v>5.2499999999999998E-2</v>
      </c>
      <c r="E228" s="9">
        <v>0.03</v>
      </c>
      <c r="F228" s="9">
        <v>0.15</v>
      </c>
      <c r="G228" s="5">
        <f t="shared" si="30"/>
        <v>108.40108401084012</v>
      </c>
      <c r="H228" s="9">
        <v>3.5</v>
      </c>
      <c r="I228" s="9">
        <f>100-H228</f>
        <v>96.5</v>
      </c>
      <c r="J228" s="9">
        <v>2680</v>
      </c>
      <c r="K228" s="62">
        <f t="shared" si="34"/>
        <v>2586.1999999999998</v>
      </c>
      <c r="L228" s="9" t="s">
        <v>23</v>
      </c>
      <c r="M228" s="9" t="s">
        <v>96</v>
      </c>
      <c r="N228" s="9" t="s">
        <v>97</v>
      </c>
      <c r="O228" s="9">
        <f>245*245*350</f>
        <v>21008750</v>
      </c>
      <c r="P228" s="9" t="s">
        <v>26</v>
      </c>
      <c r="Q228" s="9">
        <f>10*10*10</f>
        <v>1000</v>
      </c>
      <c r="R228" s="9">
        <f>(1-Q228/O228)*COUNT($O$256:$O$282)</f>
        <v>26.99871482120545</v>
      </c>
      <c r="S228" s="9" t="s">
        <v>27</v>
      </c>
      <c r="T228" s="9" t="s">
        <v>28</v>
      </c>
      <c r="U228" s="9">
        <v>20</v>
      </c>
      <c r="V228" s="9">
        <v>35</v>
      </c>
      <c r="W228" s="9">
        <v>63</v>
      </c>
    </row>
    <row r="229" spans="1:23" x14ac:dyDescent="0.3">
      <c r="A229" s="9">
        <v>223</v>
      </c>
      <c r="B229" s="9">
        <v>170</v>
      </c>
      <c r="C229" s="9">
        <v>1300</v>
      </c>
      <c r="D229" s="9">
        <v>0.05</v>
      </c>
      <c r="E229" s="9">
        <v>0.03</v>
      </c>
      <c r="F229" s="9">
        <v>7.0000000000000007E-2</v>
      </c>
      <c r="G229" s="5">
        <f t="shared" si="30"/>
        <v>87.179487179487182</v>
      </c>
      <c r="H229" s="5">
        <f t="shared" ref="H229:H267" si="35">100-I229</f>
        <v>3.530351437699693</v>
      </c>
      <c r="I229" s="5">
        <v>96.469648562300307</v>
      </c>
      <c r="J229" s="9">
        <v>2680</v>
      </c>
      <c r="K229" s="62">
        <f t="shared" si="34"/>
        <v>2585.3865814696483</v>
      </c>
      <c r="L229" s="9" t="s">
        <v>23</v>
      </c>
      <c r="M229" s="9" t="s">
        <v>93</v>
      </c>
      <c r="N229" s="9" t="s">
        <v>25</v>
      </c>
      <c r="O229" s="9">
        <f>100^3</f>
        <v>1000000</v>
      </c>
      <c r="P229" s="9" t="s">
        <v>26</v>
      </c>
      <c r="Q229" s="9">
        <f>8*8*8</f>
        <v>512</v>
      </c>
      <c r="R229" s="9">
        <f>(1-Q229/O229)*COUNT($O$169:$O$243)</f>
        <v>74.961600000000004</v>
      </c>
      <c r="S229" s="9" t="s">
        <v>54</v>
      </c>
      <c r="T229" s="9" t="s">
        <v>28</v>
      </c>
      <c r="U229" s="9">
        <v>9.36</v>
      </c>
      <c r="V229" s="9">
        <v>25.68</v>
      </c>
      <c r="W229" s="9">
        <v>44.81</v>
      </c>
    </row>
    <row r="230" spans="1:23" x14ac:dyDescent="0.3">
      <c r="A230" s="9">
        <v>217</v>
      </c>
      <c r="B230" s="9">
        <v>170</v>
      </c>
      <c r="C230" s="9">
        <v>700</v>
      </c>
      <c r="D230" s="9">
        <v>0.05</v>
      </c>
      <c r="E230" s="9">
        <v>0.03</v>
      </c>
      <c r="F230" s="9">
        <v>7.0000000000000007E-2</v>
      </c>
      <c r="G230" s="5">
        <f t="shared" si="30"/>
        <v>161.9047619047619</v>
      </c>
      <c r="H230" s="5">
        <f t="shared" si="35"/>
        <v>3.6581469648563001</v>
      </c>
      <c r="I230" s="5">
        <v>96.3418530351437</v>
      </c>
      <c r="J230" s="9">
        <v>2680</v>
      </c>
      <c r="K230" s="62">
        <f t="shared" si="34"/>
        <v>2581.9616613418511</v>
      </c>
      <c r="L230" s="9" t="s">
        <v>23</v>
      </c>
      <c r="M230" s="9" t="s">
        <v>93</v>
      </c>
      <c r="N230" s="9" t="s">
        <v>25</v>
      </c>
      <c r="O230" s="9">
        <f>100^3</f>
        <v>1000000</v>
      </c>
      <c r="P230" s="9" t="s">
        <v>26</v>
      </c>
      <c r="Q230" s="9">
        <f>8*8*8</f>
        <v>512</v>
      </c>
      <c r="R230" s="9">
        <f>(1-Q230/O230)*COUNT($O$169:$O$243)</f>
        <v>74.961600000000004</v>
      </c>
      <c r="S230" s="9" t="s">
        <v>54</v>
      </c>
      <c r="T230" s="9" t="s">
        <v>28</v>
      </c>
      <c r="U230" s="9">
        <v>9.36</v>
      </c>
      <c r="V230" s="9">
        <v>25.68</v>
      </c>
      <c r="W230" s="9">
        <v>44.81</v>
      </c>
    </row>
    <row r="231" spans="1:23" x14ac:dyDescent="0.3">
      <c r="A231" s="9">
        <v>7</v>
      </c>
      <c r="B231" s="9">
        <v>788</v>
      </c>
      <c r="C231" s="9">
        <v>500</v>
      </c>
      <c r="D231" s="9">
        <v>0.35</v>
      </c>
      <c r="E231" s="9">
        <v>0.06</v>
      </c>
      <c r="F231" s="9">
        <v>0.1</v>
      </c>
      <c r="G231" s="9">
        <f t="shared" si="30"/>
        <v>75.047619047619051</v>
      </c>
      <c r="H231" s="9">
        <f t="shared" si="35"/>
        <v>3.7099999999999937</v>
      </c>
      <c r="I231" s="9">
        <v>96.29</v>
      </c>
      <c r="J231" s="9">
        <v>2680</v>
      </c>
      <c r="K231" s="9">
        <f t="shared" si="34"/>
        <v>2580.5720000000001</v>
      </c>
      <c r="L231" s="9" t="s">
        <v>23</v>
      </c>
      <c r="M231" s="9" t="s">
        <v>44</v>
      </c>
      <c r="N231" s="9" t="s">
        <v>80</v>
      </c>
      <c r="O231" s="9">
        <f>630*400*500</f>
        <v>126000000</v>
      </c>
      <c r="P231" s="9" t="s">
        <v>26</v>
      </c>
      <c r="Q231" s="9">
        <f>10*10*10</f>
        <v>1000</v>
      </c>
      <c r="R231" s="9">
        <f>(1-Q231/O231)*COUNT($O$2:$O$29)</f>
        <v>27.999777777777776</v>
      </c>
      <c r="S231" s="9" t="s">
        <v>54</v>
      </c>
      <c r="T231" s="9" t="s">
        <v>44</v>
      </c>
      <c r="U231" s="9">
        <v>20</v>
      </c>
      <c r="V231" s="9">
        <v>40</v>
      </c>
      <c r="W231" s="9">
        <v>60</v>
      </c>
    </row>
    <row r="232" spans="1:23" x14ac:dyDescent="0.3">
      <c r="A232" s="9">
        <v>207</v>
      </c>
      <c r="B232" s="9">
        <v>160</v>
      </c>
      <c r="C232" s="9">
        <v>1200</v>
      </c>
      <c r="D232" s="9">
        <v>0.05</v>
      </c>
      <c r="E232" s="9">
        <v>0.03</v>
      </c>
      <c r="F232" s="9">
        <v>7.0000000000000007E-2</v>
      </c>
      <c r="G232" s="5">
        <f t="shared" si="30"/>
        <v>88.8888888888889</v>
      </c>
      <c r="H232" s="5">
        <f t="shared" si="35"/>
        <v>3.7539936102237021</v>
      </c>
      <c r="I232" s="5">
        <v>96.246006389776298</v>
      </c>
      <c r="J232" s="9">
        <v>2680</v>
      </c>
      <c r="K232" s="62">
        <f t="shared" si="34"/>
        <v>2579.3929712460049</v>
      </c>
      <c r="L232" s="9" t="s">
        <v>23</v>
      </c>
      <c r="M232" s="9" t="s">
        <v>93</v>
      </c>
      <c r="N232" s="9" t="s">
        <v>25</v>
      </c>
      <c r="O232" s="9">
        <f>100^3</f>
        <v>1000000</v>
      </c>
      <c r="P232" s="9" t="s">
        <v>26</v>
      </c>
      <c r="Q232" s="9">
        <f>8*8*8</f>
        <v>512</v>
      </c>
      <c r="R232" s="9">
        <f>(1-Q232/O232)*COUNT($O$169:$O$243)</f>
        <v>74.961600000000004</v>
      </c>
      <c r="S232" s="9" t="s">
        <v>54</v>
      </c>
      <c r="T232" s="9" t="s">
        <v>28</v>
      </c>
      <c r="U232" s="9">
        <v>9.36</v>
      </c>
      <c r="V232" s="9">
        <v>25.68</v>
      </c>
      <c r="W232" s="9">
        <v>44.81</v>
      </c>
    </row>
    <row r="233" spans="1:23" x14ac:dyDescent="0.3">
      <c r="A233" s="9">
        <v>83</v>
      </c>
      <c r="B233" s="9">
        <v>300</v>
      </c>
      <c r="C233" s="9">
        <v>1500</v>
      </c>
      <c r="D233" s="9">
        <v>0.15</v>
      </c>
      <c r="E233" s="9">
        <v>0.05</v>
      </c>
      <c r="F233" s="9">
        <v>8.5000000000000006E-2</v>
      </c>
      <c r="G233" s="5">
        <f t="shared" si="30"/>
        <v>26.666666666666668</v>
      </c>
      <c r="H233" s="5">
        <f t="shared" si="35"/>
        <v>3.7999999999999972</v>
      </c>
      <c r="I233" s="9">
        <v>96.2</v>
      </c>
      <c r="J233" s="9">
        <v>2680</v>
      </c>
      <c r="K233" s="62">
        <f t="shared" si="34"/>
        <v>2578.16</v>
      </c>
      <c r="L233" s="9" t="s">
        <v>23</v>
      </c>
      <c r="M233" s="9" t="s">
        <v>44</v>
      </c>
      <c r="N233" s="9" t="s">
        <v>89</v>
      </c>
      <c r="O233" s="9">
        <f>(PI()*400^2/4)*400</f>
        <v>50265482.457436688</v>
      </c>
      <c r="P233" s="9" t="s">
        <v>26</v>
      </c>
      <c r="Q233" s="9">
        <f>10*10*10</f>
        <v>1000</v>
      </c>
      <c r="R233" s="9">
        <f>(1-Q233/O233)*COUNT($O$83:$O$100)</f>
        <v>17.999641901378041</v>
      </c>
      <c r="S233" s="9" t="s">
        <v>27</v>
      </c>
      <c r="T233" s="9" t="s">
        <v>44</v>
      </c>
      <c r="U233" s="9">
        <v>20</v>
      </c>
      <c r="V233" s="9">
        <f>AVERAGE(U233,W233)</f>
        <v>41.5</v>
      </c>
      <c r="W233" s="9">
        <v>63</v>
      </c>
    </row>
    <row r="234" spans="1:23" x14ac:dyDescent="0.3">
      <c r="A234" s="9">
        <v>284</v>
      </c>
      <c r="B234" s="9">
        <v>150</v>
      </c>
      <c r="C234" s="9">
        <v>1000</v>
      </c>
      <c r="D234" s="9">
        <v>0.05</v>
      </c>
      <c r="E234" s="9">
        <v>0.05</v>
      </c>
      <c r="F234" s="9">
        <v>0.115</v>
      </c>
      <c r="G234" s="5">
        <f t="shared" si="30"/>
        <v>60</v>
      </c>
      <c r="H234" s="9">
        <f t="shared" si="35"/>
        <v>3.8199999999999932</v>
      </c>
      <c r="I234" s="9">
        <v>96.18</v>
      </c>
      <c r="J234" s="62">
        <f>K234*100/I234</f>
        <v>2682.4703680598877</v>
      </c>
      <c r="K234" s="9">
        <v>2580</v>
      </c>
      <c r="L234" s="9" t="s">
        <v>23</v>
      </c>
      <c r="M234" s="9" t="s">
        <v>44</v>
      </c>
      <c r="N234" s="9" t="s">
        <v>98</v>
      </c>
      <c r="O234" s="9">
        <f>280*280*365</f>
        <v>28616000</v>
      </c>
      <c r="P234" s="9" t="s">
        <v>49</v>
      </c>
      <c r="Q234" s="9">
        <f>(PI()*10^2/4)*60</f>
        <v>4712.3889803846896</v>
      </c>
      <c r="R234" s="9">
        <f>(1-Q234/O234)*COUNT($O$283:$O$312)</f>
        <v>29.995059698441029</v>
      </c>
      <c r="S234" s="9" t="s">
        <v>54</v>
      </c>
      <c r="T234" s="9" t="s">
        <v>44</v>
      </c>
      <c r="U234" s="9">
        <v>30</v>
      </c>
      <c r="V234" s="9">
        <f>AVERAGE(U234,W234)</f>
        <v>47.5</v>
      </c>
      <c r="W234" s="9">
        <v>65</v>
      </c>
    </row>
    <row r="235" spans="1:23" x14ac:dyDescent="0.3">
      <c r="A235" s="9">
        <v>232</v>
      </c>
      <c r="B235" s="9">
        <v>180</v>
      </c>
      <c r="C235" s="9">
        <v>700</v>
      </c>
      <c r="D235" s="9">
        <v>0.05</v>
      </c>
      <c r="E235" s="9">
        <v>0.03</v>
      </c>
      <c r="F235" s="9">
        <v>7.0000000000000007E-2</v>
      </c>
      <c r="G235" s="5">
        <f t="shared" si="30"/>
        <v>171.42857142857142</v>
      </c>
      <c r="H235" s="5">
        <f t="shared" si="35"/>
        <v>3.8977635782748052</v>
      </c>
      <c r="I235" s="5">
        <v>96.102236421725195</v>
      </c>
      <c r="J235" s="9">
        <v>2680</v>
      </c>
      <c r="K235" s="62">
        <f>J235*I235/100</f>
        <v>2575.5399361022351</v>
      </c>
      <c r="L235" s="9" t="s">
        <v>23</v>
      </c>
      <c r="M235" s="9" t="s">
        <v>93</v>
      </c>
      <c r="N235" s="9" t="s">
        <v>25</v>
      </c>
      <c r="O235" s="9">
        <f>100^3</f>
        <v>1000000</v>
      </c>
      <c r="P235" s="9" t="s">
        <v>26</v>
      </c>
      <c r="Q235" s="9">
        <f>8*8*8</f>
        <v>512</v>
      </c>
      <c r="R235" s="9">
        <f>(1-Q235/O235)*COUNT($O$169:$O$243)</f>
        <v>74.961600000000004</v>
      </c>
      <c r="S235" s="9" t="s">
        <v>54</v>
      </c>
      <c r="T235" s="9" t="s">
        <v>28</v>
      </c>
      <c r="U235" s="9">
        <v>9.36</v>
      </c>
      <c r="V235" s="9">
        <v>25.68</v>
      </c>
      <c r="W235" s="9">
        <v>44.81</v>
      </c>
    </row>
    <row r="236" spans="1:23" x14ac:dyDescent="0.3">
      <c r="A236" s="9">
        <v>73</v>
      </c>
      <c r="B236" s="9">
        <v>350</v>
      </c>
      <c r="C236" s="9">
        <v>1100</v>
      </c>
      <c r="D236" s="9">
        <v>0.1</v>
      </c>
      <c r="E236" s="9">
        <v>0.03</v>
      </c>
      <c r="F236" s="9">
        <v>0.08</v>
      </c>
      <c r="G236" s="9">
        <f t="shared" si="30"/>
        <v>106.06060606060606</v>
      </c>
      <c r="H236" s="5">
        <f t="shared" si="35"/>
        <v>3.9179104477611872</v>
      </c>
      <c r="I236" s="5">
        <f>K236*100/J236</f>
        <v>96.082089552238813</v>
      </c>
      <c r="J236" s="9">
        <v>2680</v>
      </c>
      <c r="K236" s="9">
        <v>2575</v>
      </c>
      <c r="L236" s="9" t="s">
        <v>23</v>
      </c>
      <c r="M236" s="9" t="s">
        <v>85</v>
      </c>
      <c r="N236" s="9" t="s">
        <v>86</v>
      </c>
      <c r="O236" s="9">
        <f>125*125*125</f>
        <v>1953125</v>
      </c>
      <c r="P236" s="9" t="s">
        <v>26</v>
      </c>
      <c r="Q236" s="9">
        <f>10*10*10</f>
        <v>1000</v>
      </c>
      <c r="R236" s="9">
        <f>(1-Q236/O236)*COUNT($O$55:$O$81)</f>
        <v>26.986176</v>
      </c>
      <c r="S236" s="9" t="s">
        <v>54</v>
      </c>
      <c r="T236" s="9" t="s">
        <v>28</v>
      </c>
      <c r="U236" s="9">
        <v>20</v>
      </c>
      <c r="V236" s="9">
        <f>AVERAGE(U236,W236)</f>
        <v>41.5</v>
      </c>
      <c r="W236" s="9">
        <v>63</v>
      </c>
    </row>
    <row r="237" spans="1:23" x14ac:dyDescent="0.3">
      <c r="A237" s="9">
        <v>191</v>
      </c>
      <c r="B237" s="9">
        <v>150</v>
      </c>
      <c r="C237" s="9">
        <v>1100</v>
      </c>
      <c r="D237" s="9">
        <v>0.05</v>
      </c>
      <c r="E237" s="9">
        <v>0.03</v>
      </c>
      <c r="F237" s="9">
        <v>7.0000000000000007E-2</v>
      </c>
      <c r="G237" s="5">
        <f t="shared" si="30"/>
        <v>90.909090909090921</v>
      </c>
      <c r="H237" s="5">
        <f t="shared" si="35"/>
        <v>3.9456869009585063</v>
      </c>
      <c r="I237" s="5">
        <v>96.054313099041494</v>
      </c>
      <c r="J237" s="9">
        <v>2680</v>
      </c>
      <c r="K237" s="62">
        <f>J237*I237/100</f>
        <v>2574.2555910543119</v>
      </c>
      <c r="L237" s="9" t="s">
        <v>23</v>
      </c>
      <c r="M237" s="9" t="s">
        <v>93</v>
      </c>
      <c r="N237" s="9" t="s">
        <v>25</v>
      </c>
      <c r="O237" s="9">
        <f>100^3</f>
        <v>1000000</v>
      </c>
      <c r="P237" s="9" t="s">
        <v>26</v>
      </c>
      <c r="Q237" s="9">
        <f>8*8*8</f>
        <v>512</v>
      </c>
      <c r="R237" s="9">
        <f>(1-Q237/O237)*COUNT($O$169:$O$243)</f>
        <v>74.961600000000004</v>
      </c>
      <c r="S237" s="9" t="s">
        <v>54</v>
      </c>
      <c r="T237" s="9" t="s">
        <v>28</v>
      </c>
      <c r="U237" s="9">
        <v>9.36</v>
      </c>
      <c r="V237" s="9">
        <v>25.68</v>
      </c>
      <c r="W237" s="9">
        <v>44.81</v>
      </c>
    </row>
    <row r="238" spans="1:23" x14ac:dyDescent="0.3">
      <c r="A238" s="9">
        <v>186</v>
      </c>
      <c r="B238" s="9">
        <v>150</v>
      </c>
      <c r="C238" s="9">
        <v>600</v>
      </c>
      <c r="D238" s="9">
        <v>0.05</v>
      </c>
      <c r="E238" s="9">
        <v>0.03</v>
      </c>
      <c r="F238" s="9">
        <v>7.0000000000000007E-2</v>
      </c>
      <c r="G238" s="5">
        <f t="shared" si="30"/>
        <v>166.66666666666669</v>
      </c>
      <c r="H238" s="5">
        <f t="shared" si="35"/>
        <v>4.0095846645368027</v>
      </c>
      <c r="I238" s="5">
        <v>95.990415335463197</v>
      </c>
      <c r="J238" s="9">
        <v>2680</v>
      </c>
      <c r="K238" s="62">
        <f>J238*I238/100</f>
        <v>2572.5431309904138</v>
      </c>
      <c r="L238" s="9" t="s">
        <v>23</v>
      </c>
      <c r="M238" s="9" t="s">
        <v>93</v>
      </c>
      <c r="N238" s="9" t="s">
        <v>25</v>
      </c>
      <c r="O238" s="9">
        <f>100^3</f>
        <v>1000000</v>
      </c>
      <c r="P238" s="9" t="s">
        <v>26</v>
      </c>
      <c r="Q238" s="9">
        <f>8*8*8</f>
        <v>512</v>
      </c>
      <c r="R238" s="9">
        <f>(1-Q238/O238)*COUNT($O$169:$O$243)</f>
        <v>74.961600000000004</v>
      </c>
      <c r="S238" s="9" t="s">
        <v>54</v>
      </c>
      <c r="T238" s="9" t="s">
        <v>28</v>
      </c>
      <c r="U238" s="9">
        <v>9.36</v>
      </c>
      <c r="V238" s="9">
        <v>25.68</v>
      </c>
      <c r="W238" s="9">
        <v>44.81</v>
      </c>
    </row>
    <row r="239" spans="1:23" x14ac:dyDescent="0.3">
      <c r="A239" s="9">
        <v>348</v>
      </c>
      <c r="B239" s="9">
        <v>250</v>
      </c>
      <c r="C239" s="9">
        <v>800</v>
      </c>
      <c r="D239" s="9">
        <v>0.15</v>
      </c>
      <c r="E239" s="9">
        <v>0.06</v>
      </c>
      <c r="F239" s="9">
        <v>0.08</v>
      </c>
      <c r="G239" s="5">
        <f t="shared" si="30"/>
        <v>34.722222222222229</v>
      </c>
      <c r="H239" s="5">
        <f t="shared" si="35"/>
        <v>4.1198501872659108</v>
      </c>
      <c r="I239" s="5">
        <f>K239/J239*100</f>
        <v>95.880149812734089</v>
      </c>
      <c r="J239" s="9">
        <v>2670</v>
      </c>
      <c r="K239" s="9">
        <v>2560</v>
      </c>
      <c r="L239" s="9" t="s">
        <v>23</v>
      </c>
      <c r="M239" s="9" t="s">
        <v>44</v>
      </c>
      <c r="N239" s="9" t="s">
        <v>91</v>
      </c>
      <c r="O239" s="9">
        <f>280*280*365</f>
        <v>28616000</v>
      </c>
      <c r="P239" s="9" t="s">
        <v>26</v>
      </c>
      <c r="Q239" s="9">
        <f>12*12*12</f>
        <v>1728</v>
      </c>
      <c r="R239" s="9">
        <f>(1-Q239/O239)*COUNT(#REF!)</f>
        <v>0</v>
      </c>
      <c r="S239" s="9" t="s">
        <v>54</v>
      </c>
      <c r="T239" s="9" t="s">
        <v>44</v>
      </c>
      <c r="U239" s="9">
        <v>20</v>
      </c>
      <c r="V239" s="9">
        <v>28</v>
      </c>
      <c r="W239" s="9">
        <v>63</v>
      </c>
    </row>
    <row r="240" spans="1:23" x14ac:dyDescent="0.3">
      <c r="A240" s="9">
        <v>149</v>
      </c>
      <c r="B240" s="9">
        <v>250</v>
      </c>
      <c r="C240" s="9">
        <v>700</v>
      </c>
      <c r="D240" s="9">
        <v>0.13</v>
      </c>
      <c r="E240" s="9">
        <v>0.06</v>
      </c>
      <c r="F240" s="9">
        <v>7.0000000000000007E-2</v>
      </c>
      <c r="G240" s="5">
        <f t="shared" si="30"/>
        <v>45.787545787545788</v>
      </c>
      <c r="H240" s="5">
        <f t="shared" si="35"/>
        <v>4.2000000000000028</v>
      </c>
      <c r="I240" s="9">
        <v>95.8</v>
      </c>
      <c r="J240" s="9">
        <v>2670</v>
      </c>
      <c r="K240" s="62">
        <f t="shared" ref="K240:K253" si="36">J240*I240/100</f>
        <v>2557.86</v>
      </c>
      <c r="L240" s="9" t="s">
        <v>23</v>
      </c>
      <c r="M240" s="9" t="s">
        <v>92</v>
      </c>
      <c r="N240" s="9" t="s">
        <v>86</v>
      </c>
      <c r="O240" s="5">
        <f>125*125*125</f>
        <v>1953125</v>
      </c>
      <c r="P240" s="9" t="s">
        <v>26</v>
      </c>
      <c r="Q240" s="9">
        <f>12*12*12</f>
        <v>1728</v>
      </c>
      <c r="R240" s="9">
        <f>(1-Q240/O240)*COUNT($O$104:$O$168)</f>
        <v>64.94249216</v>
      </c>
      <c r="S240" s="9" t="s">
        <v>54</v>
      </c>
      <c r="T240" s="9" t="s">
        <v>62</v>
      </c>
      <c r="U240" s="9">
        <v>24</v>
      </c>
      <c r="V240" s="9">
        <v>41</v>
      </c>
      <c r="W240" s="9">
        <v>66</v>
      </c>
    </row>
    <row r="241" spans="1:23" x14ac:dyDescent="0.3">
      <c r="A241" s="9">
        <v>12</v>
      </c>
      <c r="B241" s="9">
        <v>463</v>
      </c>
      <c r="C241" s="9">
        <v>1099</v>
      </c>
      <c r="D241" s="9">
        <v>0.3</v>
      </c>
      <c r="E241" s="9">
        <v>0.06</v>
      </c>
      <c r="F241" s="9">
        <v>0.1</v>
      </c>
      <c r="G241" s="9">
        <f t="shared" si="30"/>
        <v>23.40511576180366</v>
      </c>
      <c r="H241" s="9">
        <f t="shared" si="35"/>
        <v>4.2199999999999989</v>
      </c>
      <c r="I241" s="9">
        <v>95.78</v>
      </c>
      <c r="J241" s="9">
        <v>2680</v>
      </c>
      <c r="K241" s="9">
        <f t="shared" si="36"/>
        <v>2566.904</v>
      </c>
      <c r="L241" s="9" t="s">
        <v>23</v>
      </c>
      <c r="M241" s="9" t="s">
        <v>44</v>
      </c>
      <c r="N241" s="9" t="s">
        <v>80</v>
      </c>
      <c r="O241" s="9">
        <f>630*400*500</f>
        <v>126000000</v>
      </c>
      <c r="P241" s="9" t="s">
        <v>26</v>
      </c>
      <c r="Q241" s="9">
        <f>10*10*10</f>
        <v>1000</v>
      </c>
      <c r="R241" s="9">
        <f>(1-Q241/O241)*COUNT($O$2:$O$29)</f>
        <v>27.999777777777776</v>
      </c>
      <c r="S241" s="9" t="s">
        <v>54</v>
      </c>
      <c r="T241" s="9" t="s">
        <v>44</v>
      </c>
      <c r="U241" s="9">
        <v>20</v>
      </c>
      <c r="V241" s="9">
        <v>40</v>
      </c>
      <c r="W241" s="9">
        <v>60</v>
      </c>
    </row>
    <row r="242" spans="1:23" x14ac:dyDescent="0.3">
      <c r="A242" s="9">
        <v>160</v>
      </c>
      <c r="B242" s="9">
        <v>250</v>
      </c>
      <c r="C242" s="9">
        <v>400</v>
      </c>
      <c r="D242" s="9">
        <v>0.13</v>
      </c>
      <c r="E242" s="9">
        <v>0.09</v>
      </c>
      <c r="F242" s="9">
        <v>7.0000000000000007E-2</v>
      </c>
      <c r="G242" s="5">
        <f t="shared" si="30"/>
        <v>53.418803418803421</v>
      </c>
      <c r="H242" s="5">
        <f t="shared" si="35"/>
        <v>4.2999999999999972</v>
      </c>
      <c r="I242" s="9">
        <v>95.7</v>
      </c>
      <c r="J242" s="9">
        <v>2670</v>
      </c>
      <c r="K242" s="62">
        <f t="shared" si="36"/>
        <v>2555.19</v>
      </c>
      <c r="L242" s="9" t="s">
        <v>23</v>
      </c>
      <c r="M242" s="9" t="s">
        <v>92</v>
      </c>
      <c r="N242" s="9" t="s">
        <v>86</v>
      </c>
      <c r="O242" s="5">
        <f>125*125*125</f>
        <v>1953125</v>
      </c>
      <c r="P242" s="9" t="s">
        <v>26</v>
      </c>
      <c r="Q242" s="9">
        <f>12*12*12</f>
        <v>1728</v>
      </c>
      <c r="R242" s="9">
        <f>(1-Q242/O242)*COUNT($O$104:$O$168)</f>
        <v>64.94249216</v>
      </c>
      <c r="S242" s="9" t="s">
        <v>54</v>
      </c>
      <c r="T242" s="9" t="s">
        <v>62</v>
      </c>
      <c r="U242" s="9">
        <v>24</v>
      </c>
      <c r="V242" s="9">
        <v>41</v>
      </c>
      <c r="W242" s="9">
        <v>66</v>
      </c>
    </row>
    <row r="243" spans="1:23" x14ac:dyDescent="0.3">
      <c r="A243" s="9">
        <v>1</v>
      </c>
      <c r="B243" s="9">
        <v>625</v>
      </c>
      <c r="C243" s="9">
        <v>1400</v>
      </c>
      <c r="D243" s="9">
        <v>0.35</v>
      </c>
      <c r="E243" s="9">
        <v>0.06</v>
      </c>
      <c r="F243" s="9">
        <v>0.1</v>
      </c>
      <c r="G243" s="9">
        <f t="shared" si="30"/>
        <v>21.258503401360549</v>
      </c>
      <c r="H243" s="9">
        <f t="shared" si="35"/>
        <v>4.3299999999999983</v>
      </c>
      <c r="I243" s="9">
        <v>95.67</v>
      </c>
      <c r="J243" s="9">
        <v>2680</v>
      </c>
      <c r="K243" s="9">
        <f t="shared" si="36"/>
        <v>2563.9560000000001</v>
      </c>
      <c r="L243" s="9" t="s">
        <v>23</v>
      </c>
      <c r="M243" s="9" t="s">
        <v>44</v>
      </c>
      <c r="N243" s="9" t="s">
        <v>80</v>
      </c>
      <c r="O243" s="9">
        <f>630*400*500</f>
        <v>126000000</v>
      </c>
      <c r="P243" s="9" t="s">
        <v>26</v>
      </c>
      <c r="Q243" s="9">
        <f>10*10*10</f>
        <v>1000</v>
      </c>
      <c r="R243" s="9">
        <f>(1-Q243/O243)*COUNT($O$2:$O$29)</f>
        <v>27.999777777777776</v>
      </c>
      <c r="S243" s="9" t="s">
        <v>54</v>
      </c>
      <c r="T243" s="9" t="s">
        <v>44</v>
      </c>
      <c r="U243" s="9">
        <v>20</v>
      </c>
      <c r="V243" s="9">
        <v>40</v>
      </c>
      <c r="W243" s="9">
        <v>60</v>
      </c>
    </row>
    <row r="244" spans="1:23" x14ac:dyDescent="0.3">
      <c r="A244" s="9">
        <v>201</v>
      </c>
      <c r="B244" s="9">
        <v>160</v>
      </c>
      <c r="C244" s="9">
        <v>600</v>
      </c>
      <c r="D244" s="9">
        <v>0.05</v>
      </c>
      <c r="E244" s="9">
        <v>0.03</v>
      </c>
      <c r="F244" s="9">
        <v>7.0000000000000007E-2</v>
      </c>
      <c r="G244" s="5">
        <f t="shared" si="30"/>
        <v>177.7777777777778</v>
      </c>
      <c r="H244" s="5">
        <f t="shared" si="35"/>
        <v>4.3450479233226957</v>
      </c>
      <c r="I244" s="5">
        <v>95.654952076677304</v>
      </c>
      <c r="J244" s="9">
        <v>2680</v>
      </c>
      <c r="K244" s="62">
        <f t="shared" si="36"/>
        <v>2563.552715654952</v>
      </c>
      <c r="L244" s="9" t="s">
        <v>23</v>
      </c>
      <c r="M244" s="9" t="s">
        <v>93</v>
      </c>
      <c r="N244" s="9" t="s">
        <v>25</v>
      </c>
      <c r="O244" s="9">
        <f>100^3</f>
        <v>1000000</v>
      </c>
      <c r="P244" s="9" t="s">
        <v>26</v>
      </c>
      <c r="Q244" s="9">
        <f>8*8*8</f>
        <v>512</v>
      </c>
      <c r="R244" s="9">
        <f>(1-Q244/O244)*COUNT($O$169:$O$243)</f>
        <v>74.961600000000004</v>
      </c>
      <c r="S244" s="9" t="s">
        <v>54</v>
      </c>
      <c r="T244" s="9" t="s">
        <v>28</v>
      </c>
      <c r="U244" s="9">
        <v>9.36</v>
      </c>
      <c r="V244" s="9">
        <v>25.68</v>
      </c>
      <c r="W244" s="9">
        <v>44.81</v>
      </c>
    </row>
    <row r="245" spans="1:23" x14ac:dyDescent="0.3">
      <c r="A245" s="9">
        <v>192</v>
      </c>
      <c r="B245" s="9">
        <v>150</v>
      </c>
      <c r="C245" s="9">
        <v>1200</v>
      </c>
      <c r="D245" s="9">
        <v>0.05</v>
      </c>
      <c r="E245" s="9">
        <v>0.03</v>
      </c>
      <c r="F245" s="9">
        <v>7.0000000000000007E-2</v>
      </c>
      <c r="G245" s="5">
        <f t="shared" si="30"/>
        <v>83.333333333333343</v>
      </c>
      <c r="H245" s="5">
        <f t="shared" si="35"/>
        <v>4.3610223642173054</v>
      </c>
      <c r="I245" s="5">
        <v>95.638977635782695</v>
      </c>
      <c r="J245" s="9">
        <v>2680</v>
      </c>
      <c r="K245" s="62">
        <f t="shared" si="36"/>
        <v>2563.1246006389761</v>
      </c>
      <c r="L245" s="9" t="s">
        <v>23</v>
      </c>
      <c r="M245" s="9" t="s">
        <v>93</v>
      </c>
      <c r="N245" s="9" t="s">
        <v>25</v>
      </c>
      <c r="O245" s="9">
        <f>100^3</f>
        <v>1000000</v>
      </c>
      <c r="P245" s="9" t="s">
        <v>26</v>
      </c>
      <c r="Q245" s="9">
        <f>8*8*8</f>
        <v>512</v>
      </c>
      <c r="R245" s="9">
        <f>(1-Q245/O245)*COUNT($O$169:$O$243)</f>
        <v>74.961600000000004</v>
      </c>
      <c r="S245" s="9" t="s">
        <v>54</v>
      </c>
      <c r="T245" s="9" t="s">
        <v>28</v>
      </c>
      <c r="U245" s="9">
        <v>9.36</v>
      </c>
      <c r="V245" s="9">
        <v>25.68</v>
      </c>
      <c r="W245" s="9">
        <v>44.81</v>
      </c>
    </row>
    <row r="246" spans="1:23" x14ac:dyDescent="0.3">
      <c r="A246" s="9">
        <v>137</v>
      </c>
      <c r="B246" s="9">
        <v>250</v>
      </c>
      <c r="C246" s="9">
        <v>2600</v>
      </c>
      <c r="D246" s="9">
        <v>0.13</v>
      </c>
      <c r="E246" s="9">
        <v>0.03</v>
      </c>
      <c r="F246" s="9">
        <v>7.0000000000000007E-2</v>
      </c>
      <c r="G246" s="5">
        <f t="shared" si="30"/>
        <v>24.654832347140044</v>
      </c>
      <c r="H246" s="5">
        <f t="shared" si="35"/>
        <v>4.4000000000000057</v>
      </c>
      <c r="I246" s="9">
        <v>95.6</v>
      </c>
      <c r="J246" s="9">
        <v>2670</v>
      </c>
      <c r="K246" s="62">
        <f t="shared" si="36"/>
        <v>2552.5199999999995</v>
      </c>
      <c r="L246" s="9" t="s">
        <v>23</v>
      </c>
      <c r="M246" s="9" t="s">
        <v>92</v>
      </c>
      <c r="N246" s="9" t="s">
        <v>86</v>
      </c>
      <c r="O246" s="5">
        <f>125*125*125</f>
        <v>1953125</v>
      </c>
      <c r="P246" s="9" t="s">
        <v>26</v>
      </c>
      <c r="Q246" s="9">
        <f>12*12*12</f>
        <v>1728</v>
      </c>
      <c r="R246" s="9">
        <f>(1-Q246/O246)*COUNT($O$104:$O$168)</f>
        <v>64.94249216</v>
      </c>
      <c r="S246" s="9" t="s">
        <v>54</v>
      </c>
      <c r="T246" s="9" t="s">
        <v>62</v>
      </c>
      <c r="U246" s="9">
        <v>24</v>
      </c>
      <c r="V246" s="9">
        <v>41</v>
      </c>
      <c r="W246" s="9">
        <v>66</v>
      </c>
    </row>
    <row r="247" spans="1:23" x14ac:dyDescent="0.3">
      <c r="A247" s="9">
        <v>176</v>
      </c>
      <c r="B247" s="9">
        <v>140</v>
      </c>
      <c r="C247" s="9">
        <v>1100</v>
      </c>
      <c r="D247" s="9">
        <v>0.05</v>
      </c>
      <c r="E247" s="9">
        <v>0.03</v>
      </c>
      <c r="F247" s="9">
        <v>7.0000000000000007E-2</v>
      </c>
      <c r="G247" s="5">
        <f t="shared" si="30"/>
        <v>84.848484848484858</v>
      </c>
      <c r="H247" s="5">
        <f t="shared" si="35"/>
        <v>4.4089456869010064</v>
      </c>
      <c r="I247" s="5">
        <v>95.591054313098994</v>
      </c>
      <c r="J247" s="9">
        <v>2680</v>
      </c>
      <c r="K247" s="62">
        <f t="shared" si="36"/>
        <v>2561.8402555910529</v>
      </c>
      <c r="L247" s="9" t="s">
        <v>23</v>
      </c>
      <c r="M247" s="9" t="s">
        <v>93</v>
      </c>
      <c r="N247" s="9" t="s">
        <v>25</v>
      </c>
      <c r="O247" s="9">
        <f>100^3</f>
        <v>1000000</v>
      </c>
      <c r="P247" s="9" t="s">
        <v>26</v>
      </c>
      <c r="Q247" s="9">
        <f>8*8*8</f>
        <v>512</v>
      </c>
      <c r="R247" s="9">
        <f>(1-Q247/O247)*COUNT($O$169:$O$243)</f>
        <v>74.961600000000004</v>
      </c>
      <c r="S247" s="9" t="s">
        <v>54</v>
      </c>
      <c r="T247" s="9" t="s">
        <v>28</v>
      </c>
      <c r="U247" s="9">
        <v>9.36</v>
      </c>
      <c r="V247" s="9">
        <v>25.68</v>
      </c>
      <c r="W247" s="9">
        <v>44.81</v>
      </c>
    </row>
    <row r="248" spans="1:23" x14ac:dyDescent="0.3">
      <c r="A248" s="9">
        <v>332</v>
      </c>
      <c r="B248" s="9">
        <v>400</v>
      </c>
      <c r="C248" s="9">
        <v>600</v>
      </c>
      <c r="D248" s="9">
        <v>0.1164</v>
      </c>
      <c r="E248" s="9">
        <v>0.03</v>
      </c>
      <c r="F248" s="9">
        <v>0.08</v>
      </c>
      <c r="G248" s="5">
        <f t="shared" si="30"/>
        <v>190.91256204658265</v>
      </c>
      <c r="H248" s="5">
        <f t="shared" si="35"/>
        <v>4.4178674351585983</v>
      </c>
      <c r="I248" s="5">
        <v>95.582132564841402</v>
      </c>
      <c r="J248" s="9">
        <v>2680</v>
      </c>
      <c r="K248" s="62">
        <f t="shared" si="36"/>
        <v>2561.6011527377495</v>
      </c>
      <c r="L248" s="9" t="s">
        <v>23</v>
      </c>
      <c r="M248" s="9" t="s">
        <v>100</v>
      </c>
      <c r="N248" s="9" t="s">
        <v>91</v>
      </c>
      <c r="O248" s="9">
        <f>280*280*365</f>
        <v>28616000</v>
      </c>
      <c r="P248" s="9" t="s">
        <v>26</v>
      </c>
      <c r="Q248" s="9">
        <f>6*8*10</f>
        <v>480</v>
      </c>
      <c r="R248" s="9">
        <f>(1-Q248/O248)*COUNT($O$313:$O$339)</f>
        <v>26.999547106513837</v>
      </c>
      <c r="S248" s="9" t="s">
        <v>54</v>
      </c>
      <c r="T248" s="9" t="s">
        <v>28</v>
      </c>
      <c r="U248" s="9">
        <v>15</v>
      </c>
      <c r="V248" s="9">
        <f>77/2</f>
        <v>38.5</v>
      </c>
      <c r="W248" s="9">
        <v>62</v>
      </c>
    </row>
    <row r="249" spans="1:23" x14ac:dyDescent="0.3">
      <c r="A249" s="9">
        <v>159</v>
      </c>
      <c r="B249" s="9">
        <v>250</v>
      </c>
      <c r="C249" s="9">
        <v>325</v>
      </c>
      <c r="D249" s="9">
        <v>0.13</v>
      </c>
      <c r="E249" s="9">
        <v>0.09</v>
      </c>
      <c r="F249" s="9">
        <v>7.0000000000000007E-2</v>
      </c>
      <c r="G249" s="5">
        <f t="shared" si="30"/>
        <v>65.746219592373436</v>
      </c>
      <c r="H249" s="5">
        <f t="shared" si="35"/>
        <v>4.5999999999999943</v>
      </c>
      <c r="I249" s="9">
        <v>95.4</v>
      </c>
      <c r="J249" s="9">
        <v>2670</v>
      </c>
      <c r="K249" s="62">
        <f t="shared" si="36"/>
        <v>2547.1800000000003</v>
      </c>
      <c r="L249" s="9" t="s">
        <v>23</v>
      </c>
      <c r="M249" s="9" t="s">
        <v>92</v>
      </c>
      <c r="N249" s="9" t="s">
        <v>86</v>
      </c>
      <c r="O249" s="5">
        <f>125*125*125</f>
        <v>1953125</v>
      </c>
      <c r="P249" s="9" t="s">
        <v>26</v>
      </c>
      <c r="Q249" s="9">
        <f>12*12*12</f>
        <v>1728</v>
      </c>
      <c r="R249" s="9">
        <f>(1-Q249/O249)*COUNT($O$104:$O$168)</f>
        <v>64.94249216</v>
      </c>
      <c r="S249" s="9" t="s">
        <v>54</v>
      </c>
      <c r="T249" s="9" t="s">
        <v>62</v>
      </c>
      <c r="U249" s="9">
        <v>24</v>
      </c>
      <c r="V249" s="9">
        <v>41</v>
      </c>
      <c r="W249" s="9">
        <v>66</v>
      </c>
    </row>
    <row r="250" spans="1:23" x14ac:dyDescent="0.3">
      <c r="A250" s="9">
        <v>216</v>
      </c>
      <c r="B250" s="9">
        <v>170</v>
      </c>
      <c r="C250" s="9">
        <v>600</v>
      </c>
      <c r="D250" s="9">
        <v>0.05</v>
      </c>
      <c r="E250" s="9">
        <v>0.03</v>
      </c>
      <c r="F250" s="9">
        <v>7.0000000000000007E-2</v>
      </c>
      <c r="G250" s="5">
        <f t="shared" si="30"/>
        <v>188.88888888888891</v>
      </c>
      <c r="H250" s="5">
        <f t="shared" si="35"/>
        <v>4.616613418530406</v>
      </c>
      <c r="I250" s="5">
        <v>95.383386581469594</v>
      </c>
      <c r="J250" s="9">
        <v>2680</v>
      </c>
      <c r="K250" s="62">
        <f t="shared" si="36"/>
        <v>2556.274760383385</v>
      </c>
      <c r="L250" s="9" t="s">
        <v>23</v>
      </c>
      <c r="M250" s="9" t="s">
        <v>93</v>
      </c>
      <c r="N250" s="9" t="s">
        <v>25</v>
      </c>
      <c r="O250" s="9">
        <f>100^3</f>
        <v>1000000</v>
      </c>
      <c r="P250" s="9" t="s">
        <v>26</v>
      </c>
      <c r="Q250" s="9">
        <f>8*8*8</f>
        <v>512</v>
      </c>
      <c r="R250" s="9">
        <f>(1-Q250/O250)*COUNT($O$169:$O$243)</f>
        <v>74.961600000000004</v>
      </c>
      <c r="S250" s="9" t="s">
        <v>54</v>
      </c>
      <c r="T250" s="9" t="s">
        <v>28</v>
      </c>
      <c r="U250" s="9">
        <v>9.36</v>
      </c>
      <c r="V250" s="9">
        <v>25.68</v>
      </c>
      <c r="W250" s="9">
        <v>44.81</v>
      </c>
    </row>
    <row r="251" spans="1:23" x14ac:dyDescent="0.3">
      <c r="A251" s="9">
        <v>240</v>
      </c>
      <c r="B251" s="9">
        <v>180</v>
      </c>
      <c r="C251" s="9">
        <v>1500</v>
      </c>
      <c r="D251" s="9">
        <v>0.05</v>
      </c>
      <c r="E251" s="9">
        <v>0.03</v>
      </c>
      <c r="F251" s="9">
        <v>7.0000000000000007E-2</v>
      </c>
      <c r="G251" s="5">
        <f t="shared" si="30"/>
        <v>80</v>
      </c>
      <c r="H251" s="5">
        <f t="shared" si="35"/>
        <v>4.7763578274761045</v>
      </c>
      <c r="I251" s="5">
        <v>95.223642172523896</v>
      </c>
      <c r="J251" s="9">
        <v>2680</v>
      </c>
      <c r="K251" s="62">
        <f t="shared" si="36"/>
        <v>2551.9936102236402</v>
      </c>
      <c r="L251" s="9" t="s">
        <v>23</v>
      </c>
      <c r="M251" s="9" t="s">
        <v>93</v>
      </c>
      <c r="N251" s="9" t="s">
        <v>25</v>
      </c>
      <c r="O251" s="9">
        <f>100^3</f>
        <v>1000000</v>
      </c>
      <c r="P251" s="9" t="s">
        <v>26</v>
      </c>
      <c r="Q251" s="9">
        <f>8*8*8</f>
        <v>512</v>
      </c>
      <c r="R251" s="9">
        <f>(1-Q251/O251)*COUNT($O$169:$O$243)</f>
        <v>74.961600000000004</v>
      </c>
      <c r="S251" s="9" t="s">
        <v>54</v>
      </c>
      <c r="T251" s="9" t="s">
        <v>28</v>
      </c>
      <c r="U251" s="9">
        <v>9.36</v>
      </c>
      <c r="V251" s="9">
        <v>25.68</v>
      </c>
      <c r="W251" s="9">
        <v>44.81</v>
      </c>
    </row>
    <row r="252" spans="1:23" x14ac:dyDescent="0.3">
      <c r="A252" s="9">
        <v>224</v>
      </c>
      <c r="B252" s="9">
        <v>170</v>
      </c>
      <c r="C252" s="9">
        <v>1400</v>
      </c>
      <c r="D252" s="9">
        <v>0.05</v>
      </c>
      <c r="E252" s="9">
        <v>0.03</v>
      </c>
      <c r="F252" s="9">
        <v>7.0000000000000007E-2</v>
      </c>
      <c r="G252" s="5">
        <f t="shared" si="30"/>
        <v>80.952380952380949</v>
      </c>
      <c r="H252" s="5">
        <f t="shared" si="35"/>
        <v>4.7923322683706999</v>
      </c>
      <c r="I252" s="5">
        <v>95.2076677316293</v>
      </c>
      <c r="J252" s="9">
        <v>2680</v>
      </c>
      <c r="K252" s="62">
        <f t="shared" si="36"/>
        <v>2551.5654952076652</v>
      </c>
      <c r="L252" s="9" t="s">
        <v>23</v>
      </c>
      <c r="M252" s="9" t="s">
        <v>93</v>
      </c>
      <c r="N252" s="9" t="s">
        <v>25</v>
      </c>
      <c r="O252" s="9">
        <f>100^3</f>
        <v>1000000</v>
      </c>
      <c r="P252" s="9" t="s">
        <v>26</v>
      </c>
      <c r="Q252" s="9">
        <f>8*8*8</f>
        <v>512</v>
      </c>
      <c r="R252" s="9">
        <f>(1-Q252/O252)*COUNT($O$169:$O$243)</f>
        <v>74.961600000000004</v>
      </c>
      <c r="S252" s="9" t="s">
        <v>54</v>
      </c>
      <c r="T252" s="9" t="s">
        <v>28</v>
      </c>
      <c r="U252" s="9">
        <v>9.36</v>
      </c>
      <c r="V252" s="9">
        <v>25.68</v>
      </c>
      <c r="W252" s="9">
        <v>44.81</v>
      </c>
    </row>
    <row r="253" spans="1:23" x14ac:dyDescent="0.3">
      <c r="A253" s="9">
        <v>147</v>
      </c>
      <c r="B253" s="9">
        <v>250</v>
      </c>
      <c r="C253" s="9">
        <v>500</v>
      </c>
      <c r="D253" s="9">
        <v>0.13</v>
      </c>
      <c r="E253" s="9">
        <v>0.06</v>
      </c>
      <c r="F253" s="9">
        <v>7.0000000000000007E-2</v>
      </c>
      <c r="G253" s="5">
        <f t="shared" si="30"/>
        <v>64.102564102564102</v>
      </c>
      <c r="H253" s="5">
        <f t="shared" si="35"/>
        <v>4.7999999999999972</v>
      </c>
      <c r="I253" s="9">
        <v>95.2</v>
      </c>
      <c r="J253" s="9">
        <v>2670</v>
      </c>
      <c r="K253" s="62">
        <f t="shared" si="36"/>
        <v>2541.84</v>
      </c>
      <c r="L253" s="9" t="s">
        <v>23</v>
      </c>
      <c r="M253" s="9" t="s">
        <v>92</v>
      </c>
      <c r="N253" s="9" t="s">
        <v>86</v>
      </c>
      <c r="O253" s="5">
        <f>125*125*125</f>
        <v>1953125</v>
      </c>
      <c r="P253" s="9" t="s">
        <v>26</v>
      </c>
      <c r="Q253" s="9">
        <f>12*12*12</f>
        <v>1728</v>
      </c>
      <c r="R253" s="9">
        <f>(1-Q253/O253)*COUNT($O$104:$O$168)</f>
        <v>64.94249216</v>
      </c>
      <c r="S253" s="9" t="s">
        <v>54</v>
      </c>
      <c r="T253" s="9" t="s">
        <v>62</v>
      </c>
      <c r="U253" s="9">
        <v>24</v>
      </c>
      <c r="V253" s="9">
        <v>41</v>
      </c>
      <c r="W253" s="9">
        <v>66</v>
      </c>
    </row>
    <row r="254" spans="1:23" x14ac:dyDescent="0.3">
      <c r="A254" s="9">
        <v>346</v>
      </c>
      <c r="B254" s="9">
        <v>200</v>
      </c>
      <c r="C254" s="9">
        <v>1000</v>
      </c>
      <c r="D254" s="9">
        <v>0.15</v>
      </c>
      <c r="E254" s="9">
        <v>0.04</v>
      </c>
      <c r="F254" s="9">
        <v>0.08</v>
      </c>
      <c r="G254" s="5">
        <f t="shared" si="30"/>
        <v>33.333333333333336</v>
      </c>
      <c r="H254" s="5">
        <f t="shared" si="35"/>
        <v>4.8689138576779101</v>
      </c>
      <c r="I254" s="5">
        <f>K254/J254*100</f>
        <v>95.13108614232209</v>
      </c>
      <c r="J254" s="9">
        <v>2670</v>
      </c>
      <c r="K254" s="9">
        <v>2540</v>
      </c>
      <c r="L254" s="9" t="s">
        <v>23</v>
      </c>
      <c r="M254" s="9" t="s">
        <v>44</v>
      </c>
      <c r="N254" s="9" t="s">
        <v>91</v>
      </c>
      <c r="O254" s="9">
        <f>280*280*365</f>
        <v>28616000</v>
      </c>
      <c r="P254" s="9" t="s">
        <v>26</v>
      </c>
      <c r="Q254" s="9">
        <f>12*12*12</f>
        <v>1728</v>
      </c>
      <c r="R254" s="9">
        <f>(1-Q254/O254)*COUNT(#REF!)</f>
        <v>0</v>
      </c>
      <c r="S254" s="9" t="s">
        <v>54</v>
      </c>
      <c r="T254" s="9" t="s">
        <v>44</v>
      </c>
      <c r="U254" s="9">
        <v>20</v>
      </c>
      <c r="V254" s="9">
        <v>28</v>
      </c>
      <c r="W254" s="9">
        <v>63</v>
      </c>
    </row>
    <row r="255" spans="1:23" x14ac:dyDescent="0.3">
      <c r="A255" s="9">
        <v>231</v>
      </c>
      <c r="B255" s="9">
        <v>180</v>
      </c>
      <c r="C255" s="9">
        <v>600</v>
      </c>
      <c r="D255" s="9">
        <v>0.05</v>
      </c>
      <c r="E255" s="9">
        <v>0.03</v>
      </c>
      <c r="F255" s="9">
        <v>7.0000000000000007E-2</v>
      </c>
      <c r="G255" s="5">
        <f t="shared" si="30"/>
        <v>200.00000000000003</v>
      </c>
      <c r="H255" s="5">
        <f t="shared" si="35"/>
        <v>4.888178913738102</v>
      </c>
      <c r="I255" s="5">
        <v>95.111821086261898</v>
      </c>
      <c r="J255" s="9">
        <v>2680</v>
      </c>
      <c r="K255" s="62">
        <f t="shared" ref="K255:K272" si="37">J255*I255/100</f>
        <v>2548.996805111819</v>
      </c>
      <c r="L255" s="9" t="s">
        <v>23</v>
      </c>
      <c r="M255" s="9" t="s">
        <v>93</v>
      </c>
      <c r="N255" s="9" t="s">
        <v>25</v>
      </c>
      <c r="O255" s="9">
        <f>100^3</f>
        <v>1000000</v>
      </c>
      <c r="P255" s="9" t="s">
        <v>26</v>
      </c>
      <c r="Q255" s="9">
        <f>8*8*8</f>
        <v>512</v>
      </c>
      <c r="R255" s="9">
        <f>(1-Q255/O255)*COUNT($O$169:$O$243)</f>
        <v>74.961600000000004</v>
      </c>
      <c r="S255" s="9" t="s">
        <v>54</v>
      </c>
      <c r="T255" s="9" t="s">
        <v>28</v>
      </c>
      <c r="U255" s="9">
        <v>9.36</v>
      </c>
      <c r="V255" s="9">
        <v>25.68</v>
      </c>
      <c r="W255" s="9">
        <v>44.81</v>
      </c>
    </row>
    <row r="256" spans="1:23" x14ac:dyDescent="0.3">
      <c r="A256" s="9">
        <v>170</v>
      </c>
      <c r="B256" s="9">
        <v>140</v>
      </c>
      <c r="C256" s="9">
        <v>500</v>
      </c>
      <c r="D256" s="9">
        <v>0.05</v>
      </c>
      <c r="E256" s="9">
        <v>0.03</v>
      </c>
      <c r="F256" s="9">
        <v>7.0000000000000007E-2</v>
      </c>
      <c r="G256" s="5">
        <f t="shared" si="30"/>
        <v>186.66666666666666</v>
      </c>
      <c r="H256" s="5">
        <f t="shared" si="35"/>
        <v>4.9041533546325979</v>
      </c>
      <c r="I256" s="5">
        <v>95.095846645367402</v>
      </c>
      <c r="J256" s="9">
        <v>2680</v>
      </c>
      <c r="K256" s="62">
        <f t="shared" si="37"/>
        <v>2548.5686900958463</v>
      </c>
      <c r="L256" s="9" t="s">
        <v>23</v>
      </c>
      <c r="M256" s="9" t="s">
        <v>93</v>
      </c>
      <c r="N256" s="9" t="s">
        <v>25</v>
      </c>
      <c r="O256" s="9">
        <f>100^3</f>
        <v>1000000</v>
      </c>
      <c r="P256" s="9" t="s">
        <v>26</v>
      </c>
      <c r="Q256" s="9">
        <f>8*8*8</f>
        <v>512</v>
      </c>
      <c r="R256" s="9">
        <f>(1-Q256/O256)*COUNT($O$169:$O$243)</f>
        <v>74.961600000000004</v>
      </c>
      <c r="S256" s="9" t="s">
        <v>54</v>
      </c>
      <c r="T256" s="9" t="s">
        <v>28</v>
      </c>
      <c r="U256" s="9">
        <v>9.36</v>
      </c>
      <c r="V256" s="9">
        <v>25.68</v>
      </c>
      <c r="W256" s="9">
        <v>44.81</v>
      </c>
    </row>
    <row r="257" spans="1:23" x14ac:dyDescent="0.3">
      <c r="A257" s="9">
        <v>208</v>
      </c>
      <c r="B257" s="9">
        <v>160</v>
      </c>
      <c r="C257" s="9">
        <v>1300</v>
      </c>
      <c r="D257" s="9">
        <v>0.05</v>
      </c>
      <c r="E257" s="9">
        <v>0.03</v>
      </c>
      <c r="F257" s="9">
        <v>7.0000000000000007E-2</v>
      </c>
      <c r="G257" s="5">
        <f t="shared" si="30"/>
        <v>82.051282051282058</v>
      </c>
      <c r="H257" s="5">
        <f t="shared" si="35"/>
        <v>4.952076677316299</v>
      </c>
      <c r="I257" s="5">
        <v>95.047923322683701</v>
      </c>
      <c r="J257" s="9">
        <v>2680</v>
      </c>
      <c r="K257" s="62">
        <f t="shared" si="37"/>
        <v>2547.2843450479231</v>
      </c>
      <c r="L257" s="9" t="s">
        <v>23</v>
      </c>
      <c r="M257" s="9" t="s">
        <v>93</v>
      </c>
      <c r="N257" s="9" t="s">
        <v>25</v>
      </c>
      <c r="O257" s="9">
        <f>100^3</f>
        <v>1000000</v>
      </c>
      <c r="P257" s="9" t="s">
        <v>26</v>
      </c>
      <c r="Q257" s="9">
        <f>8*8*8</f>
        <v>512</v>
      </c>
      <c r="R257" s="9">
        <f>(1-Q257/O257)*COUNT($O$169:$O$243)</f>
        <v>74.961600000000004</v>
      </c>
      <c r="S257" s="9" t="s">
        <v>54</v>
      </c>
      <c r="T257" s="9" t="s">
        <v>28</v>
      </c>
      <c r="U257" s="9">
        <v>9.36</v>
      </c>
      <c r="V257" s="9">
        <v>25.68</v>
      </c>
      <c r="W257" s="9">
        <v>44.81</v>
      </c>
    </row>
    <row r="258" spans="1:23" x14ac:dyDescent="0.3">
      <c r="A258" s="9">
        <v>13</v>
      </c>
      <c r="B258" s="9">
        <v>625</v>
      </c>
      <c r="C258" s="9">
        <v>2000</v>
      </c>
      <c r="D258" s="9">
        <v>0.3</v>
      </c>
      <c r="E258" s="9">
        <v>0.06</v>
      </c>
      <c r="F258" s="9">
        <v>0.1</v>
      </c>
      <c r="G258" s="9">
        <f t="shared" ref="G258:G321" si="38">B258/(C258*D258*E258)</f>
        <v>17.361111111111111</v>
      </c>
      <c r="H258" s="9">
        <f t="shared" si="35"/>
        <v>5.1700000000000017</v>
      </c>
      <c r="I258" s="9">
        <v>94.83</v>
      </c>
      <c r="J258" s="9">
        <v>2680</v>
      </c>
      <c r="K258" s="9">
        <f t="shared" si="37"/>
        <v>2541.444</v>
      </c>
      <c r="L258" s="9" t="s">
        <v>23</v>
      </c>
      <c r="M258" s="9" t="s">
        <v>44</v>
      </c>
      <c r="N258" s="9" t="s">
        <v>80</v>
      </c>
      <c r="O258" s="9">
        <f>630*400*500</f>
        <v>126000000</v>
      </c>
      <c r="P258" s="9" t="s">
        <v>26</v>
      </c>
      <c r="Q258" s="9">
        <f>10*10*10</f>
        <v>1000</v>
      </c>
      <c r="R258" s="9">
        <f>(1-Q258/O258)*COUNT($O$2:$O$29)</f>
        <v>27.999777777777776</v>
      </c>
      <c r="S258" s="9" t="s">
        <v>54</v>
      </c>
      <c r="T258" s="9" t="s">
        <v>44</v>
      </c>
      <c r="U258" s="9">
        <v>20</v>
      </c>
      <c r="V258" s="9">
        <v>40</v>
      </c>
      <c r="W258" s="9">
        <v>60</v>
      </c>
    </row>
    <row r="259" spans="1:23" x14ac:dyDescent="0.3">
      <c r="A259" s="9">
        <v>185</v>
      </c>
      <c r="B259" s="9">
        <v>150</v>
      </c>
      <c r="C259" s="9">
        <v>500</v>
      </c>
      <c r="D259" s="9">
        <v>0.05</v>
      </c>
      <c r="E259" s="9">
        <v>0.03</v>
      </c>
      <c r="F259" s="9">
        <v>7.0000000000000007E-2</v>
      </c>
      <c r="G259" s="5">
        <f t="shared" si="38"/>
        <v>200</v>
      </c>
      <c r="H259" s="5">
        <f t="shared" si="35"/>
        <v>5.1916932907349036</v>
      </c>
      <c r="I259" s="5">
        <v>94.808306709265096</v>
      </c>
      <c r="J259" s="9">
        <v>2680</v>
      </c>
      <c r="K259" s="62">
        <f t="shared" si="37"/>
        <v>2540.8626198083048</v>
      </c>
      <c r="L259" s="9" t="s">
        <v>23</v>
      </c>
      <c r="M259" s="9" t="s">
        <v>93</v>
      </c>
      <c r="N259" s="9" t="s">
        <v>25</v>
      </c>
      <c r="O259" s="9">
        <f>100^3</f>
        <v>1000000</v>
      </c>
      <c r="P259" s="9" t="s">
        <v>26</v>
      </c>
      <c r="Q259" s="9">
        <f>8*8*8</f>
        <v>512</v>
      </c>
      <c r="R259" s="9">
        <f>(1-Q259/O259)*COUNT($O$169:$O$243)</f>
        <v>74.961600000000004</v>
      </c>
      <c r="S259" s="9" t="s">
        <v>54</v>
      </c>
      <c r="T259" s="9" t="s">
        <v>28</v>
      </c>
      <c r="U259" s="9">
        <v>9.36</v>
      </c>
      <c r="V259" s="9">
        <v>25.68</v>
      </c>
      <c r="W259" s="9">
        <v>44.81</v>
      </c>
    </row>
    <row r="260" spans="1:23" x14ac:dyDescent="0.3">
      <c r="A260" s="9">
        <v>26</v>
      </c>
      <c r="B260" s="9">
        <v>463</v>
      </c>
      <c r="C260" s="9">
        <v>1099</v>
      </c>
      <c r="D260" s="9">
        <v>0.3</v>
      </c>
      <c r="E260" s="9">
        <v>0.06</v>
      </c>
      <c r="F260" s="9">
        <v>0.1</v>
      </c>
      <c r="G260" s="9">
        <f t="shared" si="38"/>
        <v>23.40511576180366</v>
      </c>
      <c r="H260" s="9">
        <f t="shared" si="35"/>
        <v>5.2800000000000011</v>
      </c>
      <c r="I260" s="9">
        <v>94.72</v>
      </c>
      <c r="J260" s="9">
        <v>2680</v>
      </c>
      <c r="K260" s="9">
        <f t="shared" si="37"/>
        <v>2538.4960000000001</v>
      </c>
      <c r="L260" s="9" t="s">
        <v>23</v>
      </c>
      <c r="M260" s="9" t="s">
        <v>44</v>
      </c>
      <c r="N260" s="9" t="s">
        <v>80</v>
      </c>
      <c r="O260" s="9">
        <f>630*400*500</f>
        <v>126000000</v>
      </c>
      <c r="P260" s="9" t="s">
        <v>26</v>
      </c>
      <c r="Q260" s="9">
        <f>10*10*10</f>
        <v>1000</v>
      </c>
      <c r="R260" s="9">
        <f>(1-Q260/O260)*COUNT($O$2:$O$29)</f>
        <v>27.999777777777776</v>
      </c>
      <c r="S260" s="9" t="s">
        <v>27</v>
      </c>
      <c r="T260" s="9" t="s">
        <v>44</v>
      </c>
      <c r="U260" s="9">
        <v>20</v>
      </c>
      <c r="V260" s="9">
        <v>40</v>
      </c>
      <c r="W260" s="9">
        <v>60</v>
      </c>
    </row>
    <row r="261" spans="1:23" x14ac:dyDescent="0.3">
      <c r="A261" s="9">
        <v>14</v>
      </c>
      <c r="B261" s="9">
        <v>300</v>
      </c>
      <c r="C261" s="9">
        <v>800</v>
      </c>
      <c r="D261" s="9">
        <v>0.3</v>
      </c>
      <c r="E261" s="9">
        <v>0.06</v>
      </c>
      <c r="F261" s="9">
        <v>0.1</v>
      </c>
      <c r="G261" s="9">
        <f t="shared" si="38"/>
        <v>20.833333333333336</v>
      </c>
      <c r="H261" s="9">
        <f t="shared" si="35"/>
        <v>5.3199999999999932</v>
      </c>
      <c r="I261" s="9">
        <v>94.68</v>
      </c>
      <c r="J261" s="9">
        <v>2680</v>
      </c>
      <c r="K261" s="9">
        <f t="shared" si="37"/>
        <v>2537.4240000000004</v>
      </c>
      <c r="L261" s="9" t="s">
        <v>23</v>
      </c>
      <c r="M261" s="9" t="s">
        <v>44</v>
      </c>
      <c r="N261" s="9" t="s">
        <v>80</v>
      </c>
      <c r="O261" s="9">
        <f>630*400*500</f>
        <v>126000000</v>
      </c>
      <c r="P261" s="9" t="s">
        <v>26</v>
      </c>
      <c r="Q261" s="9">
        <f>10*10*10</f>
        <v>1000</v>
      </c>
      <c r="R261" s="9">
        <f>(1-Q261/O261)*COUNT($O$2:$O$29)</f>
        <v>27.999777777777776</v>
      </c>
      <c r="S261" s="9" t="s">
        <v>54</v>
      </c>
      <c r="T261" s="9" t="s">
        <v>44</v>
      </c>
      <c r="U261" s="9">
        <v>20</v>
      </c>
      <c r="V261" s="9">
        <v>40</v>
      </c>
      <c r="W261" s="9">
        <v>60</v>
      </c>
    </row>
    <row r="262" spans="1:23" x14ac:dyDescent="0.3">
      <c r="A262" s="9">
        <v>8</v>
      </c>
      <c r="B262" s="9">
        <v>788</v>
      </c>
      <c r="C262" s="9">
        <v>1700</v>
      </c>
      <c r="D262" s="9">
        <v>0.4</v>
      </c>
      <c r="E262" s="9">
        <v>0.06</v>
      </c>
      <c r="F262" s="9">
        <v>0.1</v>
      </c>
      <c r="G262" s="9">
        <f t="shared" si="38"/>
        <v>19.313725490196081</v>
      </c>
      <c r="H262" s="9">
        <f t="shared" si="35"/>
        <v>5.3299999999999983</v>
      </c>
      <c r="I262" s="9">
        <v>94.67</v>
      </c>
      <c r="J262" s="9">
        <v>2680</v>
      </c>
      <c r="K262" s="9">
        <f t="shared" si="37"/>
        <v>2537.1559999999999</v>
      </c>
      <c r="L262" s="9" t="s">
        <v>23</v>
      </c>
      <c r="M262" s="9" t="s">
        <v>44</v>
      </c>
      <c r="N262" s="9" t="s">
        <v>80</v>
      </c>
      <c r="O262" s="9">
        <f>630*400*500</f>
        <v>126000000</v>
      </c>
      <c r="P262" s="9" t="s">
        <v>26</v>
      </c>
      <c r="Q262" s="9">
        <f>10*10*10</f>
        <v>1000</v>
      </c>
      <c r="R262" s="9">
        <f>(1-Q262/O262)*COUNT($O$2:$O$29)</f>
        <v>27.999777777777776</v>
      </c>
      <c r="S262" s="9" t="s">
        <v>54</v>
      </c>
      <c r="T262" s="9" t="s">
        <v>44</v>
      </c>
      <c r="U262" s="9">
        <v>20</v>
      </c>
      <c r="V262" s="9">
        <v>40</v>
      </c>
      <c r="W262" s="9">
        <v>60</v>
      </c>
    </row>
    <row r="263" spans="1:23" x14ac:dyDescent="0.3">
      <c r="A263" s="9">
        <v>158</v>
      </c>
      <c r="B263" s="9">
        <v>250</v>
      </c>
      <c r="C263" s="9">
        <v>250</v>
      </c>
      <c r="D263" s="9">
        <v>0.13</v>
      </c>
      <c r="E263" s="9">
        <v>0.09</v>
      </c>
      <c r="F263" s="9">
        <v>7.0000000000000007E-2</v>
      </c>
      <c r="G263" s="5">
        <f t="shared" si="38"/>
        <v>85.470085470085479</v>
      </c>
      <c r="H263" s="5">
        <f t="shared" si="35"/>
        <v>5.4000000000000057</v>
      </c>
      <c r="I263" s="9">
        <v>94.6</v>
      </c>
      <c r="J263" s="9">
        <v>2670</v>
      </c>
      <c r="K263" s="62">
        <f t="shared" si="37"/>
        <v>2525.8199999999997</v>
      </c>
      <c r="L263" s="9" t="s">
        <v>23</v>
      </c>
      <c r="M263" s="9" t="s">
        <v>92</v>
      </c>
      <c r="N263" s="9" t="s">
        <v>86</v>
      </c>
      <c r="O263" s="5">
        <f>125*125*125</f>
        <v>1953125</v>
      </c>
      <c r="P263" s="9" t="s">
        <v>26</v>
      </c>
      <c r="Q263" s="9">
        <f>12*12*12</f>
        <v>1728</v>
      </c>
      <c r="R263" s="9">
        <f>(1-Q263/O263)*COUNT($O$104:$O$168)</f>
        <v>64.94249216</v>
      </c>
      <c r="S263" s="9" t="s">
        <v>54</v>
      </c>
      <c r="T263" s="9" t="s">
        <v>62</v>
      </c>
      <c r="U263" s="9">
        <v>24</v>
      </c>
      <c r="V263" s="9">
        <v>41</v>
      </c>
      <c r="W263" s="9">
        <v>66</v>
      </c>
    </row>
    <row r="264" spans="1:23" x14ac:dyDescent="0.3">
      <c r="A264" s="9">
        <v>169</v>
      </c>
      <c r="B264" s="9">
        <v>140</v>
      </c>
      <c r="C264" s="9">
        <v>400</v>
      </c>
      <c r="D264" s="9">
        <v>0.05</v>
      </c>
      <c r="E264" s="9">
        <v>0.03</v>
      </c>
      <c r="F264" s="9">
        <v>7.0000000000000007E-2</v>
      </c>
      <c r="G264" s="5">
        <f t="shared" si="38"/>
        <v>233.33333333333334</v>
      </c>
      <c r="H264" s="5">
        <f t="shared" si="35"/>
        <v>5.4792332268370956</v>
      </c>
      <c r="I264" s="5">
        <v>94.520766773162904</v>
      </c>
      <c r="J264" s="9">
        <v>2680</v>
      </c>
      <c r="K264" s="62">
        <f t="shared" si="37"/>
        <v>2533.156549520766</v>
      </c>
      <c r="L264" s="9" t="s">
        <v>23</v>
      </c>
      <c r="M264" s="9" t="s">
        <v>93</v>
      </c>
      <c r="N264" s="9" t="s">
        <v>25</v>
      </c>
      <c r="O264" s="9">
        <f>100^3</f>
        <v>1000000</v>
      </c>
      <c r="P264" s="9" t="s">
        <v>26</v>
      </c>
      <c r="Q264" s="9">
        <f>8*8*8</f>
        <v>512</v>
      </c>
      <c r="R264" s="9">
        <f>(1-Q264/O264)*COUNT($O$169:$O$243)</f>
        <v>74.961600000000004</v>
      </c>
      <c r="S264" s="9" t="s">
        <v>54</v>
      </c>
      <c r="T264" s="9" t="s">
        <v>28</v>
      </c>
      <c r="U264" s="9">
        <v>9.36</v>
      </c>
      <c r="V264" s="9">
        <v>25.68</v>
      </c>
      <c r="W264" s="9">
        <v>44.81</v>
      </c>
    </row>
    <row r="265" spans="1:23" x14ac:dyDescent="0.3">
      <c r="A265" s="9">
        <v>108</v>
      </c>
      <c r="B265" s="9">
        <v>150</v>
      </c>
      <c r="C265" s="9">
        <v>1200</v>
      </c>
      <c r="D265" s="9">
        <v>0.13</v>
      </c>
      <c r="E265" s="9">
        <v>0.03</v>
      </c>
      <c r="F265" s="9">
        <v>7.0000000000000007E-2</v>
      </c>
      <c r="G265" s="5">
        <f t="shared" si="38"/>
        <v>32.051282051282051</v>
      </c>
      <c r="H265" s="5">
        <f t="shared" si="35"/>
        <v>5.5</v>
      </c>
      <c r="I265" s="9">
        <v>94.5</v>
      </c>
      <c r="J265" s="9">
        <v>2670</v>
      </c>
      <c r="K265" s="62">
        <f t="shared" si="37"/>
        <v>2523.15</v>
      </c>
      <c r="L265" s="9" t="s">
        <v>23</v>
      </c>
      <c r="M265" s="9" t="s">
        <v>92</v>
      </c>
      <c r="N265" s="9" t="s">
        <v>86</v>
      </c>
      <c r="O265" s="5">
        <f>125*125*125</f>
        <v>1953125</v>
      </c>
      <c r="P265" s="9" t="s">
        <v>26</v>
      </c>
      <c r="Q265" s="9">
        <f>12*12*12</f>
        <v>1728</v>
      </c>
      <c r="R265" s="9">
        <f>(1-Q265/O265)*COUNT($O$104:$O$168)</f>
        <v>64.94249216</v>
      </c>
      <c r="S265" s="9" t="s">
        <v>27</v>
      </c>
      <c r="T265" s="9" t="s">
        <v>62</v>
      </c>
      <c r="U265" s="9">
        <v>24</v>
      </c>
      <c r="V265" s="9">
        <v>41</v>
      </c>
      <c r="W265" s="9">
        <v>66</v>
      </c>
    </row>
    <row r="266" spans="1:23" x14ac:dyDescent="0.3">
      <c r="A266" s="9">
        <v>146</v>
      </c>
      <c r="B266" s="9">
        <v>250</v>
      </c>
      <c r="C266" s="9">
        <v>400</v>
      </c>
      <c r="D266" s="9">
        <v>0.13</v>
      </c>
      <c r="E266" s="9">
        <v>0.06</v>
      </c>
      <c r="F266" s="9">
        <v>7.0000000000000007E-2</v>
      </c>
      <c r="G266" s="5">
        <f t="shared" si="38"/>
        <v>80.128205128205124</v>
      </c>
      <c r="H266" s="5">
        <f t="shared" si="35"/>
        <v>5.5</v>
      </c>
      <c r="I266" s="9">
        <v>94.5</v>
      </c>
      <c r="J266" s="9">
        <v>2670</v>
      </c>
      <c r="K266" s="62">
        <f t="shared" si="37"/>
        <v>2523.15</v>
      </c>
      <c r="L266" s="9" t="s">
        <v>23</v>
      </c>
      <c r="M266" s="9" t="s">
        <v>92</v>
      </c>
      <c r="N266" s="9" t="s">
        <v>86</v>
      </c>
      <c r="O266" s="5">
        <f>125*125*125</f>
        <v>1953125</v>
      </c>
      <c r="P266" s="9" t="s">
        <v>26</v>
      </c>
      <c r="Q266" s="9">
        <f>12*12*12</f>
        <v>1728</v>
      </c>
      <c r="R266" s="9">
        <f>(1-Q266/O266)*COUNT($O$104:$O$168)</f>
        <v>64.94249216</v>
      </c>
      <c r="S266" s="9" t="s">
        <v>54</v>
      </c>
      <c r="T266" s="9" t="s">
        <v>62</v>
      </c>
      <c r="U266" s="9">
        <v>24</v>
      </c>
      <c r="V266" s="9">
        <v>41</v>
      </c>
      <c r="W266" s="9">
        <v>66</v>
      </c>
    </row>
    <row r="267" spans="1:23" x14ac:dyDescent="0.3">
      <c r="A267" s="9">
        <v>157</v>
      </c>
      <c r="B267" s="9">
        <v>250</v>
      </c>
      <c r="C267" s="9">
        <v>1800</v>
      </c>
      <c r="D267" s="9">
        <v>0.13</v>
      </c>
      <c r="E267" s="9">
        <v>0.06</v>
      </c>
      <c r="F267" s="9">
        <v>7.0000000000000007E-2</v>
      </c>
      <c r="G267" s="5">
        <f t="shared" si="38"/>
        <v>17.806267806267808</v>
      </c>
      <c r="H267" s="5">
        <f t="shared" si="35"/>
        <v>5.5</v>
      </c>
      <c r="I267" s="9">
        <v>94.5</v>
      </c>
      <c r="J267" s="9">
        <v>2670</v>
      </c>
      <c r="K267" s="62">
        <f t="shared" si="37"/>
        <v>2523.15</v>
      </c>
      <c r="L267" s="9" t="s">
        <v>23</v>
      </c>
      <c r="M267" s="9" t="s">
        <v>92</v>
      </c>
      <c r="N267" s="9" t="s">
        <v>86</v>
      </c>
      <c r="O267" s="5">
        <f>125*125*125</f>
        <v>1953125</v>
      </c>
      <c r="P267" s="9" t="s">
        <v>26</v>
      </c>
      <c r="Q267" s="9">
        <f>12*12*12</f>
        <v>1728</v>
      </c>
      <c r="R267" s="9">
        <f>(1-Q267/O267)*COUNT($O$104:$O$168)</f>
        <v>64.94249216</v>
      </c>
      <c r="S267" s="9" t="s">
        <v>54</v>
      </c>
      <c r="T267" s="9" t="s">
        <v>62</v>
      </c>
      <c r="U267" s="9">
        <v>24</v>
      </c>
      <c r="V267" s="9">
        <v>41</v>
      </c>
      <c r="W267" s="9">
        <v>66</v>
      </c>
    </row>
    <row r="268" spans="1:23" x14ac:dyDescent="0.3">
      <c r="A268" s="9">
        <v>264</v>
      </c>
      <c r="B268" s="9">
        <v>175</v>
      </c>
      <c r="C268" s="9">
        <v>1675</v>
      </c>
      <c r="D268" s="9">
        <v>9.7500000000000003E-2</v>
      </c>
      <c r="E268" s="9">
        <v>0.03</v>
      </c>
      <c r="F268" s="9">
        <v>0.15</v>
      </c>
      <c r="G268" s="5">
        <f t="shared" si="38"/>
        <v>35.718841688990942</v>
      </c>
      <c r="H268" s="9">
        <v>5.5</v>
      </c>
      <c r="I268" s="9">
        <f>100-H268</f>
        <v>94.5</v>
      </c>
      <c r="J268" s="9">
        <v>2680</v>
      </c>
      <c r="K268" s="62">
        <f t="shared" si="37"/>
        <v>2532.6</v>
      </c>
      <c r="L268" s="9" t="s">
        <v>23</v>
      </c>
      <c r="M268" s="9" t="s">
        <v>96</v>
      </c>
      <c r="N268" s="9" t="s">
        <v>97</v>
      </c>
      <c r="O268" s="9">
        <f>245*245*350</f>
        <v>21008750</v>
      </c>
      <c r="P268" s="9" t="s">
        <v>26</v>
      </c>
      <c r="Q268" s="9">
        <f>10*10*10</f>
        <v>1000</v>
      </c>
      <c r="R268" s="9">
        <f>(1-Q268/O268)*COUNT($O$256:$O$282)</f>
        <v>26.99871482120545</v>
      </c>
      <c r="S268" s="9" t="s">
        <v>27</v>
      </c>
      <c r="T268" s="9" t="s">
        <v>28</v>
      </c>
      <c r="U268" s="9">
        <v>20</v>
      </c>
      <c r="V268" s="9">
        <v>35</v>
      </c>
      <c r="W268" s="9">
        <v>63</v>
      </c>
    </row>
    <row r="269" spans="1:23" x14ac:dyDescent="0.3">
      <c r="A269" s="9">
        <v>278</v>
      </c>
      <c r="B269" s="9">
        <v>150</v>
      </c>
      <c r="C269" s="9">
        <v>1350</v>
      </c>
      <c r="D269" s="9">
        <v>7.4999999999999997E-2</v>
      </c>
      <c r="E269" s="9">
        <v>0.03</v>
      </c>
      <c r="F269" s="9">
        <v>0.15</v>
      </c>
      <c r="G269" s="5">
        <f t="shared" si="38"/>
        <v>49.382716049382715</v>
      </c>
      <c r="H269" s="9">
        <v>5.5</v>
      </c>
      <c r="I269" s="9">
        <f>100-H269</f>
        <v>94.5</v>
      </c>
      <c r="J269" s="9">
        <v>2680</v>
      </c>
      <c r="K269" s="62">
        <f t="shared" si="37"/>
        <v>2532.6</v>
      </c>
      <c r="L269" s="9" t="s">
        <v>23</v>
      </c>
      <c r="M269" s="9" t="s">
        <v>96</v>
      </c>
      <c r="N269" s="9" t="s">
        <v>97</v>
      </c>
      <c r="O269" s="9">
        <f>245*245*350</f>
        <v>21008750</v>
      </c>
      <c r="P269" s="9" t="s">
        <v>26</v>
      </c>
      <c r="Q269" s="9">
        <f>10*10*10</f>
        <v>1000</v>
      </c>
      <c r="R269" s="9">
        <f>(1-Q269/O269)*COUNT($O$256:$O$282)</f>
        <v>26.99871482120545</v>
      </c>
      <c r="S269" s="9" t="s">
        <v>27</v>
      </c>
      <c r="T269" s="9" t="s">
        <v>28</v>
      </c>
      <c r="U269" s="9">
        <v>20</v>
      </c>
      <c r="V269" s="9">
        <v>35</v>
      </c>
      <c r="W269" s="9">
        <v>63</v>
      </c>
    </row>
    <row r="270" spans="1:23" x14ac:dyDescent="0.3">
      <c r="A270" s="9">
        <v>241</v>
      </c>
      <c r="B270" s="9">
        <v>180</v>
      </c>
      <c r="C270" s="9">
        <v>1600</v>
      </c>
      <c r="D270" s="9">
        <v>0.05</v>
      </c>
      <c r="E270" s="9">
        <v>0.03</v>
      </c>
      <c r="F270" s="9">
        <v>7.0000000000000007E-2</v>
      </c>
      <c r="G270" s="5">
        <f t="shared" si="38"/>
        <v>75</v>
      </c>
      <c r="H270" s="5">
        <f t="shared" ref="H270:H284" si="39">100-I270</f>
        <v>5.5750798722044976</v>
      </c>
      <c r="I270" s="5">
        <v>94.424920127795502</v>
      </c>
      <c r="J270" s="9">
        <v>2680</v>
      </c>
      <c r="K270" s="62">
        <f t="shared" si="37"/>
        <v>2530.5878594249198</v>
      </c>
      <c r="L270" s="9" t="s">
        <v>23</v>
      </c>
      <c r="M270" s="9" t="s">
        <v>93</v>
      </c>
      <c r="N270" s="9" t="s">
        <v>25</v>
      </c>
      <c r="O270" s="9">
        <f>100^3</f>
        <v>1000000</v>
      </c>
      <c r="P270" s="9" t="s">
        <v>26</v>
      </c>
      <c r="Q270" s="9">
        <f>8*8*8</f>
        <v>512</v>
      </c>
      <c r="R270" s="9">
        <f>(1-Q270/O270)*COUNT($O$169:$O$243)</f>
        <v>74.961600000000004</v>
      </c>
      <c r="S270" s="9" t="s">
        <v>54</v>
      </c>
      <c r="T270" s="9" t="s">
        <v>28</v>
      </c>
      <c r="U270" s="9">
        <v>9.36</v>
      </c>
      <c r="V270" s="9">
        <v>25.68</v>
      </c>
      <c r="W270" s="9">
        <v>44.81</v>
      </c>
    </row>
    <row r="271" spans="1:23" x14ac:dyDescent="0.3">
      <c r="A271" s="9">
        <v>177</v>
      </c>
      <c r="B271" s="9">
        <v>140</v>
      </c>
      <c r="C271" s="9">
        <v>1200</v>
      </c>
      <c r="D271" s="9">
        <v>0.05</v>
      </c>
      <c r="E271" s="9">
        <v>0.03</v>
      </c>
      <c r="F271" s="9">
        <v>7.0000000000000007E-2</v>
      </c>
      <c r="G271" s="5">
        <f t="shared" si="38"/>
        <v>77.777777777777786</v>
      </c>
      <c r="H271" s="5">
        <f t="shared" si="39"/>
        <v>5.5910543130990931</v>
      </c>
      <c r="I271" s="5">
        <v>94.408945686900907</v>
      </c>
      <c r="J271" s="9">
        <v>2680</v>
      </c>
      <c r="K271" s="62">
        <f t="shared" si="37"/>
        <v>2530.1597444089443</v>
      </c>
      <c r="L271" s="9" t="s">
        <v>23</v>
      </c>
      <c r="M271" s="9" t="s">
        <v>93</v>
      </c>
      <c r="N271" s="9" t="s">
        <v>25</v>
      </c>
      <c r="O271" s="9">
        <f>100^3</f>
        <v>1000000</v>
      </c>
      <c r="P271" s="9" t="s">
        <v>26</v>
      </c>
      <c r="Q271" s="9">
        <f>8*8*8</f>
        <v>512</v>
      </c>
      <c r="R271" s="9">
        <f>(1-Q271/O271)*COUNT($O$169:$O$243)</f>
        <v>74.961600000000004</v>
      </c>
      <c r="S271" s="9" t="s">
        <v>54</v>
      </c>
      <c r="T271" s="9" t="s">
        <v>28</v>
      </c>
      <c r="U271" s="9">
        <v>9.36</v>
      </c>
      <c r="V271" s="9">
        <v>25.68</v>
      </c>
      <c r="W271" s="9">
        <v>44.81</v>
      </c>
    </row>
    <row r="272" spans="1:23" x14ac:dyDescent="0.3">
      <c r="A272" s="9">
        <v>103</v>
      </c>
      <c r="B272" s="9">
        <v>150</v>
      </c>
      <c r="C272" s="9">
        <v>1200</v>
      </c>
      <c r="D272" s="9">
        <v>0.13</v>
      </c>
      <c r="E272" s="9">
        <v>0.03</v>
      </c>
      <c r="F272" s="9">
        <v>7.0000000000000007E-2</v>
      </c>
      <c r="G272" s="5">
        <f t="shared" si="38"/>
        <v>32.051282051282051</v>
      </c>
      <c r="H272" s="5">
        <f t="shared" si="39"/>
        <v>5.5999999999999943</v>
      </c>
      <c r="I272" s="9">
        <v>94.4</v>
      </c>
      <c r="J272" s="9">
        <v>2670</v>
      </c>
      <c r="K272" s="62">
        <f t="shared" si="37"/>
        <v>2520.4800000000005</v>
      </c>
      <c r="L272" s="9" t="s">
        <v>23</v>
      </c>
      <c r="M272" s="9" t="s">
        <v>92</v>
      </c>
      <c r="N272" s="9" t="s">
        <v>86</v>
      </c>
      <c r="O272" s="5">
        <f>125*125*125</f>
        <v>1953125</v>
      </c>
      <c r="P272" s="9" t="s">
        <v>26</v>
      </c>
      <c r="Q272" s="9">
        <f>12*12*12</f>
        <v>1728</v>
      </c>
      <c r="R272" s="9">
        <f>(1-Q272/O272)*COUNT($O$104:$O$168)</f>
        <v>64.94249216</v>
      </c>
      <c r="S272" s="9" t="s">
        <v>54</v>
      </c>
      <c r="T272" s="9" t="s">
        <v>62</v>
      </c>
      <c r="U272" s="9">
        <v>24</v>
      </c>
      <c r="V272" s="9">
        <v>41</v>
      </c>
      <c r="W272" s="9">
        <v>66</v>
      </c>
    </row>
    <row r="273" spans="1:23" x14ac:dyDescent="0.3">
      <c r="A273" s="9">
        <v>345</v>
      </c>
      <c r="B273" s="9">
        <v>200</v>
      </c>
      <c r="C273" s="9">
        <v>800</v>
      </c>
      <c r="D273" s="9">
        <v>0.1</v>
      </c>
      <c r="E273" s="9">
        <v>0.02</v>
      </c>
      <c r="F273" s="9">
        <v>0.08</v>
      </c>
      <c r="G273" s="5">
        <f t="shared" si="38"/>
        <v>125</v>
      </c>
      <c r="H273" s="5">
        <f t="shared" si="39"/>
        <v>5.6179775280898951</v>
      </c>
      <c r="I273" s="5">
        <f>K273/J273*100</f>
        <v>94.382022471910105</v>
      </c>
      <c r="J273" s="9">
        <v>2670</v>
      </c>
      <c r="K273" s="9">
        <v>2520</v>
      </c>
      <c r="L273" s="9" t="s">
        <v>23</v>
      </c>
      <c r="M273" s="9" t="s">
        <v>44</v>
      </c>
      <c r="N273" s="9" t="s">
        <v>91</v>
      </c>
      <c r="O273" s="9">
        <f>280*280*365</f>
        <v>28616000</v>
      </c>
      <c r="P273" s="9" t="s">
        <v>26</v>
      </c>
      <c r="Q273" s="9">
        <f>12*12*12</f>
        <v>1728</v>
      </c>
      <c r="R273" s="9">
        <f>(1-Q273/O273)*COUNT(#REF!)</f>
        <v>0</v>
      </c>
      <c r="S273" s="9" t="s">
        <v>54</v>
      </c>
      <c r="T273" s="9" t="s">
        <v>44</v>
      </c>
      <c r="U273" s="9">
        <v>20</v>
      </c>
      <c r="V273" s="9">
        <v>28</v>
      </c>
      <c r="W273" s="9">
        <v>63</v>
      </c>
    </row>
    <row r="274" spans="1:23" x14ac:dyDescent="0.3">
      <c r="A274" s="9">
        <v>3</v>
      </c>
      <c r="B274" s="9">
        <v>788</v>
      </c>
      <c r="C274" s="9">
        <v>2300</v>
      </c>
      <c r="D274" s="9">
        <v>0.35</v>
      </c>
      <c r="E274" s="9">
        <v>0.06</v>
      </c>
      <c r="F274" s="9">
        <v>0.1</v>
      </c>
      <c r="G274" s="9">
        <f t="shared" si="38"/>
        <v>16.314699792960663</v>
      </c>
      <c r="H274" s="9">
        <f t="shared" si="39"/>
        <v>5.6700000000000017</v>
      </c>
      <c r="I274" s="9">
        <v>94.33</v>
      </c>
      <c r="J274" s="9">
        <v>2680</v>
      </c>
      <c r="K274" s="9">
        <f t="shared" ref="K274:K302" si="40">J274*I274/100</f>
        <v>2528.0439999999999</v>
      </c>
      <c r="L274" s="9" t="s">
        <v>23</v>
      </c>
      <c r="M274" s="9" t="s">
        <v>44</v>
      </c>
      <c r="N274" s="9" t="s">
        <v>80</v>
      </c>
      <c r="O274" s="9">
        <f>630*400*500</f>
        <v>126000000</v>
      </c>
      <c r="P274" s="9" t="s">
        <v>26</v>
      </c>
      <c r="Q274" s="9">
        <f>10*10*10</f>
        <v>1000</v>
      </c>
      <c r="R274" s="9">
        <f>(1-Q274/O274)*COUNT($O$2:$O$29)</f>
        <v>27.999777777777776</v>
      </c>
      <c r="S274" s="9" t="s">
        <v>54</v>
      </c>
      <c r="T274" s="9" t="s">
        <v>44</v>
      </c>
      <c r="U274" s="9">
        <v>20</v>
      </c>
      <c r="V274" s="9">
        <v>40</v>
      </c>
      <c r="W274" s="9">
        <v>60</v>
      </c>
    </row>
    <row r="275" spans="1:23" x14ac:dyDescent="0.3">
      <c r="A275" s="9">
        <v>209</v>
      </c>
      <c r="B275" s="9">
        <v>160</v>
      </c>
      <c r="C275" s="9">
        <v>1400</v>
      </c>
      <c r="D275" s="9">
        <v>0.05</v>
      </c>
      <c r="E275" s="9">
        <v>0.03</v>
      </c>
      <c r="F275" s="9">
        <v>7.0000000000000007E-2</v>
      </c>
      <c r="G275" s="5">
        <f t="shared" si="38"/>
        <v>76.19047619047619</v>
      </c>
      <c r="H275" s="5">
        <f t="shared" si="39"/>
        <v>5.6709265175718997</v>
      </c>
      <c r="I275" s="5">
        <v>94.3290734824281</v>
      </c>
      <c r="J275" s="9">
        <v>2680</v>
      </c>
      <c r="K275" s="62">
        <f t="shared" si="40"/>
        <v>2528.0191693290731</v>
      </c>
      <c r="L275" s="9" t="s">
        <v>23</v>
      </c>
      <c r="M275" s="9" t="s">
        <v>93</v>
      </c>
      <c r="N275" s="9" t="s">
        <v>25</v>
      </c>
      <c r="O275" s="9">
        <f>100^3</f>
        <v>1000000</v>
      </c>
      <c r="P275" s="9" t="s">
        <v>26</v>
      </c>
      <c r="Q275" s="9">
        <f>8*8*8</f>
        <v>512</v>
      </c>
      <c r="R275" s="9">
        <f>(1-Q275/O275)*COUNT($O$169:$O$243)</f>
        <v>74.961600000000004</v>
      </c>
      <c r="S275" s="9" t="s">
        <v>54</v>
      </c>
      <c r="T275" s="9" t="s">
        <v>28</v>
      </c>
      <c r="U275" s="9">
        <v>9.36</v>
      </c>
      <c r="V275" s="9">
        <v>25.68</v>
      </c>
      <c r="W275" s="9">
        <v>44.81</v>
      </c>
    </row>
    <row r="276" spans="1:23" x14ac:dyDescent="0.3">
      <c r="A276" s="9">
        <v>200</v>
      </c>
      <c r="B276" s="9">
        <v>160</v>
      </c>
      <c r="C276" s="9">
        <v>500</v>
      </c>
      <c r="D276" s="9">
        <v>0.05</v>
      </c>
      <c r="E276" s="9">
        <v>0.03</v>
      </c>
      <c r="F276" s="9">
        <v>7.0000000000000007E-2</v>
      </c>
      <c r="G276" s="5">
        <f t="shared" si="38"/>
        <v>213.33333333333334</v>
      </c>
      <c r="H276" s="5">
        <f t="shared" si="39"/>
        <v>5.6869009584664951</v>
      </c>
      <c r="I276" s="5">
        <v>94.313099041533505</v>
      </c>
      <c r="J276" s="9">
        <v>2680</v>
      </c>
      <c r="K276" s="62">
        <f t="shared" si="40"/>
        <v>2527.5910543130976</v>
      </c>
      <c r="L276" s="9" t="s">
        <v>23</v>
      </c>
      <c r="M276" s="9" t="s">
        <v>93</v>
      </c>
      <c r="N276" s="9" t="s">
        <v>25</v>
      </c>
      <c r="O276" s="9">
        <f>100^3</f>
        <v>1000000</v>
      </c>
      <c r="P276" s="9" t="s">
        <v>26</v>
      </c>
      <c r="Q276" s="9">
        <f>8*8*8</f>
        <v>512</v>
      </c>
      <c r="R276" s="9">
        <f>(1-Q276/O276)*COUNT($O$169:$O$243)</f>
        <v>74.961600000000004</v>
      </c>
      <c r="S276" s="9" t="s">
        <v>54</v>
      </c>
      <c r="T276" s="9" t="s">
        <v>28</v>
      </c>
      <c r="U276" s="9">
        <v>9.36</v>
      </c>
      <c r="V276" s="9">
        <v>25.68</v>
      </c>
      <c r="W276" s="9">
        <v>44.81</v>
      </c>
    </row>
    <row r="277" spans="1:23" x14ac:dyDescent="0.3">
      <c r="A277" s="9">
        <v>9</v>
      </c>
      <c r="B277" s="9">
        <v>463</v>
      </c>
      <c r="C277" s="9">
        <v>1700</v>
      </c>
      <c r="D277" s="9">
        <v>0.4</v>
      </c>
      <c r="E277" s="9">
        <v>0.06</v>
      </c>
      <c r="F277" s="9">
        <v>0.1</v>
      </c>
      <c r="G277" s="9">
        <f t="shared" si="38"/>
        <v>11.348039215686276</v>
      </c>
      <c r="H277" s="9">
        <f t="shared" si="39"/>
        <v>5.75</v>
      </c>
      <c r="I277" s="9">
        <v>94.25</v>
      </c>
      <c r="J277" s="9">
        <v>2680</v>
      </c>
      <c r="K277" s="9">
        <f t="shared" si="40"/>
        <v>2525.9</v>
      </c>
      <c r="L277" s="9" t="s">
        <v>23</v>
      </c>
      <c r="M277" s="9" t="s">
        <v>44</v>
      </c>
      <c r="N277" s="9" t="s">
        <v>80</v>
      </c>
      <c r="O277" s="9">
        <f>630*400*500</f>
        <v>126000000</v>
      </c>
      <c r="P277" s="9" t="s">
        <v>26</v>
      </c>
      <c r="Q277" s="9">
        <f>10*10*10</f>
        <v>1000</v>
      </c>
      <c r="R277" s="9">
        <f>(1-Q277/O277)*COUNT($O$2:$O$29)</f>
        <v>27.999777777777776</v>
      </c>
      <c r="S277" s="9" t="s">
        <v>54</v>
      </c>
      <c r="T277" s="9" t="s">
        <v>44</v>
      </c>
      <c r="U277" s="9">
        <v>20</v>
      </c>
      <c r="V277" s="9">
        <v>40</v>
      </c>
      <c r="W277" s="9">
        <v>60</v>
      </c>
    </row>
    <row r="278" spans="1:23" x14ac:dyDescent="0.3">
      <c r="A278" s="9">
        <v>225</v>
      </c>
      <c r="B278" s="9">
        <v>170</v>
      </c>
      <c r="C278" s="9">
        <v>1500</v>
      </c>
      <c r="D278" s="9">
        <v>0.05</v>
      </c>
      <c r="E278" s="9">
        <v>0.03</v>
      </c>
      <c r="F278" s="9">
        <v>7.0000000000000007E-2</v>
      </c>
      <c r="G278" s="5">
        <f t="shared" si="38"/>
        <v>75.555555555555557</v>
      </c>
      <c r="H278" s="5">
        <f t="shared" si="39"/>
        <v>5.7507987220448058</v>
      </c>
      <c r="I278" s="5">
        <v>94.249201277955194</v>
      </c>
      <c r="J278" s="9">
        <v>2680</v>
      </c>
      <c r="K278" s="62">
        <f t="shared" si="40"/>
        <v>2525.8785942491991</v>
      </c>
      <c r="L278" s="9" t="s">
        <v>23</v>
      </c>
      <c r="M278" s="9" t="s">
        <v>93</v>
      </c>
      <c r="N278" s="9" t="s">
        <v>25</v>
      </c>
      <c r="O278" s="9">
        <f>100^3</f>
        <v>1000000</v>
      </c>
      <c r="P278" s="9" t="s">
        <v>26</v>
      </c>
      <c r="Q278" s="9">
        <f>8*8*8</f>
        <v>512</v>
      </c>
      <c r="R278" s="9">
        <f>(1-Q278/O278)*COUNT($O$169:$O$243)</f>
        <v>74.961600000000004</v>
      </c>
      <c r="S278" s="9" t="s">
        <v>54</v>
      </c>
      <c r="T278" s="9" t="s">
        <v>28</v>
      </c>
      <c r="U278" s="9">
        <v>9.36</v>
      </c>
      <c r="V278" s="9">
        <v>25.68</v>
      </c>
      <c r="W278" s="9">
        <v>44.81</v>
      </c>
    </row>
    <row r="279" spans="1:23" x14ac:dyDescent="0.3">
      <c r="A279" s="9">
        <v>193</v>
      </c>
      <c r="B279" s="9">
        <v>150</v>
      </c>
      <c r="C279" s="9">
        <v>1300</v>
      </c>
      <c r="D279" s="9">
        <v>0.05</v>
      </c>
      <c r="E279" s="9">
        <v>0.03</v>
      </c>
      <c r="F279" s="9">
        <v>7.0000000000000007E-2</v>
      </c>
      <c r="G279" s="5">
        <f t="shared" si="38"/>
        <v>76.92307692307692</v>
      </c>
      <c r="H279" s="5">
        <f t="shared" si="39"/>
        <v>5.7827476038338972</v>
      </c>
      <c r="I279" s="5">
        <v>94.217252396166103</v>
      </c>
      <c r="J279" s="9">
        <v>2680</v>
      </c>
      <c r="K279" s="62">
        <f t="shared" si="40"/>
        <v>2525.0223642172514</v>
      </c>
      <c r="L279" s="9" t="s">
        <v>23</v>
      </c>
      <c r="M279" s="9" t="s">
        <v>93</v>
      </c>
      <c r="N279" s="9" t="s">
        <v>25</v>
      </c>
      <c r="O279" s="9">
        <f>100^3</f>
        <v>1000000</v>
      </c>
      <c r="P279" s="9" t="s">
        <v>26</v>
      </c>
      <c r="Q279" s="9">
        <f>8*8*8</f>
        <v>512</v>
      </c>
      <c r="R279" s="9">
        <f>(1-Q279/O279)*COUNT($O$169:$O$243)</f>
        <v>74.961600000000004</v>
      </c>
      <c r="S279" s="9" t="s">
        <v>54</v>
      </c>
      <c r="T279" s="9" t="s">
        <v>28</v>
      </c>
      <c r="U279" s="9">
        <v>9.36</v>
      </c>
      <c r="V279" s="9">
        <v>25.68</v>
      </c>
      <c r="W279" s="9">
        <v>44.81</v>
      </c>
    </row>
    <row r="280" spans="1:23" x14ac:dyDescent="0.3">
      <c r="A280" s="9">
        <v>5</v>
      </c>
      <c r="B280" s="9">
        <v>300</v>
      </c>
      <c r="C280" s="9">
        <v>1400</v>
      </c>
      <c r="D280" s="9">
        <v>0.35</v>
      </c>
      <c r="E280" s="9">
        <v>0.06</v>
      </c>
      <c r="F280" s="9">
        <v>0.1</v>
      </c>
      <c r="G280" s="9">
        <f t="shared" si="38"/>
        <v>10.204081632653063</v>
      </c>
      <c r="H280" s="9">
        <f t="shared" si="39"/>
        <v>6.0600000000000023</v>
      </c>
      <c r="I280" s="9">
        <v>93.94</v>
      </c>
      <c r="J280" s="9">
        <v>2680</v>
      </c>
      <c r="K280" s="9">
        <f t="shared" si="40"/>
        <v>2517.5919999999996</v>
      </c>
      <c r="L280" s="9" t="s">
        <v>23</v>
      </c>
      <c r="M280" s="9" t="s">
        <v>44</v>
      </c>
      <c r="N280" s="9" t="s">
        <v>80</v>
      </c>
      <c r="O280" s="9">
        <f>630*400*500</f>
        <v>126000000</v>
      </c>
      <c r="P280" s="9" t="s">
        <v>26</v>
      </c>
      <c r="Q280" s="9">
        <f>10*10*10</f>
        <v>1000</v>
      </c>
      <c r="R280" s="9">
        <f>(1-Q280/O280)*COUNT($O$2:$O$29)</f>
        <v>27.999777777777776</v>
      </c>
      <c r="S280" s="9" t="s">
        <v>54</v>
      </c>
      <c r="T280" s="9" t="s">
        <v>44</v>
      </c>
      <c r="U280" s="9">
        <v>20</v>
      </c>
      <c r="V280" s="9">
        <v>40</v>
      </c>
      <c r="W280" s="9">
        <v>60</v>
      </c>
    </row>
    <row r="281" spans="1:23" x14ac:dyDescent="0.3">
      <c r="A281" s="9">
        <v>215</v>
      </c>
      <c r="B281" s="9">
        <v>170</v>
      </c>
      <c r="C281" s="9">
        <v>500</v>
      </c>
      <c r="D281" s="9">
        <v>0.05</v>
      </c>
      <c r="E281" s="9">
        <v>0.03</v>
      </c>
      <c r="F281" s="9">
        <v>7.0000000000000007E-2</v>
      </c>
      <c r="G281" s="5">
        <f t="shared" si="38"/>
        <v>226.66666666666666</v>
      </c>
      <c r="H281" s="5">
        <f t="shared" si="39"/>
        <v>6.1341853035143998</v>
      </c>
      <c r="I281" s="5">
        <v>93.8658146964856</v>
      </c>
      <c r="J281" s="9">
        <v>2680</v>
      </c>
      <c r="K281" s="62">
        <f t="shared" si="40"/>
        <v>2515.6038338658141</v>
      </c>
      <c r="L281" s="9" t="s">
        <v>23</v>
      </c>
      <c r="M281" s="9" t="s">
        <v>93</v>
      </c>
      <c r="N281" s="9" t="s">
        <v>25</v>
      </c>
      <c r="O281" s="9">
        <f>100^3</f>
        <v>1000000</v>
      </c>
      <c r="P281" s="9" t="s">
        <v>26</v>
      </c>
      <c r="Q281" s="9">
        <f>8*8*8</f>
        <v>512</v>
      </c>
      <c r="R281" s="9">
        <f>(1-Q281/O281)*COUNT($O$169:$O$243)</f>
        <v>74.961600000000004</v>
      </c>
      <c r="S281" s="9" t="s">
        <v>54</v>
      </c>
      <c r="T281" s="9" t="s">
        <v>28</v>
      </c>
      <c r="U281" s="9">
        <v>9.36</v>
      </c>
      <c r="V281" s="9">
        <v>25.68</v>
      </c>
      <c r="W281" s="9">
        <v>44.81</v>
      </c>
    </row>
    <row r="282" spans="1:23" x14ac:dyDescent="0.3">
      <c r="A282" s="9">
        <v>21</v>
      </c>
      <c r="B282" s="9">
        <v>788</v>
      </c>
      <c r="C282" s="9">
        <v>500</v>
      </c>
      <c r="D282" s="9">
        <v>0.35</v>
      </c>
      <c r="E282" s="9">
        <v>0.06</v>
      </c>
      <c r="F282" s="9">
        <v>0.1</v>
      </c>
      <c r="G282" s="9">
        <f t="shared" si="38"/>
        <v>75.047619047619051</v>
      </c>
      <c r="H282" s="9">
        <f t="shared" si="39"/>
        <v>6.1400000000000006</v>
      </c>
      <c r="I282" s="9">
        <v>93.86</v>
      </c>
      <c r="J282" s="9">
        <v>2680</v>
      </c>
      <c r="K282" s="9">
        <f t="shared" si="40"/>
        <v>2515.4479999999999</v>
      </c>
      <c r="L282" s="9" t="s">
        <v>23</v>
      </c>
      <c r="M282" s="9" t="s">
        <v>44</v>
      </c>
      <c r="N282" s="9" t="s">
        <v>80</v>
      </c>
      <c r="O282" s="9">
        <f>630*400*500</f>
        <v>126000000</v>
      </c>
      <c r="P282" s="9" t="s">
        <v>26</v>
      </c>
      <c r="Q282" s="9">
        <f>10*10*10</f>
        <v>1000</v>
      </c>
      <c r="R282" s="9">
        <f>(1-Q282/O282)*COUNT($O$2:$O$29)</f>
        <v>27.999777777777776</v>
      </c>
      <c r="S282" s="9" t="s">
        <v>27</v>
      </c>
      <c r="T282" s="9" t="s">
        <v>44</v>
      </c>
      <c r="U282" s="9">
        <v>20</v>
      </c>
      <c r="V282" s="9">
        <v>40</v>
      </c>
      <c r="W282" s="9">
        <v>60</v>
      </c>
    </row>
    <row r="283" spans="1:23" x14ac:dyDescent="0.3">
      <c r="A283" s="9">
        <v>125</v>
      </c>
      <c r="B283" s="9">
        <v>250</v>
      </c>
      <c r="C283" s="9">
        <v>300</v>
      </c>
      <c r="D283" s="9">
        <v>0.13</v>
      </c>
      <c r="E283" s="9">
        <v>0.03</v>
      </c>
      <c r="F283" s="9">
        <v>7.0000000000000007E-2</v>
      </c>
      <c r="G283" s="5">
        <f t="shared" si="38"/>
        <v>213.67521367521368</v>
      </c>
      <c r="H283" s="5">
        <f t="shared" si="39"/>
        <v>6.2999999999999972</v>
      </c>
      <c r="I283" s="9">
        <v>93.7</v>
      </c>
      <c r="J283" s="9">
        <v>2670</v>
      </c>
      <c r="K283" s="62">
        <f t="shared" si="40"/>
        <v>2501.79</v>
      </c>
      <c r="L283" s="9" t="s">
        <v>23</v>
      </c>
      <c r="M283" s="9" t="s">
        <v>92</v>
      </c>
      <c r="N283" s="9" t="s">
        <v>86</v>
      </c>
      <c r="O283" s="5">
        <f>125*125*125</f>
        <v>1953125</v>
      </c>
      <c r="P283" s="9" t="s">
        <v>26</v>
      </c>
      <c r="Q283" s="9">
        <f>12*12*12</f>
        <v>1728</v>
      </c>
      <c r="R283" s="9">
        <f>(1-Q283/O283)*COUNT($O$104:$O$168)</f>
        <v>64.94249216</v>
      </c>
      <c r="S283" s="9" t="s">
        <v>54</v>
      </c>
      <c r="T283" s="9" t="s">
        <v>62</v>
      </c>
      <c r="U283" s="9">
        <v>24</v>
      </c>
      <c r="V283" s="9">
        <v>41</v>
      </c>
      <c r="W283" s="9">
        <v>66</v>
      </c>
    </row>
    <row r="284" spans="1:23" x14ac:dyDescent="0.3">
      <c r="A284" s="9">
        <v>138</v>
      </c>
      <c r="B284" s="9">
        <v>250</v>
      </c>
      <c r="C284" s="9">
        <v>2800</v>
      </c>
      <c r="D284" s="9">
        <v>0.13</v>
      </c>
      <c r="E284" s="9">
        <v>0.03</v>
      </c>
      <c r="F284" s="9">
        <v>7.0000000000000007E-2</v>
      </c>
      <c r="G284" s="5">
        <f t="shared" si="38"/>
        <v>22.893772893772894</v>
      </c>
      <c r="H284" s="5">
        <f t="shared" si="39"/>
        <v>6.2999999999999972</v>
      </c>
      <c r="I284" s="9">
        <v>93.7</v>
      </c>
      <c r="J284" s="9">
        <v>2670</v>
      </c>
      <c r="K284" s="62">
        <f t="shared" si="40"/>
        <v>2501.79</v>
      </c>
      <c r="L284" s="9" t="s">
        <v>23</v>
      </c>
      <c r="M284" s="9" t="s">
        <v>92</v>
      </c>
      <c r="N284" s="9" t="s">
        <v>86</v>
      </c>
      <c r="O284" s="5">
        <f>125*125*125</f>
        <v>1953125</v>
      </c>
      <c r="P284" s="9" t="s">
        <v>26</v>
      </c>
      <c r="Q284" s="9">
        <f>12*12*12</f>
        <v>1728</v>
      </c>
      <c r="R284" s="9">
        <f>(1-Q284/O284)*COUNT($O$104:$O$168)</f>
        <v>64.94249216</v>
      </c>
      <c r="S284" s="9" t="s">
        <v>54</v>
      </c>
      <c r="T284" s="9" t="s">
        <v>62</v>
      </c>
      <c r="U284" s="9">
        <v>24</v>
      </c>
      <c r="V284" s="9">
        <v>41</v>
      </c>
      <c r="W284" s="9">
        <v>66</v>
      </c>
    </row>
    <row r="285" spans="1:23" x14ac:dyDescent="0.3">
      <c r="A285" s="9">
        <v>273</v>
      </c>
      <c r="B285" s="9">
        <v>175</v>
      </c>
      <c r="C285" s="9">
        <v>1675</v>
      </c>
      <c r="D285" s="9">
        <v>5.2499999999999998E-2</v>
      </c>
      <c r="E285" s="9">
        <v>0.03</v>
      </c>
      <c r="F285" s="9">
        <v>0.15</v>
      </c>
      <c r="G285" s="5">
        <f t="shared" si="38"/>
        <v>66.33499170812604</v>
      </c>
      <c r="H285" s="9">
        <v>6.4</v>
      </c>
      <c r="I285" s="9">
        <f>100-H285</f>
        <v>93.6</v>
      </c>
      <c r="J285" s="9">
        <v>2680</v>
      </c>
      <c r="K285" s="62">
        <f t="shared" si="40"/>
        <v>2508.4799999999996</v>
      </c>
      <c r="L285" s="9" t="s">
        <v>23</v>
      </c>
      <c r="M285" s="9" t="s">
        <v>96</v>
      </c>
      <c r="N285" s="9" t="s">
        <v>97</v>
      </c>
      <c r="O285" s="9">
        <f>245*245*350</f>
        <v>21008750</v>
      </c>
      <c r="P285" s="9" t="s">
        <v>26</v>
      </c>
      <c r="Q285" s="9">
        <f>10*10*10</f>
        <v>1000</v>
      </c>
      <c r="R285" s="9">
        <f>(1-Q285/O285)*COUNT($O$256:$O$282)</f>
        <v>26.99871482120545</v>
      </c>
      <c r="S285" s="9" t="s">
        <v>27</v>
      </c>
      <c r="T285" s="9" t="s">
        <v>28</v>
      </c>
      <c r="U285" s="9">
        <v>20</v>
      </c>
      <c r="V285" s="9">
        <v>35</v>
      </c>
      <c r="W285" s="9">
        <v>63</v>
      </c>
    </row>
    <row r="286" spans="1:23" x14ac:dyDescent="0.3">
      <c r="A286" s="9">
        <v>178</v>
      </c>
      <c r="B286" s="9">
        <v>140</v>
      </c>
      <c r="C286" s="9">
        <v>1300</v>
      </c>
      <c r="D286" s="9">
        <v>0.05</v>
      </c>
      <c r="E286" s="9">
        <v>0.03</v>
      </c>
      <c r="F286" s="9">
        <v>7.0000000000000007E-2</v>
      </c>
      <c r="G286" s="5">
        <f t="shared" si="38"/>
        <v>71.794871794871796</v>
      </c>
      <c r="H286" s="5">
        <f t="shared" ref="H286:H293" si="41">100-I286</f>
        <v>6.4376996805112014</v>
      </c>
      <c r="I286" s="5">
        <v>93.562300319488799</v>
      </c>
      <c r="J286" s="9">
        <v>2680</v>
      </c>
      <c r="K286" s="62">
        <f t="shared" si="40"/>
        <v>2507.4696485622999</v>
      </c>
      <c r="L286" s="9" t="s">
        <v>23</v>
      </c>
      <c r="M286" s="9" t="s">
        <v>93</v>
      </c>
      <c r="N286" s="9" t="s">
        <v>25</v>
      </c>
      <c r="O286" s="9">
        <f>100^3</f>
        <v>1000000</v>
      </c>
      <c r="P286" s="9" t="s">
        <v>26</v>
      </c>
      <c r="Q286" s="9">
        <f>8*8*8</f>
        <v>512</v>
      </c>
      <c r="R286" s="9">
        <f>(1-Q286/O286)*COUNT($O$169:$O$243)</f>
        <v>74.961600000000004</v>
      </c>
      <c r="S286" s="9" t="s">
        <v>54</v>
      </c>
      <c r="T286" s="9" t="s">
        <v>28</v>
      </c>
      <c r="U286" s="9">
        <v>9.36</v>
      </c>
      <c r="V286" s="9">
        <v>25.68</v>
      </c>
      <c r="W286" s="9">
        <v>44.81</v>
      </c>
    </row>
    <row r="287" spans="1:23" x14ac:dyDescent="0.3">
      <c r="A287" s="9">
        <v>165</v>
      </c>
      <c r="B287" s="9">
        <v>250</v>
      </c>
      <c r="C287" s="9">
        <v>1400</v>
      </c>
      <c r="D287" s="9">
        <v>0.13</v>
      </c>
      <c r="E287" s="9">
        <v>0.09</v>
      </c>
      <c r="F287" s="9">
        <v>7.0000000000000007E-2</v>
      </c>
      <c r="G287" s="5">
        <f t="shared" si="38"/>
        <v>15.262515262515263</v>
      </c>
      <c r="H287" s="5">
        <f t="shared" si="41"/>
        <v>6.5</v>
      </c>
      <c r="I287" s="9">
        <v>93.5</v>
      </c>
      <c r="J287" s="9">
        <v>2670</v>
      </c>
      <c r="K287" s="62">
        <f t="shared" si="40"/>
        <v>2496.4499999999998</v>
      </c>
      <c r="L287" s="9" t="s">
        <v>23</v>
      </c>
      <c r="M287" s="9" t="s">
        <v>92</v>
      </c>
      <c r="N287" s="9" t="s">
        <v>86</v>
      </c>
      <c r="O287" s="5">
        <f>125*125*125</f>
        <v>1953125</v>
      </c>
      <c r="P287" s="9" t="s">
        <v>26</v>
      </c>
      <c r="Q287" s="9">
        <f>12*12*12</f>
        <v>1728</v>
      </c>
      <c r="R287" s="9">
        <f>(1-Q287/O287)*COUNT($O$104:$O$168)</f>
        <v>64.94249216</v>
      </c>
      <c r="S287" s="9" t="s">
        <v>54</v>
      </c>
      <c r="T287" s="9" t="s">
        <v>62</v>
      </c>
      <c r="U287" s="9">
        <v>24</v>
      </c>
      <c r="V287" s="9">
        <v>41</v>
      </c>
      <c r="W287" s="9">
        <v>66</v>
      </c>
    </row>
    <row r="288" spans="1:23" x14ac:dyDescent="0.3">
      <c r="A288" s="9">
        <v>210</v>
      </c>
      <c r="B288" s="9">
        <v>160</v>
      </c>
      <c r="C288" s="9">
        <v>1500</v>
      </c>
      <c r="D288" s="9">
        <v>0.05</v>
      </c>
      <c r="E288" s="9">
        <v>0.03</v>
      </c>
      <c r="F288" s="9">
        <v>7.0000000000000007E-2</v>
      </c>
      <c r="G288" s="5">
        <f t="shared" si="38"/>
        <v>71.111111111111114</v>
      </c>
      <c r="H288" s="5">
        <f t="shared" si="41"/>
        <v>6.5495207667731989</v>
      </c>
      <c r="I288" s="5">
        <v>93.450479233226801</v>
      </c>
      <c r="J288" s="9">
        <v>2680</v>
      </c>
      <c r="K288" s="62">
        <f t="shared" si="40"/>
        <v>2504.4728434504782</v>
      </c>
      <c r="L288" s="9" t="s">
        <v>23</v>
      </c>
      <c r="M288" s="9" t="s">
        <v>93</v>
      </c>
      <c r="N288" s="9" t="s">
        <v>25</v>
      </c>
      <c r="O288" s="9">
        <f>100^3</f>
        <v>1000000</v>
      </c>
      <c r="P288" s="9" t="s">
        <v>26</v>
      </c>
      <c r="Q288" s="9">
        <f>8*8*8</f>
        <v>512</v>
      </c>
      <c r="R288" s="9">
        <f>(1-Q288/O288)*COUNT($O$169:$O$243)</f>
        <v>74.961600000000004</v>
      </c>
      <c r="S288" s="9" t="s">
        <v>54</v>
      </c>
      <c r="T288" s="9" t="s">
        <v>28</v>
      </c>
      <c r="U288" s="9">
        <v>9.36</v>
      </c>
      <c r="V288" s="9">
        <v>25.68</v>
      </c>
      <c r="W288" s="9">
        <v>44.81</v>
      </c>
    </row>
    <row r="289" spans="1:23" x14ac:dyDescent="0.3">
      <c r="A289" s="9">
        <v>184</v>
      </c>
      <c r="B289" s="9">
        <v>150</v>
      </c>
      <c r="C289" s="9">
        <v>400</v>
      </c>
      <c r="D289" s="9">
        <v>0.05</v>
      </c>
      <c r="E289" s="9">
        <v>0.03</v>
      </c>
      <c r="F289" s="9">
        <v>7.0000000000000007E-2</v>
      </c>
      <c r="G289" s="5">
        <f t="shared" si="38"/>
        <v>250</v>
      </c>
      <c r="H289" s="5">
        <f t="shared" si="41"/>
        <v>6.5654952076677944</v>
      </c>
      <c r="I289" s="5">
        <v>93.434504792332206</v>
      </c>
      <c r="J289" s="9">
        <v>2680</v>
      </c>
      <c r="K289" s="62">
        <f t="shared" si="40"/>
        <v>2504.0447284345032</v>
      </c>
      <c r="L289" s="9" t="s">
        <v>23</v>
      </c>
      <c r="M289" s="9" t="s">
        <v>93</v>
      </c>
      <c r="N289" s="9" t="s">
        <v>25</v>
      </c>
      <c r="O289" s="9">
        <f>100^3</f>
        <v>1000000</v>
      </c>
      <c r="P289" s="9" t="s">
        <v>26</v>
      </c>
      <c r="Q289" s="9">
        <f>8*8*8</f>
        <v>512</v>
      </c>
      <c r="R289" s="9">
        <f>(1-Q289/O289)*COUNT($O$169:$O$243)</f>
        <v>74.961600000000004</v>
      </c>
      <c r="S289" s="9" t="s">
        <v>54</v>
      </c>
      <c r="T289" s="9" t="s">
        <v>28</v>
      </c>
      <c r="U289" s="9">
        <v>9.36</v>
      </c>
      <c r="V289" s="9">
        <v>25.68</v>
      </c>
      <c r="W289" s="9">
        <v>44.81</v>
      </c>
    </row>
    <row r="290" spans="1:23" x14ac:dyDescent="0.3">
      <c r="A290" s="9">
        <v>226</v>
      </c>
      <c r="B290" s="9">
        <v>170</v>
      </c>
      <c r="C290" s="9">
        <v>1600</v>
      </c>
      <c r="D290" s="9">
        <v>0.05</v>
      </c>
      <c r="E290" s="9">
        <v>0.03</v>
      </c>
      <c r="F290" s="9">
        <v>7.0000000000000007E-2</v>
      </c>
      <c r="G290" s="5">
        <f t="shared" si="38"/>
        <v>70.833333333333343</v>
      </c>
      <c r="H290" s="5">
        <f t="shared" si="41"/>
        <v>6.5974440894569</v>
      </c>
      <c r="I290" s="5">
        <v>93.4025559105431</v>
      </c>
      <c r="J290" s="9">
        <v>2680</v>
      </c>
      <c r="K290" s="62">
        <f t="shared" si="40"/>
        <v>2503.1884984025551</v>
      </c>
      <c r="L290" s="9" t="s">
        <v>23</v>
      </c>
      <c r="M290" s="9" t="s">
        <v>93</v>
      </c>
      <c r="N290" s="9" t="s">
        <v>25</v>
      </c>
      <c r="O290" s="9">
        <f>100^3</f>
        <v>1000000</v>
      </c>
      <c r="P290" s="9" t="s">
        <v>26</v>
      </c>
      <c r="Q290" s="9">
        <f>8*8*8</f>
        <v>512</v>
      </c>
      <c r="R290" s="9">
        <f>(1-Q290/O290)*COUNT($O$169:$O$243)</f>
        <v>74.961600000000004</v>
      </c>
      <c r="S290" s="9" t="s">
        <v>54</v>
      </c>
      <c r="T290" s="9" t="s">
        <v>28</v>
      </c>
      <c r="U290" s="9">
        <v>9.36</v>
      </c>
      <c r="V290" s="9">
        <v>25.68</v>
      </c>
      <c r="W290" s="9">
        <v>44.81</v>
      </c>
    </row>
    <row r="291" spans="1:23" x14ac:dyDescent="0.3">
      <c r="A291" s="9">
        <v>126</v>
      </c>
      <c r="B291" s="9">
        <v>250</v>
      </c>
      <c r="C291" s="9">
        <v>400</v>
      </c>
      <c r="D291" s="9">
        <v>0.13</v>
      </c>
      <c r="E291" s="9">
        <v>0.03</v>
      </c>
      <c r="F291" s="9">
        <v>7.0000000000000007E-2</v>
      </c>
      <c r="G291" s="5">
        <f t="shared" si="38"/>
        <v>160.25641025641025</v>
      </c>
      <c r="H291" s="5">
        <f t="shared" si="41"/>
        <v>6.7000000000000028</v>
      </c>
      <c r="I291" s="9">
        <v>93.3</v>
      </c>
      <c r="J291" s="9">
        <v>2670</v>
      </c>
      <c r="K291" s="62">
        <f t="shared" si="40"/>
        <v>2491.11</v>
      </c>
      <c r="L291" s="9" t="s">
        <v>23</v>
      </c>
      <c r="M291" s="9" t="s">
        <v>92</v>
      </c>
      <c r="N291" s="9" t="s">
        <v>86</v>
      </c>
      <c r="O291" s="5">
        <f>125*125*125</f>
        <v>1953125</v>
      </c>
      <c r="P291" s="9" t="s">
        <v>26</v>
      </c>
      <c r="Q291" s="9">
        <f>12*12*12</f>
        <v>1728</v>
      </c>
      <c r="R291" s="9">
        <f>(1-Q291/O291)*COUNT($O$104:$O$168)</f>
        <v>64.94249216</v>
      </c>
      <c r="S291" s="9" t="s">
        <v>54</v>
      </c>
      <c r="T291" s="9" t="s">
        <v>62</v>
      </c>
      <c r="U291" s="9">
        <v>24</v>
      </c>
      <c r="V291" s="9">
        <v>41</v>
      </c>
      <c r="W291" s="9">
        <v>66</v>
      </c>
    </row>
    <row r="292" spans="1:23" x14ac:dyDescent="0.3">
      <c r="A292" s="9">
        <v>127</v>
      </c>
      <c r="B292" s="9">
        <v>250</v>
      </c>
      <c r="C292" s="9">
        <v>600</v>
      </c>
      <c r="D292" s="9">
        <v>0.13</v>
      </c>
      <c r="E292" s="9">
        <v>0.03</v>
      </c>
      <c r="F292" s="9">
        <v>7.0000000000000007E-2</v>
      </c>
      <c r="G292" s="5">
        <f t="shared" si="38"/>
        <v>106.83760683760684</v>
      </c>
      <c r="H292" s="5">
        <f t="shared" si="41"/>
        <v>6.7000000000000028</v>
      </c>
      <c r="I292" s="9">
        <v>93.3</v>
      </c>
      <c r="J292" s="9">
        <v>2670</v>
      </c>
      <c r="K292" s="62">
        <f t="shared" si="40"/>
        <v>2491.11</v>
      </c>
      <c r="L292" s="9" t="s">
        <v>23</v>
      </c>
      <c r="M292" s="9" t="s">
        <v>92</v>
      </c>
      <c r="N292" s="9" t="s">
        <v>86</v>
      </c>
      <c r="O292" s="5">
        <f>125*125*125</f>
        <v>1953125</v>
      </c>
      <c r="P292" s="9" t="s">
        <v>26</v>
      </c>
      <c r="Q292" s="9">
        <f>12*12*12</f>
        <v>1728</v>
      </c>
      <c r="R292" s="9">
        <f>(1-Q292/O292)*COUNT($O$104:$O$168)</f>
        <v>64.94249216</v>
      </c>
      <c r="S292" s="9" t="s">
        <v>54</v>
      </c>
      <c r="T292" s="9" t="s">
        <v>62</v>
      </c>
      <c r="U292" s="9">
        <v>24</v>
      </c>
      <c r="V292" s="9">
        <v>41</v>
      </c>
      <c r="W292" s="9">
        <v>66</v>
      </c>
    </row>
    <row r="293" spans="1:23" x14ac:dyDescent="0.3">
      <c r="A293" s="9">
        <v>4</v>
      </c>
      <c r="B293" s="9">
        <v>463</v>
      </c>
      <c r="C293" s="9">
        <v>2300</v>
      </c>
      <c r="D293" s="9">
        <v>0.35</v>
      </c>
      <c r="E293" s="9">
        <v>0.06</v>
      </c>
      <c r="F293" s="9">
        <v>0.1</v>
      </c>
      <c r="G293" s="9">
        <f t="shared" si="38"/>
        <v>9.5859213250517605</v>
      </c>
      <c r="H293" s="9">
        <f t="shared" si="41"/>
        <v>6.7999999999999972</v>
      </c>
      <c r="I293" s="9">
        <v>93.2</v>
      </c>
      <c r="J293" s="9">
        <v>2680</v>
      </c>
      <c r="K293" s="9">
        <f t="shared" si="40"/>
        <v>2497.7600000000002</v>
      </c>
      <c r="L293" s="9" t="s">
        <v>23</v>
      </c>
      <c r="M293" s="9" t="s">
        <v>44</v>
      </c>
      <c r="N293" s="9" t="s">
        <v>80</v>
      </c>
      <c r="O293" s="9">
        <f>630*400*500</f>
        <v>126000000</v>
      </c>
      <c r="P293" s="9" t="s">
        <v>26</v>
      </c>
      <c r="Q293" s="9">
        <f>10*10*10</f>
        <v>1000</v>
      </c>
      <c r="R293" s="9">
        <f>(1-Q293/O293)*COUNT($O$2:$O$29)</f>
        <v>27.999777777777776</v>
      </c>
      <c r="S293" s="9" t="s">
        <v>54</v>
      </c>
      <c r="T293" s="9" t="s">
        <v>44</v>
      </c>
      <c r="U293" s="9">
        <v>20</v>
      </c>
      <c r="V293" s="9">
        <v>40</v>
      </c>
      <c r="W293" s="9">
        <v>60</v>
      </c>
    </row>
    <row r="294" spans="1:23" x14ac:dyDescent="0.3">
      <c r="A294" s="9">
        <v>277</v>
      </c>
      <c r="B294" s="9">
        <v>175</v>
      </c>
      <c r="C294" s="9">
        <v>1675</v>
      </c>
      <c r="D294" s="9">
        <v>5.2499999999999998E-2</v>
      </c>
      <c r="E294" s="9">
        <v>0.03</v>
      </c>
      <c r="F294" s="9">
        <v>0.15</v>
      </c>
      <c r="G294" s="5">
        <f t="shared" si="38"/>
        <v>66.33499170812604</v>
      </c>
      <c r="H294" s="9">
        <v>6.8</v>
      </c>
      <c r="I294" s="9">
        <f>100-H294</f>
        <v>93.2</v>
      </c>
      <c r="J294" s="9">
        <v>2680</v>
      </c>
      <c r="K294" s="62">
        <f t="shared" si="40"/>
        <v>2497.7600000000002</v>
      </c>
      <c r="L294" s="9" t="s">
        <v>23</v>
      </c>
      <c r="M294" s="9" t="s">
        <v>96</v>
      </c>
      <c r="N294" s="9" t="s">
        <v>97</v>
      </c>
      <c r="O294" s="9">
        <f>245*245*350</f>
        <v>21008750</v>
      </c>
      <c r="P294" s="9" t="s">
        <v>26</v>
      </c>
      <c r="Q294" s="9">
        <f>10*10*10</f>
        <v>1000</v>
      </c>
      <c r="R294" s="9">
        <f>(1-Q294/O294)*COUNT($O$256:$O$282)</f>
        <v>26.99871482120545</v>
      </c>
      <c r="S294" s="9" t="s">
        <v>27</v>
      </c>
      <c r="T294" s="9" t="s">
        <v>28</v>
      </c>
      <c r="U294" s="9">
        <v>20</v>
      </c>
      <c r="V294" s="9">
        <v>35</v>
      </c>
      <c r="W294" s="9">
        <v>63</v>
      </c>
    </row>
    <row r="295" spans="1:23" x14ac:dyDescent="0.3">
      <c r="A295" s="9">
        <v>194</v>
      </c>
      <c r="B295" s="9">
        <v>150</v>
      </c>
      <c r="C295" s="9">
        <v>1400</v>
      </c>
      <c r="D295" s="9">
        <v>0.05</v>
      </c>
      <c r="E295" s="9">
        <v>0.03</v>
      </c>
      <c r="F295" s="9">
        <v>7.0000000000000007E-2</v>
      </c>
      <c r="G295" s="5">
        <f t="shared" si="38"/>
        <v>71.428571428571431</v>
      </c>
      <c r="H295" s="5">
        <f t="shared" ref="H295:H300" si="42">100-I295</f>
        <v>6.8370607028754051</v>
      </c>
      <c r="I295" s="5">
        <v>93.162939297124595</v>
      </c>
      <c r="J295" s="9">
        <v>2680</v>
      </c>
      <c r="K295" s="62">
        <f t="shared" si="40"/>
        <v>2496.766773162939</v>
      </c>
      <c r="L295" s="9" t="s">
        <v>23</v>
      </c>
      <c r="M295" s="9" t="s">
        <v>93</v>
      </c>
      <c r="N295" s="9" t="s">
        <v>25</v>
      </c>
      <c r="O295" s="9">
        <f>100^3</f>
        <v>1000000</v>
      </c>
      <c r="P295" s="9" t="s">
        <v>26</v>
      </c>
      <c r="Q295" s="9">
        <f>8*8*8</f>
        <v>512</v>
      </c>
      <c r="R295" s="9">
        <f>(1-Q295/O295)*COUNT($O$169:$O$243)</f>
        <v>74.961600000000004</v>
      </c>
      <c r="S295" s="9" t="s">
        <v>54</v>
      </c>
      <c r="T295" s="9" t="s">
        <v>28</v>
      </c>
      <c r="U295" s="9">
        <v>9.36</v>
      </c>
      <c r="V295" s="9">
        <v>25.68</v>
      </c>
      <c r="W295" s="9">
        <v>44.81</v>
      </c>
    </row>
    <row r="296" spans="1:23" x14ac:dyDescent="0.3">
      <c r="A296" s="9">
        <v>230</v>
      </c>
      <c r="B296" s="9">
        <v>180</v>
      </c>
      <c r="C296" s="9">
        <v>500</v>
      </c>
      <c r="D296" s="9">
        <v>0.05</v>
      </c>
      <c r="E296" s="9">
        <v>0.03</v>
      </c>
      <c r="F296" s="9">
        <v>7.0000000000000007E-2</v>
      </c>
      <c r="G296" s="5">
        <f t="shared" si="38"/>
        <v>240</v>
      </c>
      <c r="H296" s="5">
        <f t="shared" si="42"/>
        <v>6.869009584664596</v>
      </c>
      <c r="I296" s="5">
        <v>93.130990415335404</v>
      </c>
      <c r="J296" s="9">
        <v>2680</v>
      </c>
      <c r="K296" s="62">
        <f t="shared" si="40"/>
        <v>2495.910543130989</v>
      </c>
      <c r="L296" s="9" t="s">
        <v>23</v>
      </c>
      <c r="M296" s="9" t="s">
        <v>93</v>
      </c>
      <c r="N296" s="9" t="s">
        <v>25</v>
      </c>
      <c r="O296" s="9">
        <f>100^3</f>
        <v>1000000</v>
      </c>
      <c r="P296" s="9" t="s">
        <v>26</v>
      </c>
      <c r="Q296" s="9">
        <f>8*8*8</f>
        <v>512</v>
      </c>
      <c r="R296" s="9">
        <f>(1-Q296/O296)*COUNT($O$169:$O$243)</f>
        <v>74.961600000000004</v>
      </c>
      <c r="S296" s="9" t="s">
        <v>54</v>
      </c>
      <c r="T296" s="9" t="s">
        <v>28</v>
      </c>
      <c r="U296" s="9">
        <v>9.36</v>
      </c>
      <c r="V296" s="9">
        <v>25.68</v>
      </c>
      <c r="W296" s="9">
        <v>44.81</v>
      </c>
    </row>
    <row r="297" spans="1:23" x14ac:dyDescent="0.3">
      <c r="A297" s="9">
        <v>124</v>
      </c>
      <c r="B297" s="9">
        <v>250</v>
      </c>
      <c r="C297" s="9">
        <v>200</v>
      </c>
      <c r="D297" s="9">
        <v>0.13</v>
      </c>
      <c r="E297" s="9">
        <v>0.03</v>
      </c>
      <c r="F297" s="9">
        <v>7.0000000000000007E-2</v>
      </c>
      <c r="G297" s="5">
        <f t="shared" si="38"/>
        <v>320.5128205128205</v>
      </c>
      <c r="H297" s="5">
        <f t="shared" si="42"/>
        <v>7</v>
      </c>
      <c r="I297" s="9">
        <v>93</v>
      </c>
      <c r="J297" s="9">
        <v>2670</v>
      </c>
      <c r="K297" s="62">
        <f t="shared" si="40"/>
        <v>2483.1</v>
      </c>
      <c r="L297" s="9" t="s">
        <v>23</v>
      </c>
      <c r="M297" s="9" t="s">
        <v>92</v>
      </c>
      <c r="N297" s="9" t="s">
        <v>86</v>
      </c>
      <c r="O297" s="5">
        <f>125*125*125</f>
        <v>1953125</v>
      </c>
      <c r="P297" s="9" t="s">
        <v>26</v>
      </c>
      <c r="Q297" s="9">
        <f>12*12*12</f>
        <v>1728</v>
      </c>
      <c r="R297" s="9">
        <f>(1-Q297/O297)*COUNT($O$104:$O$168)</f>
        <v>64.94249216</v>
      </c>
      <c r="S297" s="9" t="s">
        <v>54</v>
      </c>
      <c r="T297" s="9" t="s">
        <v>62</v>
      </c>
      <c r="U297" s="9">
        <v>24</v>
      </c>
      <c r="V297" s="9">
        <v>41</v>
      </c>
      <c r="W297" s="9">
        <v>66</v>
      </c>
    </row>
    <row r="298" spans="1:23" x14ac:dyDescent="0.3">
      <c r="A298" s="9">
        <v>123</v>
      </c>
      <c r="B298" s="9">
        <v>250</v>
      </c>
      <c r="C298" s="9">
        <v>100</v>
      </c>
      <c r="D298" s="9">
        <v>0.13</v>
      </c>
      <c r="E298" s="9">
        <v>0.03</v>
      </c>
      <c r="F298" s="9">
        <v>7.0000000000000007E-2</v>
      </c>
      <c r="G298" s="5">
        <f t="shared" si="38"/>
        <v>641.02564102564099</v>
      </c>
      <c r="H298" s="5">
        <f t="shared" si="42"/>
        <v>7.0999999999999943</v>
      </c>
      <c r="I298" s="9">
        <v>92.9</v>
      </c>
      <c r="J298" s="9">
        <v>2670</v>
      </c>
      <c r="K298" s="62">
        <f t="shared" si="40"/>
        <v>2480.4300000000003</v>
      </c>
      <c r="L298" s="9" t="s">
        <v>23</v>
      </c>
      <c r="M298" s="9" t="s">
        <v>92</v>
      </c>
      <c r="N298" s="9" t="s">
        <v>86</v>
      </c>
      <c r="O298" s="5">
        <f>125*125*125</f>
        <v>1953125</v>
      </c>
      <c r="P298" s="9" t="s">
        <v>26</v>
      </c>
      <c r="Q298" s="9">
        <f>12*12*12</f>
        <v>1728</v>
      </c>
      <c r="R298" s="9">
        <f>(1-Q298/O298)*COUNT($O$104:$O$168)</f>
        <v>64.94249216</v>
      </c>
      <c r="S298" s="9" t="s">
        <v>54</v>
      </c>
      <c r="T298" s="9" t="s">
        <v>62</v>
      </c>
      <c r="U298" s="9">
        <v>24</v>
      </c>
      <c r="V298" s="9">
        <v>41</v>
      </c>
      <c r="W298" s="9">
        <v>66</v>
      </c>
    </row>
    <row r="299" spans="1:23" x14ac:dyDescent="0.3">
      <c r="A299" s="9">
        <v>166</v>
      </c>
      <c r="B299" s="9">
        <v>250</v>
      </c>
      <c r="C299" s="9">
        <v>1600</v>
      </c>
      <c r="D299" s="9">
        <v>0.13</v>
      </c>
      <c r="E299" s="9">
        <v>0.09</v>
      </c>
      <c r="F299" s="9">
        <v>7.0000000000000007E-2</v>
      </c>
      <c r="G299" s="5">
        <f t="shared" si="38"/>
        <v>13.354700854700855</v>
      </c>
      <c r="H299" s="5">
        <f t="shared" si="42"/>
        <v>7.2000000000000028</v>
      </c>
      <c r="I299" s="9">
        <v>92.8</v>
      </c>
      <c r="J299" s="9">
        <v>2670</v>
      </c>
      <c r="K299" s="62">
        <f t="shared" si="40"/>
        <v>2477.7600000000002</v>
      </c>
      <c r="L299" s="9" t="s">
        <v>23</v>
      </c>
      <c r="M299" s="9" t="s">
        <v>92</v>
      </c>
      <c r="N299" s="9" t="s">
        <v>86</v>
      </c>
      <c r="O299" s="5">
        <f>125*125*125</f>
        <v>1953125</v>
      </c>
      <c r="P299" s="9" t="s">
        <v>26</v>
      </c>
      <c r="Q299" s="9">
        <f>12*12*12</f>
        <v>1728</v>
      </c>
      <c r="R299" s="9">
        <f>(1-Q299/O299)*COUNT($O$104:$O$168)</f>
        <v>64.94249216</v>
      </c>
      <c r="S299" s="9" t="s">
        <v>54</v>
      </c>
      <c r="T299" s="9" t="s">
        <v>62</v>
      </c>
      <c r="U299" s="9">
        <v>24</v>
      </c>
      <c r="V299" s="9">
        <v>41</v>
      </c>
      <c r="W299" s="9">
        <v>66</v>
      </c>
    </row>
    <row r="300" spans="1:23" x14ac:dyDescent="0.3">
      <c r="A300" s="9">
        <v>242</v>
      </c>
      <c r="B300" s="9">
        <v>180</v>
      </c>
      <c r="C300" s="9">
        <v>1700</v>
      </c>
      <c r="D300" s="9">
        <v>0.05</v>
      </c>
      <c r="E300" s="9">
        <v>0.03</v>
      </c>
      <c r="F300" s="9">
        <v>7.0000000000000007E-2</v>
      </c>
      <c r="G300" s="5">
        <f t="shared" si="38"/>
        <v>70.588235294117652</v>
      </c>
      <c r="H300" s="5">
        <f t="shared" si="42"/>
        <v>7.2683706070287997</v>
      </c>
      <c r="I300" s="5">
        <v>92.7316293929712</v>
      </c>
      <c r="J300" s="9">
        <v>2680</v>
      </c>
      <c r="K300" s="62">
        <f t="shared" si="40"/>
        <v>2485.2076677316281</v>
      </c>
      <c r="L300" s="9" t="s">
        <v>23</v>
      </c>
      <c r="M300" s="9" t="s">
        <v>93</v>
      </c>
      <c r="N300" s="9" t="s">
        <v>25</v>
      </c>
      <c r="O300" s="9">
        <f>100^3</f>
        <v>1000000</v>
      </c>
      <c r="P300" s="9" t="s">
        <v>26</v>
      </c>
      <c r="Q300" s="9">
        <f>8*8*8</f>
        <v>512</v>
      </c>
      <c r="R300" s="9">
        <f>(1-Q300/O300)*COUNT($O$169:$O$243)</f>
        <v>74.961600000000004</v>
      </c>
      <c r="S300" s="9" t="s">
        <v>54</v>
      </c>
      <c r="T300" s="9" t="s">
        <v>28</v>
      </c>
      <c r="U300" s="9">
        <v>9.36</v>
      </c>
      <c r="V300" s="9">
        <v>25.68</v>
      </c>
      <c r="W300" s="9">
        <v>44.81</v>
      </c>
    </row>
    <row r="301" spans="1:23" x14ac:dyDescent="0.3">
      <c r="A301" s="9">
        <v>279</v>
      </c>
      <c r="B301" s="9">
        <v>150</v>
      </c>
      <c r="C301" s="9">
        <v>1350</v>
      </c>
      <c r="D301" s="9">
        <v>7.4999999999999997E-2</v>
      </c>
      <c r="E301" s="9">
        <v>0.03</v>
      </c>
      <c r="F301" s="9">
        <v>0.15</v>
      </c>
      <c r="G301" s="5">
        <f t="shared" si="38"/>
        <v>49.382716049382715</v>
      </c>
      <c r="H301" s="9">
        <v>7.3</v>
      </c>
      <c r="I301" s="9">
        <f>100-H301</f>
        <v>92.7</v>
      </c>
      <c r="J301" s="9">
        <v>2680</v>
      </c>
      <c r="K301" s="62">
        <f t="shared" si="40"/>
        <v>2484.36</v>
      </c>
      <c r="L301" s="9" t="s">
        <v>23</v>
      </c>
      <c r="M301" s="9" t="s">
        <v>96</v>
      </c>
      <c r="N301" s="9" t="s">
        <v>97</v>
      </c>
      <c r="O301" s="9">
        <f>245*245*350</f>
        <v>21008750</v>
      </c>
      <c r="P301" s="9" t="s">
        <v>26</v>
      </c>
      <c r="Q301" s="9">
        <f>10*10*10</f>
        <v>1000</v>
      </c>
      <c r="R301" s="9">
        <f>(1-Q301/O301)*COUNT($O$256:$O$282)</f>
        <v>26.99871482120545</v>
      </c>
      <c r="S301" s="9" t="s">
        <v>27</v>
      </c>
      <c r="T301" s="9" t="s">
        <v>28</v>
      </c>
      <c r="U301" s="9">
        <v>20</v>
      </c>
      <c r="V301" s="9">
        <v>35</v>
      </c>
      <c r="W301" s="9">
        <v>63</v>
      </c>
    </row>
    <row r="302" spans="1:23" x14ac:dyDescent="0.3">
      <c r="A302" s="9">
        <v>199</v>
      </c>
      <c r="B302" s="9">
        <v>160</v>
      </c>
      <c r="C302" s="9">
        <v>400</v>
      </c>
      <c r="D302" s="9">
        <v>0.05</v>
      </c>
      <c r="E302" s="9">
        <v>0.03</v>
      </c>
      <c r="F302" s="9">
        <v>7.0000000000000007E-2</v>
      </c>
      <c r="G302" s="5">
        <f t="shared" si="38"/>
        <v>266.66666666666669</v>
      </c>
      <c r="H302" s="5">
        <f>100-I302</f>
        <v>7.3162939297125007</v>
      </c>
      <c r="I302" s="5">
        <v>92.683706070287499</v>
      </c>
      <c r="J302" s="9">
        <v>2680</v>
      </c>
      <c r="K302" s="62">
        <f t="shared" si="40"/>
        <v>2483.923322683705</v>
      </c>
      <c r="L302" s="9" t="s">
        <v>23</v>
      </c>
      <c r="M302" s="9" t="s">
        <v>93</v>
      </c>
      <c r="N302" s="9" t="s">
        <v>25</v>
      </c>
      <c r="O302" s="9">
        <f>100^3</f>
        <v>1000000</v>
      </c>
      <c r="P302" s="9" t="s">
        <v>26</v>
      </c>
      <c r="Q302" s="9">
        <f>8*8*8</f>
        <v>512</v>
      </c>
      <c r="R302" s="9">
        <f>(1-Q302/O302)*COUNT($O$169:$O$243)</f>
        <v>74.961600000000004</v>
      </c>
      <c r="S302" s="9" t="s">
        <v>54</v>
      </c>
      <c r="T302" s="9" t="s">
        <v>28</v>
      </c>
      <c r="U302" s="9">
        <v>9.36</v>
      </c>
      <c r="V302" s="9">
        <v>25.68</v>
      </c>
      <c r="W302" s="9">
        <v>44.81</v>
      </c>
    </row>
    <row r="303" spans="1:23" x14ac:dyDescent="0.3">
      <c r="A303" s="9">
        <v>347</v>
      </c>
      <c r="B303" s="9">
        <v>200</v>
      </c>
      <c r="C303" s="9">
        <v>1200</v>
      </c>
      <c r="D303" s="9">
        <v>0.2</v>
      </c>
      <c r="E303" s="9">
        <v>0.06</v>
      </c>
      <c r="F303" s="9">
        <v>0.08</v>
      </c>
      <c r="G303" s="5">
        <f t="shared" si="38"/>
        <v>13.888888888888891</v>
      </c>
      <c r="H303" s="5">
        <f>100-I303</f>
        <v>7.4906367041198507</v>
      </c>
      <c r="I303" s="5">
        <f>K303/J303*100</f>
        <v>92.509363295880149</v>
      </c>
      <c r="J303" s="9">
        <v>2670</v>
      </c>
      <c r="K303" s="9">
        <v>2470</v>
      </c>
      <c r="L303" s="9" t="s">
        <v>23</v>
      </c>
      <c r="M303" s="9" t="s">
        <v>44</v>
      </c>
      <c r="N303" s="9" t="s">
        <v>91</v>
      </c>
      <c r="O303" s="9">
        <f>280*280*365</f>
        <v>28616000</v>
      </c>
      <c r="P303" s="9" t="s">
        <v>26</v>
      </c>
      <c r="Q303" s="9">
        <f>12*12*12</f>
        <v>1728</v>
      </c>
      <c r="R303" s="9">
        <f>(1-Q303/O303)*COUNT(#REF!)</f>
        <v>0</v>
      </c>
      <c r="S303" s="9" t="s">
        <v>54</v>
      </c>
      <c r="T303" s="9" t="s">
        <v>44</v>
      </c>
      <c r="U303" s="9">
        <v>20</v>
      </c>
      <c r="V303" s="9">
        <v>28</v>
      </c>
      <c r="W303" s="9">
        <v>63</v>
      </c>
    </row>
    <row r="304" spans="1:23" x14ac:dyDescent="0.3">
      <c r="A304" s="9">
        <v>268</v>
      </c>
      <c r="B304" s="9">
        <v>150</v>
      </c>
      <c r="C304" s="9">
        <v>1350</v>
      </c>
      <c r="D304" s="9">
        <v>7.4999999999999997E-2</v>
      </c>
      <c r="E304" s="9">
        <v>0.03</v>
      </c>
      <c r="F304" s="9">
        <v>0.15</v>
      </c>
      <c r="G304" s="5">
        <f t="shared" si="38"/>
        <v>49.382716049382715</v>
      </c>
      <c r="H304" s="9">
        <v>7.5</v>
      </c>
      <c r="I304" s="9">
        <f>100-H304</f>
        <v>92.5</v>
      </c>
      <c r="J304" s="9">
        <v>2680</v>
      </c>
      <c r="K304" s="62">
        <f t="shared" ref="K304:K342" si="43">J304*I304/100</f>
        <v>2479</v>
      </c>
      <c r="L304" s="9" t="s">
        <v>23</v>
      </c>
      <c r="M304" s="9" t="s">
        <v>96</v>
      </c>
      <c r="N304" s="9" t="s">
        <v>97</v>
      </c>
      <c r="O304" s="9">
        <f>245*245*350</f>
        <v>21008750</v>
      </c>
      <c r="P304" s="9" t="s">
        <v>26</v>
      </c>
      <c r="Q304" s="9">
        <f>10*10*10</f>
        <v>1000</v>
      </c>
      <c r="R304" s="9">
        <f>(1-Q304/O304)*COUNT($O$256:$O$282)</f>
        <v>26.99871482120545</v>
      </c>
      <c r="S304" s="9" t="s">
        <v>27</v>
      </c>
      <c r="T304" s="9" t="s">
        <v>28</v>
      </c>
      <c r="U304" s="9">
        <v>20</v>
      </c>
      <c r="V304" s="9">
        <v>35</v>
      </c>
      <c r="W304" s="9">
        <v>63</v>
      </c>
    </row>
    <row r="305" spans="1:23" x14ac:dyDescent="0.3">
      <c r="A305" s="9">
        <v>139</v>
      </c>
      <c r="B305" s="9">
        <v>250</v>
      </c>
      <c r="C305" s="9">
        <v>3000</v>
      </c>
      <c r="D305" s="9">
        <v>0.13</v>
      </c>
      <c r="E305" s="9">
        <v>0.03</v>
      </c>
      <c r="F305" s="9">
        <v>7.0000000000000007E-2</v>
      </c>
      <c r="G305" s="5">
        <f t="shared" si="38"/>
        <v>21.36752136752137</v>
      </c>
      <c r="H305" s="5">
        <f t="shared" ref="H305:H314" si="44">100-I305</f>
        <v>7.5999999999999943</v>
      </c>
      <c r="I305" s="9">
        <v>92.4</v>
      </c>
      <c r="J305" s="9">
        <v>2670</v>
      </c>
      <c r="K305" s="62">
        <f t="shared" si="43"/>
        <v>2467.0800000000004</v>
      </c>
      <c r="L305" s="9" t="s">
        <v>23</v>
      </c>
      <c r="M305" s="9" t="s">
        <v>92</v>
      </c>
      <c r="N305" s="9" t="s">
        <v>86</v>
      </c>
      <c r="O305" s="5">
        <f>125*125*125</f>
        <v>1953125</v>
      </c>
      <c r="P305" s="9" t="s">
        <v>26</v>
      </c>
      <c r="Q305" s="9">
        <f>12*12*12</f>
        <v>1728</v>
      </c>
      <c r="R305" s="9">
        <f>(1-Q305/O305)*COUNT($O$104:$O$168)</f>
        <v>64.94249216</v>
      </c>
      <c r="S305" s="9" t="s">
        <v>54</v>
      </c>
      <c r="T305" s="9" t="s">
        <v>62</v>
      </c>
      <c r="U305" s="9">
        <v>24</v>
      </c>
      <c r="V305" s="9">
        <v>41</v>
      </c>
      <c r="W305" s="9">
        <v>66</v>
      </c>
    </row>
    <row r="306" spans="1:23" x14ac:dyDescent="0.3">
      <c r="A306" s="9">
        <v>214</v>
      </c>
      <c r="B306" s="9">
        <v>170</v>
      </c>
      <c r="C306" s="9">
        <v>400</v>
      </c>
      <c r="D306" s="9">
        <v>0.05</v>
      </c>
      <c r="E306" s="9">
        <v>0.03</v>
      </c>
      <c r="F306" s="9">
        <v>7.0000000000000007E-2</v>
      </c>
      <c r="G306" s="5">
        <f t="shared" si="38"/>
        <v>283.33333333333337</v>
      </c>
      <c r="H306" s="5">
        <f t="shared" si="44"/>
        <v>7.7795527156550008</v>
      </c>
      <c r="I306" s="5">
        <v>92.220447284344999</v>
      </c>
      <c r="J306" s="9">
        <v>2680</v>
      </c>
      <c r="K306" s="62">
        <f t="shared" si="43"/>
        <v>2471.507987220446</v>
      </c>
      <c r="L306" s="9" t="s">
        <v>23</v>
      </c>
      <c r="M306" s="9" t="s">
        <v>93</v>
      </c>
      <c r="N306" s="9" t="s">
        <v>25</v>
      </c>
      <c r="O306" s="9">
        <f t="shared" ref="O306:O312" si="45">100^3</f>
        <v>1000000</v>
      </c>
      <c r="P306" s="9" t="s">
        <v>26</v>
      </c>
      <c r="Q306" s="9">
        <f t="shared" ref="Q306:Q312" si="46">8*8*8</f>
        <v>512</v>
      </c>
      <c r="R306" s="9">
        <f t="shared" ref="R306:R312" si="47">(1-Q306/O306)*COUNT($O$169:$O$243)</f>
        <v>74.961600000000004</v>
      </c>
      <c r="S306" s="9" t="s">
        <v>54</v>
      </c>
      <c r="T306" s="9" t="s">
        <v>28</v>
      </c>
      <c r="U306" s="9">
        <v>9.36</v>
      </c>
      <c r="V306" s="9">
        <v>25.68</v>
      </c>
      <c r="W306" s="9">
        <v>44.81</v>
      </c>
    </row>
    <row r="307" spans="1:23" x14ac:dyDescent="0.3">
      <c r="A307" s="9">
        <v>168</v>
      </c>
      <c r="B307" s="9">
        <v>140</v>
      </c>
      <c r="C307" s="9">
        <v>300</v>
      </c>
      <c r="D307" s="9">
        <v>0.05</v>
      </c>
      <c r="E307" s="9">
        <v>0.03</v>
      </c>
      <c r="F307" s="9">
        <v>7.0000000000000007E-2</v>
      </c>
      <c r="G307" s="5">
        <f t="shared" si="38"/>
        <v>311.11111111111114</v>
      </c>
      <c r="H307" s="5">
        <f t="shared" si="44"/>
        <v>8.1629392971246943</v>
      </c>
      <c r="I307" s="5">
        <v>91.837060702875306</v>
      </c>
      <c r="J307" s="9">
        <v>2680</v>
      </c>
      <c r="K307" s="62">
        <f t="shared" si="43"/>
        <v>2461.2332268370583</v>
      </c>
      <c r="L307" s="9" t="s">
        <v>23</v>
      </c>
      <c r="M307" s="9" t="s">
        <v>93</v>
      </c>
      <c r="N307" s="9" t="s">
        <v>25</v>
      </c>
      <c r="O307" s="9">
        <f t="shared" si="45"/>
        <v>1000000</v>
      </c>
      <c r="P307" s="9" t="s">
        <v>26</v>
      </c>
      <c r="Q307" s="9">
        <f t="shared" si="46"/>
        <v>512</v>
      </c>
      <c r="R307" s="9">
        <f t="shared" si="47"/>
        <v>74.961600000000004</v>
      </c>
      <c r="S307" s="9" t="s">
        <v>54</v>
      </c>
      <c r="T307" s="9" t="s">
        <v>28</v>
      </c>
      <c r="U307" s="9">
        <v>9.36</v>
      </c>
      <c r="V307" s="9">
        <v>25.68</v>
      </c>
      <c r="W307" s="9">
        <v>44.81</v>
      </c>
    </row>
    <row r="308" spans="1:23" x14ac:dyDescent="0.3">
      <c r="A308" s="9">
        <v>211</v>
      </c>
      <c r="B308" s="9">
        <v>160</v>
      </c>
      <c r="C308" s="9">
        <v>1600</v>
      </c>
      <c r="D308" s="9">
        <v>0.05</v>
      </c>
      <c r="E308" s="9">
        <v>0.03</v>
      </c>
      <c r="F308" s="9">
        <v>7.0000000000000007E-2</v>
      </c>
      <c r="G308" s="5">
        <f t="shared" si="38"/>
        <v>66.666666666666671</v>
      </c>
      <c r="H308" s="5">
        <f t="shared" si="44"/>
        <v>8.338658146964903</v>
      </c>
      <c r="I308" s="5">
        <v>91.661341853035097</v>
      </c>
      <c r="J308" s="9">
        <v>2680</v>
      </c>
      <c r="K308" s="62">
        <f t="shared" si="43"/>
        <v>2456.5239616613408</v>
      </c>
      <c r="L308" s="9" t="s">
        <v>23</v>
      </c>
      <c r="M308" s="9" t="s">
        <v>93</v>
      </c>
      <c r="N308" s="9" t="s">
        <v>25</v>
      </c>
      <c r="O308" s="9">
        <f t="shared" si="45"/>
        <v>1000000</v>
      </c>
      <c r="P308" s="9" t="s">
        <v>26</v>
      </c>
      <c r="Q308" s="9">
        <f t="shared" si="46"/>
        <v>512</v>
      </c>
      <c r="R308" s="9">
        <f t="shared" si="47"/>
        <v>74.961600000000004</v>
      </c>
      <c r="S308" s="9" t="s">
        <v>54</v>
      </c>
      <c r="T308" s="9" t="s">
        <v>28</v>
      </c>
      <c r="U308" s="9">
        <v>9.36</v>
      </c>
      <c r="V308" s="9">
        <v>25.68</v>
      </c>
      <c r="W308" s="9">
        <v>44.81</v>
      </c>
    </row>
    <row r="309" spans="1:23" x14ac:dyDescent="0.3">
      <c r="A309" s="9">
        <v>229</v>
      </c>
      <c r="B309" s="9">
        <v>180</v>
      </c>
      <c r="C309" s="9">
        <v>400</v>
      </c>
      <c r="D309" s="9">
        <v>0.05</v>
      </c>
      <c r="E309" s="9">
        <v>0.03</v>
      </c>
      <c r="F309" s="9">
        <v>7.0000000000000007E-2</v>
      </c>
      <c r="G309" s="5">
        <f t="shared" si="38"/>
        <v>300</v>
      </c>
      <c r="H309" s="5">
        <f t="shared" si="44"/>
        <v>8.3706070287539944</v>
      </c>
      <c r="I309" s="5">
        <v>91.629392971246006</v>
      </c>
      <c r="J309" s="9">
        <v>2680</v>
      </c>
      <c r="K309" s="62">
        <f t="shared" si="43"/>
        <v>2455.6677316293931</v>
      </c>
      <c r="L309" s="9" t="s">
        <v>23</v>
      </c>
      <c r="M309" s="9" t="s">
        <v>93</v>
      </c>
      <c r="N309" s="9" t="s">
        <v>25</v>
      </c>
      <c r="O309" s="9">
        <f t="shared" si="45"/>
        <v>1000000</v>
      </c>
      <c r="P309" s="9" t="s">
        <v>26</v>
      </c>
      <c r="Q309" s="9">
        <f t="shared" si="46"/>
        <v>512</v>
      </c>
      <c r="R309" s="9">
        <f t="shared" si="47"/>
        <v>74.961600000000004</v>
      </c>
      <c r="S309" s="9" t="s">
        <v>54</v>
      </c>
      <c r="T309" s="9" t="s">
        <v>28</v>
      </c>
      <c r="U309" s="9">
        <v>9.36</v>
      </c>
      <c r="V309" s="9">
        <v>25.68</v>
      </c>
      <c r="W309" s="9">
        <v>44.81</v>
      </c>
    </row>
    <row r="310" spans="1:23" x14ac:dyDescent="0.3">
      <c r="A310" s="9">
        <v>179</v>
      </c>
      <c r="B310" s="9">
        <v>140</v>
      </c>
      <c r="C310" s="9">
        <v>1400</v>
      </c>
      <c r="D310" s="9">
        <v>0.05</v>
      </c>
      <c r="E310" s="9">
        <v>0.03</v>
      </c>
      <c r="F310" s="9">
        <v>7.0000000000000007E-2</v>
      </c>
      <c r="G310" s="5">
        <f t="shared" si="38"/>
        <v>66.666666666666657</v>
      </c>
      <c r="H310" s="5">
        <f t="shared" si="44"/>
        <v>8.466453674121496</v>
      </c>
      <c r="I310" s="5">
        <v>91.533546325878504</v>
      </c>
      <c r="J310" s="9">
        <v>2680</v>
      </c>
      <c r="K310" s="62">
        <f t="shared" si="43"/>
        <v>2453.0990415335436</v>
      </c>
      <c r="L310" s="9" t="s">
        <v>23</v>
      </c>
      <c r="M310" s="9" t="s">
        <v>93</v>
      </c>
      <c r="N310" s="9" t="s">
        <v>25</v>
      </c>
      <c r="O310" s="9">
        <f t="shared" si="45"/>
        <v>1000000</v>
      </c>
      <c r="P310" s="9" t="s">
        <v>26</v>
      </c>
      <c r="Q310" s="9">
        <f t="shared" si="46"/>
        <v>512</v>
      </c>
      <c r="R310" s="9">
        <f t="shared" si="47"/>
        <v>74.961600000000004</v>
      </c>
      <c r="S310" s="9" t="s">
        <v>54</v>
      </c>
      <c r="T310" s="9" t="s">
        <v>28</v>
      </c>
      <c r="U310" s="9">
        <v>9.36</v>
      </c>
      <c r="V310" s="9">
        <v>25.68</v>
      </c>
      <c r="W310" s="9">
        <v>44.81</v>
      </c>
    </row>
    <row r="311" spans="1:23" x14ac:dyDescent="0.3">
      <c r="A311" s="9">
        <v>227</v>
      </c>
      <c r="B311" s="9">
        <v>170</v>
      </c>
      <c r="C311" s="9">
        <v>1700</v>
      </c>
      <c r="D311" s="9">
        <v>0.05</v>
      </c>
      <c r="E311" s="9">
        <v>0.03</v>
      </c>
      <c r="F311" s="9">
        <v>7.0000000000000007E-2</v>
      </c>
      <c r="G311" s="5">
        <f t="shared" si="38"/>
        <v>66.666666666666671</v>
      </c>
      <c r="H311" s="5">
        <f t="shared" si="44"/>
        <v>8.530351437699693</v>
      </c>
      <c r="I311" s="5">
        <v>91.469648562300307</v>
      </c>
      <c r="J311" s="9">
        <v>2680</v>
      </c>
      <c r="K311" s="62">
        <f t="shared" si="43"/>
        <v>2451.3865814696483</v>
      </c>
      <c r="L311" s="9" t="s">
        <v>23</v>
      </c>
      <c r="M311" s="9" t="s">
        <v>93</v>
      </c>
      <c r="N311" s="9" t="s">
        <v>25</v>
      </c>
      <c r="O311" s="9">
        <f t="shared" si="45"/>
        <v>1000000</v>
      </c>
      <c r="P311" s="9" t="s">
        <v>26</v>
      </c>
      <c r="Q311" s="9">
        <f t="shared" si="46"/>
        <v>512</v>
      </c>
      <c r="R311" s="9">
        <f t="shared" si="47"/>
        <v>74.961600000000004</v>
      </c>
      <c r="S311" s="9" t="s">
        <v>54</v>
      </c>
      <c r="T311" s="9" t="s">
        <v>28</v>
      </c>
      <c r="U311" s="9">
        <v>9.36</v>
      </c>
      <c r="V311" s="9">
        <v>25.68</v>
      </c>
      <c r="W311" s="9">
        <v>44.81</v>
      </c>
    </row>
    <row r="312" spans="1:23" x14ac:dyDescent="0.3">
      <c r="A312" s="9">
        <v>195</v>
      </c>
      <c r="B312" s="9">
        <v>150</v>
      </c>
      <c r="C312" s="9">
        <v>1500</v>
      </c>
      <c r="D312" s="9">
        <v>0.05</v>
      </c>
      <c r="E312" s="9">
        <v>0.03</v>
      </c>
      <c r="F312" s="9">
        <v>7.0000000000000007E-2</v>
      </c>
      <c r="G312" s="5">
        <f t="shared" si="38"/>
        <v>66.666666666666671</v>
      </c>
      <c r="H312" s="5">
        <f t="shared" si="44"/>
        <v>8.9297124600638966</v>
      </c>
      <c r="I312" s="5">
        <v>91.070287539936103</v>
      </c>
      <c r="J312" s="9">
        <v>2680</v>
      </c>
      <c r="K312" s="62">
        <f t="shared" si="43"/>
        <v>2440.6837060702874</v>
      </c>
      <c r="L312" s="9" t="s">
        <v>23</v>
      </c>
      <c r="M312" s="9" t="s">
        <v>93</v>
      </c>
      <c r="N312" s="9" t="s">
        <v>25</v>
      </c>
      <c r="O312" s="9">
        <f t="shared" si="45"/>
        <v>1000000</v>
      </c>
      <c r="P312" s="9" t="s">
        <v>26</v>
      </c>
      <c r="Q312" s="9">
        <f t="shared" si="46"/>
        <v>512</v>
      </c>
      <c r="R312" s="9">
        <f t="shared" si="47"/>
        <v>74.961600000000004</v>
      </c>
      <c r="S312" s="9" t="s">
        <v>54</v>
      </c>
      <c r="T312" s="9" t="s">
        <v>28</v>
      </c>
      <c r="U312" s="9">
        <v>9.36</v>
      </c>
      <c r="V312" s="9">
        <v>25.68</v>
      </c>
      <c r="W312" s="9">
        <v>44.81</v>
      </c>
    </row>
    <row r="313" spans="1:23" x14ac:dyDescent="0.3">
      <c r="A313" s="9">
        <v>140</v>
      </c>
      <c r="B313" s="9">
        <v>250</v>
      </c>
      <c r="C313" s="9">
        <v>3200</v>
      </c>
      <c r="D313" s="9">
        <v>0.13</v>
      </c>
      <c r="E313" s="9">
        <v>0.03</v>
      </c>
      <c r="F313" s="9">
        <v>7.0000000000000007E-2</v>
      </c>
      <c r="G313" s="5">
        <f t="shared" si="38"/>
        <v>20.032051282051281</v>
      </c>
      <c r="H313" s="5">
        <f t="shared" si="44"/>
        <v>9</v>
      </c>
      <c r="I313" s="9">
        <v>91</v>
      </c>
      <c r="J313" s="9">
        <v>2670</v>
      </c>
      <c r="K313" s="62">
        <f t="shared" si="43"/>
        <v>2429.6999999999998</v>
      </c>
      <c r="L313" s="9" t="s">
        <v>23</v>
      </c>
      <c r="M313" s="9" t="s">
        <v>92</v>
      </c>
      <c r="N313" s="9" t="s">
        <v>86</v>
      </c>
      <c r="O313" s="5">
        <f>125*125*125</f>
        <v>1953125</v>
      </c>
      <c r="P313" s="9" t="s">
        <v>26</v>
      </c>
      <c r="Q313" s="9">
        <f>12*12*12</f>
        <v>1728</v>
      </c>
      <c r="R313" s="9">
        <f>(1-Q313/O313)*COUNT($O$104:$O$168)</f>
        <v>64.94249216</v>
      </c>
      <c r="S313" s="9" t="s">
        <v>54</v>
      </c>
      <c r="T313" s="9" t="s">
        <v>62</v>
      </c>
      <c r="U313" s="9">
        <v>24</v>
      </c>
      <c r="V313" s="9">
        <v>41</v>
      </c>
      <c r="W313" s="9">
        <v>66</v>
      </c>
    </row>
    <row r="314" spans="1:23" x14ac:dyDescent="0.3">
      <c r="A314" s="9">
        <v>15</v>
      </c>
      <c r="B314" s="9">
        <v>625</v>
      </c>
      <c r="C314" s="9">
        <v>1400</v>
      </c>
      <c r="D314" s="9">
        <v>0.35</v>
      </c>
      <c r="E314" s="9">
        <v>0.06</v>
      </c>
      <c r="F314" s="9">
        <v>0.1</v>
      </c>
      <c r="G314" s="9">
        <f t="shared" si="38"/>
        <v>21.258503401360549</v>
      </c>
      <c r="H314" s="9">
        <f t="shared" si="44"/>
        <v>9.0999999999999943</v>
      </c>
      <c r="I314" s="9">
        <v>90.9</v>
      </c>
      <c r="J314" s="9">
        <v>2680</v>
      </c>
      <c r="K314" s="9">
        <f t="shared" si="43"/>
        <v>2436.1200000000003</v>
      </c>
      <c r="L314" s="9" t="s">
        <v>23</v>
      </c>
      <c r="M314" s="9" t="s">
        <v>44</v>
      </c>
      <c r="N314" s="9" t="s">
        <v>80</v>
      </c>
      <c r="O314" s="9">
        <f>630*400*500</f>
        <v>126000000</v>
      </c>
      <c r="P314" s="9" t="s">
        <v>26</v>
      </c>
      <c r="Q314" s="9">
        <f>10*10*10</f>
        <v>1000</v>
      </c>
      <c r="R314" s="9">
        <f>(1-Q314/O314)*COUNT($O$2:$O$29)</f>
        <v>27.999777777777776</v>
      </c>
      <c r="S314" s="9" t="s">
        <v>27</v>
      </c>
      <c r="T314" s="9" t="s">
        <v>44</v>
      </c>
      <c r="U314" s="9">
        <v>20</v>
      </c>
      <c r="V314" s="9">
        <v>40</v>
      </c>
      <c r="W314" s="9">
        <v>60</v>
      </c>
    </row>
    <row r="315" spans="1:23" x14ac:dyDescent="0.3">
      <c r="A315" s="9">
        <v>272</v>
      </c>
      <c r="B315" s="9">
        <v>125</v>
      </c>
      <c r="C315" s="9">
        <v>1025</v>
      </c>
      <c r="D315" s="9">
        <v>9.7500000000000003E-2</v>
      </c>
      <c r="E315" s="9">
        <v>0.03</v>
      </c>
      <c r="F315" s="9">
        <v>0.15</v>
      </c>
      <c r="G315" s="5">
        <f t="shared" si="38"/>
        <v>41.692724619553886</v>
      </c>
      <c r="H315" s="9">
        <v>9.3000000000000007</v>
      </c>
      <c r="I315" s="9">
        <f>100-H315</f>
        <v>90.7</v>
      </c>
      <c r="J315" s="9">
        <v>2680</v>
      </c>
      <c r="K315" s="62">
        <f t="shared" si="43"/>
        <v>2430.7600000000002</v>
      </c>
      <c r="L315" s="9" t="s">
        <v>23</v>
      </c>
      <c r="M315" s="9" t="s">
        <v>96</v>
      </c>
      <c r="N315" s="9" t="s">
        <v>97</v>
      </c>
      <c r="O315" s="9">
        <f>245*245*350</f>
        <v>21008750</v>
      </c>
      <c r="P315" s="9" t="s">
        <v>26</v>
      </c>
      <c r="Q315" s="9">
        <f>10*10*10</f>
        <v>1000</v>
      </c>
      <c r="R315" s="9">
        <f>(1-Q315/O315)*COUNT($O$256:$O$282)</f>
        <v>26.99871482120545</v>
      </c>
      <c r="S315" s="9" t="s">
        <v>27</v>
      </c>
      <c r="T315" s="9" t="s">
        <v>28</v>
      </c>
      <c r="U315" s="9">
        <v>20</v>
      </c>
      <c r="V315" s="9">
        <v>35</v>
      </c>
      <c r="W315" s="9">
        <v>63</v>
      </c>
    </row>
    <row r="316" spans="1:23" x14ac:dyDescent="0.3">
      <c r="A316" s="9">
        <v>257</v>
      </c>
      <c r="B316" s="9">
        <v>125</v>
      </c>
      <c r="C316" s="9">
        <v>1025</v>
      </c>
      <c r="D316" s="9">
        <v>9.7500000000000003E-2</v>
      </c>
      <c r="E316" s="9">
        <v>0.03</v>
      </c>
      <c r="F316" s="9">
        <v>0.15</v>
      </c>
      <c r="G316" s="5">
        <f t="shared" si="38"/>
        <v>41.692724619553886</v>
      </c>
      <c r="H316" s="9">
        <v>9.4</v>
      </c>
      <c r="I316" s="9">
        <f>100-H316</f>
        <v>90.6</v>
      </c>
      <c r="J316" s="9">
        <v>2680</v>
      </c>
      <c r="K316" s="62">
        <f t="shared" si="43"/>
        <v>2428.08</v>
      </c>
      <c r="L316" s="9" t="s">
        <v>23</v>
      </c>
      <c r="M316" s="9" t="s">
        <v>96</v>
      </c>
      <c r="N316" s="9" t="s">
        <v>97</v>
      </c>
      <c r="O316" s="9">
        <f>245*245*350</f>
        <v>21008750</v>
      </c>
      <c r="P316" s="9" t="s">
        <v>26</v>
      </c>
      <c r="Q316" s="9">
        <f>10*10*10</f>
        <v>1000</v>
      </c>
      <c r="R316" s="9">
        <f>(1-Q316/O316)*COUNT($O$256:$O$282)</f>
        <v>26.99871482120545</v>
      </c>
      <c r="S316" s="9" t="s">
        <v>27</v>
      </c>
      <c r="T316" s="9" t="s">
        <v>28</v>
      </c>
      <c r="U316" s="9">
        <v>20</v>
      </c>
      <c r="V316" s="9">
        <v>35</v>
      </c>
      <c r="W316" s="9">
        <v>63</v>
      </c>
    </row>
    <row r="317" spans="1:23" x14ac:dyDescent="0.3">
      <c r="A317" s="9">
        <v>212</v>
      </c>
      <c r="B317" s="9">
        <v>160</v>
      </c>
      <c r="C317" s="9">
        <v>1700</v>
      </c>
      <c r="D317" s="9">
        <v>0.05</v>
      </c>
      <c r="E317" s="9">
        <v>0.03</v>
      </c>
      <c r="F317" s="9">
        <v>7.0000000000000007E-2</v>
      </c>
      <c r="G317" s="5">
        <f t="shared" si="38"/>
        <v>62.745098039215691</v>
      </c>
      <c r="H317" s="5">
        <f>100-I317</f>
        <v>9.4249201277956018</v>
      </c>
      <c r="I317" s="5">
        <v>90.575079872204398</v>
      </c>
      <c r="J317" s="9">
        <v>2680</v>
      </c>
      <c r="K317" s="62">
        <f t="shared" si="43"/>
        <v>2427.412140575078</v>
      </c>
      <c r="L317" s="9" t="s">
        <v>23</v>
      </c>
      <c r="M317" s="9" t="s">
        <v>93</v>
      </c>
      <c r="N317" s="9" t="s">
        <v>25</v>
      </c>
      <c r="O317" s="9">
        <f>100^3</f>
        <v>1000000</v>
      </c>
      <c r="P317" s="9" t="s">
        <v>26</v>
      </c>
      <c r="Q317" s="9">
        <f>8*8*8</f>
        <v>512</v>
      </c>
      <c r="R317" s="9">
        <f>(1-Q317/O317)*COUNT($O$169:$O$243)</f>
        <v>74.961600000000004</v>
      </c>
      <c r="S317" s="9" t="s">
        <v>54</v>
      </c>
      <c r="T317" s="9" t="s">
        <v>28</v>
      </c>
      <c r="U317" s="9">
        <v>9.36</v>
      </c>
      <c r="V317" s="9">
        <v>25.68</v>
      </c>
      <c r="W317" s="9">
        <v>44.81</v>
      </c>
    </row>
    <row r="318" spans="1:23" x14ac:dyDescent="0.3">
      <c r="A318" s="9">
        <v>183</v>
      </c>
      <c r="B318" s="9">
        <v>150</v>
      </c>
      <c r="C318" s="9">
        <v>300</v>
      </c>
      <c r="D318" s="9">
        <v>0.05</v>
      </c>
      <c r="E318" s="9">
        <v>0.03</v>
      </c>
      <c r="F318" s="9">
        <v>7.0000000000000007E-2</v>
      </c>
      <c r="G318" s="5">
        <f t="shared" si="38"/>
        <v>333.33333333333337</v>
      </c>
      <c r="H318" s="5">
        <f>100-I318</f>
        <v>9.5207667731630039</v>
      </c>
      <c r="I318" s="5">
        <v>90.479233226836996</v>
      </c>
      <c r="J318" s="9">
        <v>2680</v>
      </c>
      <c r="K318" s="62">
        <f t="shared" si="43"/>
        <v>2424.8434504792317</v>
      </c>
      <c r="L318" s="9" t="s">
        <v>23</v>
      </c>
      <c r="M318" s="9" t="s">
        <v>93</v>
      </c>
      <c r="N318" s="9" t="s">
        <v>25</v>
      </c>
      <c r="O318" s="9">
        <f>100^3</f>
        <v>1000000</v>
      </c>
      <c r="P318" s="9" t="s">
        <v>26</v>
      </c>
      <c r="Q318" s="9">
        <f>8*8*8</f>
        <v>512</v>
      </c>
      <c r="R318" s="9">
        <f>(1-Q318/O318)*COUNT($O$169:$O$243)</f>
        <v>74.961600000000004</v>
      </c>
      <c r="S318" s="9" t="s">
        <v>54</v>
      </c>
      <c r="T318" s="9" t="s">
        <v>28</v>
      </c>
      <c r="U318" s="9">
        <v>9.36</v>
      </c>
      <c r="V318" s="9">
        <v>25.68</v>
      </c>
      <c r="W318" s="9">
        <v>44.81</v>
      </c>
    </row>
    <row r="319" spans="1:23" x14ac:dyDescent="0.3">
      <c r="A319" s="9">
        <v>180</v>
      </c>
      <c r="B319" s="9">
        <v>140</v>
      </c>
      <c r="C319" s="9">
        <v>1500</v>
      </c>
      <c r="D319" s="9">
        <v>0.05</v>
      </c>
      <c r="E319" s="9">
        <v>0.03</v>
      </c>
      <c r="F319" s="9">
        <v>7.0000000000000007E-2</v>
      </c>
      <c r="G319" s="5">
        <f t="shared" si="38"/>
        <v>62.222222222222221</v>
      </c>
      <c r="H319" s="5">
        <f>100-I319</f>
        <v>9.5686900958467049</v>
      </c>
      <c r="I319" s="5">
        <v>90.431309904153295</v>
      </c>
      <c r="J319" s="9">
        <v>2680</v>
      </c>
      <c r="K319" s="62">
        <f t="shared" si="43"/>
        <v>2423.5591054313081</v>
      </c>
      <c r="L319" s="9" t="s">
        <v>23</v>
      </c>
      <c r="M319" s="9" t="s">
        <v>93</v>
      </c>
      <c r="N319" s="9" t="s">
        <v>25</v>
      </c>
      <c r="O319" s="9">
        <f>100^3</f>
        <v>1000000</v>
      </c>
      <c r="P319" s="9" t="s">
        <v>26</v>
      </c>
      <c r="Q319" s="9">
        <f>8*8*8</f>
        <v>512</v>
      </c>
      <c r="R319" s="9">
        <f>(1-Q319/O319)*COUNT($O$169:$O$243)</f>
        <v>74.961600000000004</v>
      </c>
      <c r="S319" s="9" t="s">
        <v>54</v>
      </c>
      <c r="T319" s="9" t="s">
        <v>28</v>
      </c>
      <c r="U319" s="9">
        <v>9.36</v>
      </c>
      <c r="V319" s="9">
        <v>25.68</v>
      </c>
      <c r="W319" s="9">
        <v>44.81</v>
      </c>
    </row>
    <row r="320" spans="1:23" x14ac:dyDescent="0.3">
      <c r="A320" s="9">
        <v>196</v>
      </c>
      <c r="B320" s="9">
        <v>150</v>
      </c>
      <c r="C320" s="9">
        <v>1600</v>
      </c>
      <c r="D320" s="9">
        <v>0.05</v>
      </c>
      <c r="E320" s="9">
        <v>0.03</v>
      </c>
      <c r="F320" s="9">
        <v>7.0000000000000007E-2</v>
      </c>
      <c r="G320" s="5">
        <f t="shared" si="38"/>
        <v>62.5</v>
      </c>
      <c r="H320" s="5">
        <f>100-I320</f>
        <v>9.7124600638977938</v>
      </c>
      <c r="I320" s="5">
        <v>90.287539936102206</v>
      </c>
      <c r="J320" s="9">
        <v>2680</v>
      </c>
      <c r="K320" s="62">
        <f t="shared" si="43"/>
        <v>2419.7060702875392</v>
      </c>
      <c r="L320" s="9" t="s">
        <v>23</v>
      </c>
      <c r="M320" s="9" t="s">
        <v>93</v>
      </c>
      <c r="N320" s="9" t="s">
        <v>25</v>
      </c>
      <c r="O320" s="9">
        <f>100^3</f>
        <v>1000000</v>
      </c>
      <c r="P320" s="9" t="s">
        <v>26</v>
      </c>
      <c r="Q320" s="9">
        <f>8*8*8</f>
        <v>512</v>
      </c>
      <c r="R320" s="9">
        <f>(1-Q320/O320)*COUNT($O$169:$O$243)</f>
        <v>74.961600000000004</v>
      </c>
      <c r="S320" s="9" t="s">
        <v>54</v>
      </c>
      <c r="T320" s="9" t="s">
        <v>28</v>
      </c>
      <c r="U320" s="9">
        <v>9.36</v>
      </c>
      <c r="V320" s="9">
        <v>25.68</v>
      </c>
      <c r="W320" s="9">
        <v>44.81</v>
      </c>
    </row>
    <row r="321" spans="1:23" x14ac:dyDescent="0.3">
      <c r="A321" s="9">
        <v>198</v>
      </c>
      <c r="B321" s="9">
        <v>160</v>
      </c>
      <c r="C321" s="9">
        <v>300</v>
      </c>
      <c r="D321" s="9">
        <v>0.05</v>
      </c>
      <c r="E321" s="9">
        <v>0.03</v>
      </c>
      <c r="F321" s="9">
        <v>7.0000000000000007E-2</v>
      </c>
      <c r="G321" s="5">
        <f t="shared" si="38"/>
        <v>355.5555555555556</v>
      </c>
      <c r="H321" s="5">
        <f>100-I321</f>
        <v>9.888178913738102</v>
      </c>
      <c r="I321" s="5">
        <v>90.111821086261898</v>
      </c>
      <c r="J321" s="9">
        <v>2680</v>
      </c>
      <c r="K321" s="62">
        <f t="shared" si="43"/>
        <v>2414.996805111819</v>
      </c>
      <c r="L321" s="9" t="s">
        <v>23</v>
      </c>
      <c r="M321" s="9" t="s">
        <v>93</v>
      </c>
      <c r="N321" s="9" t="s">
        <v>25</v>
      </c>
      <c r="O321" s="9">
        <f>100^3</f>
        <v>1000000</v>
      </c>
      <c r="P321" s="9" t="s">
        <v>26</v>
      </c>
      <c r="Q321" s="9">
        <f>8*8*8</f>
        <v>512</v>
      </c>
      <c r="R321" s="9">
        <f>(1-Q321/O321)*COUNT($O$169:$O$243)</f>
        <v>74.961600000000004</v>
      </c>
      <c r="S321" s="9" t="s">
        <v>54</v>
      </c>
      <c r="T321" s="9" t="s">
        <v>28</v>
      </c>
      <c r="U321" s="9">
        <v>9.36</v>
      </c>
      <c r="V321" s="9">
        <v>25.68</v>
      </c>
      <c r="W321" s="9">
        <v>44.81</v>
      </c>
    </row>
    <row r="322" spans="1:23" x14ac:dyDescent="0.3">
      <c r="A322" s="9">
        <v>261</v>
      </c>
      <c r="B322" s="9">
        <v>150</v>
      </c>
      <c r="C322" s="9">
        <v>1350</v>
      </c>
      <c r="D322" s="9">
        <v>7.4999999999999997E-2</v>
      </c>
      <c r="E322" s="9">
        <v>0.03</v>
      </c>
      <c r="F322" s="9">
        <v>0.15</v>
      </c>
      <c r="G322" s="5">
        <f t="shared" ref="G322:G342" si="48">B322/(C322*D322*E322)</f>
        <v>49.382716049382715</v>
      </c>
      <c r="H322" s="9">
        <v>9.9</v>
      </c>
      <c r="I322" s="9">
        <f>100-H322</f>
        <v>90.1</v>
      </c>
      <c r="J322" s="9">
        <v>2680</v>
      </c>
      <c r="K322" s="62">
        <f t="shared" si="43"/>
        <v>2414.6799999999998</v>
      </c>
      <c r="L322" s="9" t="s">
        <v>23</v>
      </c>
      <c r="M322" s="9" t="s">
        <v>96</v>
      </c>
      <c r="N322" s="9" t="s">
        <v>97</v>
      </c>
      <c r="O322" s="9">
        <f>245*245*350</f>
        <v>21008750</v>
      </c>
      <c r="P322" s="9" t="s">
        <v>26</v>
      </c>
      <c r="Q322" s="9">
        <f>10*10*10</f>
        <v>1000</v>
      </c>
      <c r="R322" s="9">
        <f>(1-Q322/O322)*COUNT($O$256:$O$282)</f>
        <v>26.99871482120545</v>
      </c>
      <c r="S322" s="9" t="s">
        <v>27</v>
      </c>
      <c r="T322" s="9" t="s">
        <v>28</v>
      </c>
      <c r="U322" s="9">
        <v>20</v>
      </c>
      <c r="V322" s="9">
        <v>35</v>
      </c>
      <c r="W322" s="9">
        <v>63</v>
      </c>
    </row>
    <row r="323" spans="1:23" x14ac:dyDescent="0.3">
      <c r="A323" s="9">
        <v>197</v>
      </c>
      <c r="B323" s="9">
        <v>150</v>
      </c>
      <c r="C323" s="9">
        <v>1700</v>
      </c>
      <c r="D323" s="9">
        <v>0.05</v>
      </c>
      <c r="E323" s="9">
        <v>0.03</v>
      </c>
      <c r="F323" s="9">
        <v>7.0000000000000007E-2</v>
      </c>
      <c r="G323" s="5">
        <f t="shared" si="48"/>
        <v>58.82352941176471</v>
      </c>
      <c r="H323" s="5">
        <f>100-I323</f>
        <v>10.031948881789205</v>
      </c>
      <c r="I323" s="5">
        <v>89.968051118210795</v>
      </c>
      <c r="J323" s="9">
        <v>2680</v>
      </c>
      <c r="K323" s="62">
        <f t="shared" si="43"/>
        <v>2411.1437699680491</v>
      </c>
      <c r="L323" s="9" t="s">
        <v>23</v>
      </c>
      <c r="M323" s="9" t="s">
        <v>93</v>
      </c>
      <c r="N323" s="9" t="s">
        <v>25</v>
      </c>
      <c r="O323" s="9">
        <f>100^3</f>
        <v>1000000</v>
      </c>
      <c r="P323" s="9" t="s">
        <v>26</v>
      </c>
      <c r="Q323" s="9">
        <f>8*8*8</f>
        <v>512</v>
      </c>
      <c r="R323" s="9">
        <f>(1-Q323/O323)*COUNT($O$169:$O$243)</f>
        <v>74.961600000000004</v>
      </c>
      <c r="S323" s="9" t="s">
        <v>54</v>
      </c>
      <c r="T323" s="9" t="s">
        <v>28</v>
      </c>
      <c r="U323" s="9">
        <v>9.36</v>
      </c>
      <c r="V323" s="9">
        <v>25.68</v>
      </c>
      <c r="W323" s="9">
        <v>44.81</v>
      </c>
    </row>
    <row r="324" spans="1:23" x14ac:dyDescent="0.3">
      <c r="A324" s="9">
        <v>270</v>
      </c>
      <c r="B324" s="9">
        <v>150</v>
      </c>
      <c r="C324" s="9">
        <v>1350</v>
      </c>
      <c r="D324" s="9">
        <v>7.4999999999999997E-2</v>
      </c>
      <c r="E324" s="9">
        <v>0.03</v>
      </c>
      <c r="F324" s="9">
        <v>0.15</v>
      </c>
      <c r="G324" s="5">
        <f t="shared" si="48"/>
        <v>49.382716049382715</v>
      </c>
      <c r="H324" s="9">
        <v>10.1</v>
      </c>
      <c r="I324" s="9">
        <f>100-H324</f>
        <v>89.9</v>
      </c>
      <c r="J324" s="9">
        <v>2680</v>
      </c>
      <c r="K324" s="62">
        <f t="shared" si="43"/>
        <v>2409.3200000000002</v>
      </c>
      <c r="L324" s="9" t="s">
        <v>23</v>
      </c>
      <c r="M324" s="9" t="s">
        <v>96</v>
      </c>
      <c r="N324" s="9" t="s">
        <v>97</v>
      </c>
      <c r="O324" s="9">
        <f>245*245*350</f>
        <v>21008750</v>
      </c>
      <c r="P324" s="9" t="s">
        <v>26</v>
      </c>
      <c r="Q324" s="9">
        <f>10*10*10</f>
        <v>1000</v>
      </c>
      <c r="R324" s="9">
        <f>(1-Q324/O324)*COUNT($O$256:$O$282)</f>
        <v>26.99871482120545</v>
      </c>
      <c r="S324" s="9" t="s">
        <v>27</v>
      </c>
      <c r="T324" s="9" t="s">
        <v>28</v>
      </c>
      <c r="U324" s="9">
        <v>20</v>
      </c>
      <c r="V324" s="9">
        <v>35</v>
      </c>
      <c r="W324" s="9">
        <v>63</v>
      </c>
    </row>
    <row r="325" spans="1:23" x14ac:dyDescent="0.3">
      <c r="A325" s="9">
        <v>142</v>
      </c>
      <c r="B325" s="9">
        <v>250</v>
      </c>
      <c r="C325" s="9">
        <v>3600</v>
      </c>
      <c r="D325" s="9">
        <v>0.13</v>
      </c>
      <c r="E325" s="9">
        <v>0.03</v>
      </c>
      <c r="F325" s="9">
        <v>7.0000000000000007E-2</v>
      </c>
      <c r="G325" s="5">
        <f t="shared" si="48"/>
        <v>17.806267806267808</v>
      </c>
      <c r="H325" s="5">
        <f>100-I325</f>
        <v>10.200000000000003</v>
      </c>
      <c r="I325" s="9">
        <v>89.8</v>
      </c>
      <c r="J325" s="9">
        <v>2670</v>
      </c>
      <c r="K325" s="62">
        <f t="shared" si="43"/>
        <v>2397.66</v>
      </c>
      <c r="L325" s="9" t="s">
        <v>23</v>
      </c>
      <c r="M325" s="9" t="s">
        <v>92</v>
      </c>
      <c r="N325" s="9" t="s">
        <v>86</v>
      </c>
      <c r="O325" s="5">
        <f>125*125*125</f>
        <v>1953125</v>
      </c>
      <c r="P325" s="9" t="s">
        <v>26</v>
      </c>
      <c r="Q325" s="9">
        <f>12*12*12</f>
        <v>1728</v>
      </c>
      <c r="R325" s="9">
        <f>(1-Q325/O325)*COUNT($O$104:$O$168)</f>
        <v>64.94249216</v>
      </c>
      <c r="S325" s="9" t="s">
        <v>54</v>
      </c>
      <c r="T325" s="9" t="s">
        <v>62</v>
      </c>
      <c r="U325" s="9">
        <v>24</v>
      </c>
      <c r="V325" s="9">
        <v>41</v>
      </c>
      <c r="W325" s="9">
        <v>66</v>
      </c>
    </row>
    <row r="326" spans="1:23" x14ac:dyDescent="0.3">
      <c r="A326" s="9">
        <v>260</v>
      </c>
      <c r="B326" s="9">
        <v>150</v>
      </c>
      <c r="C326" s="9">
        <v>700</v>
      </c>
      <c r="D326" s="9">
        <v>7.4999999999999997E-2</v>
      </c>
      <c r="E326" s="9">
        <v>0.03</v>
      </c>
      <c r="F326" s="9">
        <v>0.15</v>
      </c>
      <c r="G326" s="5">
        <f t="shared" si="48"/>
        <v>95.238095238095241</v>
      </c>
      <c r="H326" s="9">
        <v>10.4</v>
      </c>
      <c r="I326" s="9">
        <f>100-H326</f>
        <v>89.6</v>
      </c>
      <c r="J326" s="9">
        <v>2680</v>
      </c>
      <c r="K326" s="62">
        <f t="shared" si="43"/>
        <v>2401.2799999999997</v>
      </c>
      <c r="L326" s="9" t="s">
        <v>23</v>
      </c>
      <c r="M326" s="9" t="s">
        <v>96</v>
      </c>
      <c r="N326" s="9" t="s">
        <v>97</v>
      </c>
      <c r="O326" s="9">
        <f>245*245*350</f>
        <v>21008750</v>
      </c>
      <c r="P326" s="9" t="s">
        <v>26</v>
      </c>
      <c r="Q326" s="9">
        <f>10*10*10</f>
        <v>1000</v>
      </c>
      <c r="R326" s="9">
        <f>(1-Q326/O326)*COUNT($O$256:$O$282)</f>
        <v>26.99871482120545</v>
      </c>
      <c r="S326" s="9" t="s">
        <v>27</v>
      </c>
      <c r="T326" s="9" t="s">
        <v>28</v>
      </c>
      <c r="U326" s="9">
        <v>20</v>
      </c>
      <c r="V326" s="9">
        <v>35</v>
      </c>
      <c r="W326" s="9">
        <v>63</v>
      </c>
    </row>
    <row r="327" spans="1:23" x14ac:dyDescent="0.3">
      <c r="A327" s="9">
        <v>181</v>
      </c>
      <c r="B327" s="9">
        <v>140</v>
      </c>
      <c r="C327" s="9">
        <v>1600</v>
      </c>
      <c r="D327" s="9">
        <v>0.05</v>
      </c>
      <c r="E327" s="9">
        <v>0.03</v>
      </c>
      <c r="F327" s="9">
        <v>7.0000000000000007E-2</v>
      </c>
      <c r="G327" s="5">
        <f t="shared" si="48"/>
        <v>58.333333333333336</v>
      </c>
      <c r="H327" s="5">
        <f>100-I327</f>
        <v>10.495207667731705</v>
      </c>
      <c r="I327" s="5">
        <v>89.504792332268295</v>
      </c>
      <c r="J327" s="9">
        <v>2680</v>
      </c>
      <c r="K327" s="62">
        <f t="shared" si="43"/>
        <v>2398.7284345047901</v>
      </c>
      <c r="L327" s="9" t="s">
        <v>23</v>
      </c>
      <c r="M327" s="9" t="s">
        <v>93</v>
      </c>
      <c r="N327" s="9" t="s">
        <v>25</v>
      </c>
      <c r="O327" s="9">
        <f>100^3</f>
        <v>1000000</v>
      </c>
      <c r="P327" s="9" t="s">
        <v>26</v>
      </c>
      <c r="Q327" s="9">
        <f>8*8*8</f>
        <v>512</v>
      </c>
      <c r="R327" s="9">
        <f>(1-Q327/O327)*COUNT($O$169:$O$243)</f>
        <v>74.961600000000004</v>
      </c>
      <c r="S327" s="9" t="s">
        <v>54</v>
      </c>
      <c r="T327" s="9" t="s">
        <v>28</v>
      </c>
      <c r="U327" s="9">
        <v>9.36</v>
      </c>
      <c r="V327" s="9">
        <v>25.68</v>
      </c>
      <c r="W327" s="9">
        <v>44.81</v>
      </c>
    </row>
    <row r="328" spans="1:23" x14ac:dyDescent="0.3">
      <c r="A328" s="9">
        <v>266</v>
      </c>
      <c r="B328" s="9">
        <v>150</v>
      </c>
      <c r="C328" s="9">
        <v>1350</v>
      </c>
      <c r="D328" s="9">
        <v>0.03</v>
      </c>
      <c r="E328" s="9">
        <v>0.03</v>
      </c>
      <c r="F328" s="9">
        <v>0.15</v>
      </c>
      <c r="G328" s="5">
        <f t="shared" si="48"/>
        <v>123.4567901234568</v>
      </c>
      <c r="H328" s="9">
        <v>10.5</v>
      </c>
      <c r="I328" s="9">
        <f>100-H328</f>
        <v>89.5</v>
      </c>
      <c r="J328" s="9">
        <v>2680</v>
      </c>
      <c r="K328" s="62">
        <f t="shared" si="43"/>
        <v>2398.6</v>
      </c>
      <c r="L328" s="9" t="s">
        <v>23</v>
      </c>
      <c r="M328" s="9" t="s">
        <v>96</v>
      </c>
      <c r="N328" s="9" t="s">
        <v>97</v>
      </c>
      <c r="O328" s="9">
        <f>245*245*350</f>
        <v>21008750</v>
      </c>
      <c r="P328" s="9" t="s">
        <v>26</v>
      </c>
      <c r="Q328" s="9">
        <f>10*10*10</f>
        <v>1000</v>
      </c>
      <c r="R328" s="9">
        <f>(1-Q328/O328)*COUNT($O$256:$O$282)</f>
        <v>26.99871482120545</v>
      </c>
      <c r="S328" s="9" t="s">
        <v>27</v>
      </c>
      <c r="T328" s="9" t="s">
        <v>28</v>
      </c>
      <c r="U328" s="9">
        <v>20</v>
      </c>
      <c r="V328" s="9">
        <v>35</v>
      </c>
      <c r="W328" s="9">
        <v>63</v>
      </c>
    </row>
    <row r="329" spans="1:23" x14ac:dyDescent="0.3">
      <c r="A329" s="9">
        <v>258</v>
      </c>
      <c r="B329" s="9">
        <v>150</v>
      </c>
      <c r="C329" s="9">
        <v>1350</v>
      </c>
      <c r="D329" s="9">
        <v>0.12</v>
      </c>
      <c r="E329" s="9">
        <v>0.03</v>
      </c>
      <c r="F329" s="9">
        <v>0.15</v>
      </c>
      <c r="G329" s="5">
        <f t="shared" si="48"/>
        <v>30.8641975308642</v>
      </c>
      <c r="H329" s="9">
        <v>10.8</v>
      </c>
      <c r="I329" s="9">
        <f>100-H329</f>
        <v>89.2</v>
      </c>
      <c r="J329" s="9">
        <v>2680</v>
      </c>
      <c r="K329" s="62">
        <f t="shared" si="43"/>
        <v>2390.56</v>
      </c>
      <c r="L329" s="9" t="s">
        <v>23</v>
      </c>
      <c r="M329" s="9" t="s">
        <v>96</v>
      </c>
      <c r="N329" s="9" t="s">
        <v>97</v>
      </c>
      <c r="O329" s="9">
        <f>245*245*350</f>
        <v>21008750</v>
      </c>
      <c r="P329" s="9" t="s">
        <v>26</v>
      </c>
      <c r="Q329" s="9">
        <f>10*10*10</f>
        <v>1000</v>
      </c>
      <c r="R329" s="9">
        <f>(1-Q329/O329)*COUNT($O$256:$O$282)</f>
        <v>26.99871482120545</v>
      </c>
      <c r="S329" s="9" t="s">
        <v>27</v>
      </c>
      <c r="T329" s="9" t="s">
        <v>28</v>
      </c>
      <c r="U329" s="9">
        <v>20</v>
      </c>
      <c r="V329" s="9">
        <v>35</v>
      </c>
      <c r="W329" s="9">
        <v>63</v>
      </c>
    </row>
    <row r="330" spans="1:23" x14ac:dyDescent="0.3">
      <c r="A330" s="9">
        <v>182</v>
      </c>
      <c r="B330" s="9">
        <v>140</v>
      </c>
      <c r="C330" s="9">
        <v>1700</v>
      </c>
      <c r="D330" s="9">
        <v>0.05</v>
      </c>
      <c r="E330" s="9">
        <v>0.03</v>
      </c>
      <c r="F330" s="9">
        <v>7.0000000000000007E-2</v>
      </c>
      <c r="G330" s="5">
        <f t="shared" si="48"/>
        <v>54.901960784313729</v>
      </c>
      <c r="H330" s="5">
        <f>100-I330</f>
        <v>11.757188498402598</v>
      </c>
      <c r="I330" s="5">
        <v>88.242811501597402</v>
      </c>
      <c r="J330" s="9">
        <v>2680</v>
      </c>
      <c r="K330" s="62">
        <f t="shared" si="43"/>
        <v>2364.9073482428103</v>
      </c>
      <c r="L330" s="9" t="s">
        <v>23</v>
      </c>
      <c r="M330" s="9" t="s">
        <v>93</v>
      </c>
      <c r="N330" s="9" t="s">
        <v>25</v>
      </c>
      <c r="O330" s="9">
        <f>100^3</f>
        <v>1000000</v>
      </c>
      <c r="P330" s="9" t="s">
        <v>26</v>
      </c>
      <c r="Q330" s="9">
        <f>8*8*8</f>
        <v>512</v>
      </c>
      <c r="R330" s="9">
        <f>(1-Q330/O330)*COUNT($O$169:$O$243)</f>
        <v>74.961600000000004</v>
      </c>
      <c r="S330" s="9" t="s">
        <v>54</v>
      </c>
      <c r="T330" s="9" t="s">
        <v>28</v>
      </c>
      <c r="U330" s="9">
        <v>9.36</v>
      </c>
      <c r="V330" s="9">
        <v>25.68</v>
      </c>
      <c r="W330" s="9">
        <v>44.81</v>
      </c>
    </row>
    <row r="331" spans="1:23" x14ac:dyDescent="0.3">
      <c r="A331" s="9">
        <v>141</v>
      </c>
      <c r="B331" s="9">
        <v>250</v>
      </c>
      <c r="C331" s="9">
        <v>3400</v>
      </c>
      <c r="D331" s="9">
        <v>0.13</v>
      </c>
      <c r="E331" s="9">
        <v>0.03</v>
      </c>
      <c r="F331" s="9">
        <v>7.0000000000000007E-2</v>
      </c>
      <c r="G331" s="5">
        <f t="shared" si="48"/>
        <v>18.85369532428356</v>
      </c>
      <c r="H331" s="5">
        <f>100-I331</f>
        <v>11.799999999999997</v>
      </c>
      <c r="I331" s="9">
        <v>88.2</v>
      </c>
      <c r="J331" s="9">
        <v>2670</v>
      </c>
      <c r="K331" s="62">
        <f t="shared" si="43"/>
        <v>2354.94</v>
      </c>
      <c r="L331" s="9" t="s">
        <v>23</v>
      </c>
      <c r="M331" s="9" t="s">
        <v>92</v>
      </c>
      <c r="N331" s="9" t="s">
        <v>86</v>
      </c>
      <c r="O331" s="5">
        <f>125*125*125</f>
        <v>1953125</v>
      </c>
      <c r="P331" s="9" t="s">
        <v>26</v>
      </c>
      <c r="Q331" s="9">
        <f>12*12*12</f>
        <v>1728</v>
      </c>
      <c r="R331" s="9">
        <f>(1-Q331/O331)*COUNT($O$104:$O$168)</f>
        <v>64.94249216</v>
      </c>
      <c r="S331" s="9" t="s">
        <v>54</v>
      </c>
      <c r="T331" s="9" t="s">
        <v>62</v>
      </c>
      <c r="U331" s="9">
        <v>24</v>
      </c>
      <c r="V331" s="9">
        <v>41</v>
      </c>
      <c r="W331" s="9">
        <v>66</v>
      </c>
    </row>
    <row r="332" spans="1:23" x14ac:dyDescent="0.3">
      <c r="A332" s="9">
        <v>265</v>
      </c>
      <c r="B332" s="9">
        <v>125</v>
      </c>
      <c r="C332" s="9">
        <v>1025</v>
      </c>
      <c r="D332" s="9">
        <v>5.2499999999999998E-2</v>
      </c>
      <c r="E332" s="9">
        <v>0.03</v>
      </c>
      <c r="F332" s="9">
        <v>0.15</v>
      </c>
      <c r="G332" s="5">
        <f t="shared" si="48"/>
        <v>77.429345722028657</v>
      </c>
      <c r="H332" s="9">
        <v>11.8</v>
      </c>
      <c r="I332" s="9">
        <f>100-H332</f>
        <v>88.2</v>
      </c>
      <c r="J332" s="9">
        <v>2680</v>
      </c>
      <c r="K332" s="62">
        <f t="shared" si="43"/>
        <v>2363.7600000000002</v>
      </c>
      <c r="L332" s="9" t="s">
        <v>23</v>
      </c>
      <c r="M332" s="9" t="s">
        <v>96</v>
      </c>
      <c r="N332" s="9" t="s">
        <v>97</v>
      </c>
      <c r="O332" s="9">
        <f>245*245*350</f>
        <v>21008750</v>
      </c>
      <c r="P332" s="9" t="s">
        <v>26</v>
      </c>
      <c r="Q332" s="9">
        <f>10*10*10</f>
        <v>1000</v>
      </c>
      <c r="R332" s="9">
        <f>(1-Q332/O332)*COUNT($O$256:$O$282)</f>
        <v>26.99871482120545</v>
      </c>
      <c r="S332" s="9" t="s">
        <v>27</v>
      </c>
      <c r="T332" s="9" t="s">
        <v>28</v>
      </c>
      <c r="U332" s="9">
        <v>20</v>
      </c>
      <c r="V332" s="9">
        <v>35</v>
      </c>
      <c r="W332" s="9">
        <v>63</v>
      </c>
    </row>
    <row r="333" spans="1:23" x14ac:dyDescent="0.3">
      <c r="A333" s="9">
        <v>143</v>
      </c>
      <c r="B333" s="9">
        <v>250</v>
      </c>
      <c r="C333" s="9">
        <v>4200</v>
      </c>
      <c r="D333" s="9">
        <v>0.13</v>
      </c>
      <c r="E333" s="9">
        <v>0.03</v>
      </c>
      <c r="F333" s="9">
        <v>7.0000000000000007E-2</v>
      </c>
      <c r="G333" s="5">
        <f t="shared" si="48"/>
        <v>15.262515262515263</v>
      </c>
      <c r="H333" s="5">
        <f>100-I333</f>
        <v>12.200000000000003</v>
      </c>
      <c r="I333" s="9">
        <v>87.8</v>
      </c>
      <c r="J333" s="9">
        <v>2670</v>
      </c>
      <c r="K333" s="62">
        <f t="shared" si="43"/>
        <v>2344.2600000000002</v>
      </c>
      <c r="L333" s="9" t="s">
        <v>23</v>
      </c>
      <c r="M333" s="9" t="s">
        <v>92</v>
      </c>
      <c r="N333" s="9" t="s">
        <v>86</v>
      </c>
      <c r="O333" s="5">
        <f>125*125*125</f>
        <v>1953125</v>
      </c>
      <c r="P333" s="9" t="s">
        <v>26</v>
      </c>
      <c r="Q333" s="9">
        <f>12*12*12</f>
        <v>1728</v>
      </c>
      <c r="R333" s="9">
        <f>(1-Q333/O333)*COUNT($O$104:$O$168)</f>
        <v>64.94249216</v>
      </c>
      <c r="S333" s="9" t="s">
        <v>54</v>
      </c>
      <c r="T333" s="9" t="s">
        <v>62</v>
      </c>
      <c r="U333" s="9">
        <v>24</v>
      </c>
      <c r="V333" s="9">
        <v>41</v>
      </c>
      <c r="W333" s="9">
        <v>66</v>
      </c>
    </row>
    <row r="334" spans="1:23" x14ac:dyDescent="0.3">
      <c r="A334" s="9">
        <v>28</v>
      </c>
      <c r="B334" s="9">
        <v>300</v>
      </c>
      <c r="C334" s="9">
        <v>800</v>
      </c>
      <c r="D334" s="9">
        <v>0.3</v>
      </c>
      <c r="E334" s="9">
        <v>0.06</v>
      </c>
      <c r="F334" s="9">
        <v>0.1</v>
      </c>
      <c r="G334" s="9">
        <f t="shared" si="48"/>
        <v>20.833333333333336</v>
      </c>
      <c r="H334" s="9">
        <f>100-I334</f>
        <v>12.760000000000005</v>
      </c>
      <c r="I334" s="9">
        <v>87.24</v>
      </c>
      <c r="J334" s="9">
        <v>2680</v>
      </c>
      <c r="K334" s="9">
        <f t="shared" si="43"/>
        <v>2338.0319999999997</v>
      </c>
      <c r="L334" s="9" t="s">
        <v>23</v>
      </c>
      <c r="M334" s="9" t="s">
        <v>44</v>
      </c>
      <c r="N334" s="9" t="s">
        <v>80</v>
      </c>
      <c r="O334" s="9">
        <f>630*400*500</f>
        <v>126000000</v>
      </c>
      <c r="P334" s="9" t="s">
        <v>26</v>
      </c>
      <c r="Q334" s="9">
        <f>10*10*10</f>
        <v>1000</v>
      </c>
      <c r="R334" s="9">
        <f>(1-Q334/O334)*COUNT($O$2:$O$29)</f>
        <v>27.999777777777776</v>
      </c>
      <c r="S334" s="9" t="s">
        <v>27</v>
      </c>
      <c r="T334" s="9" t="s">
        <v>44</v>
      </c>
      <c r="U334" s="9">
        <v>20</v>
      </c>
      <c r="V334" s="9">
        <v>40</v>
      </c>
      <c r="W334" s="9">
        <v>60</v>
      </c>
    </row>
    <row r="335" spans="1:23" x14ac:dyDescent="0.3">
      <c r="A335" s="9">
        <v>274</v>
      </c>
      <c r="B335" s="9">
        <v>175</v>
      </c>
      <c r="C335" s="9">
        <v>1675</v>
      </c>
      <c r="D335" s="9">
        <v>9.7500000000000003E-2</v>
      </c>
      <c r="E335" s="9">
        <v>0.03</v>
      </c>
      <c r="F335" s="9">
        <v>0.15</v>
      </c>
      <c r="G335" s="5">
        <f t="shared" si="48"/>
        <v>35.718841688990942</v>
      </c>
      <c r="H335" s="9">
        <v>13.1</v>
      </c>
      <c r="I335" s="9">
        <f>100-H335</f>
        <v>86.9</v>
      </c>
      <c r="J335" s="9">
        <v>2680</v>
      </c>
      <c r="K335" s="62">
        <f t="shared" si="43"/>
        <v>2328.92</v>
      </c>
      <c r="L335" s="9" t="s">
        <v>23</v>
      </c>
      <c r="M335" s="9" t="s">
        <v>96</v>
      </c>
      <c r="N335" s="9" t="s">
        <v>97</v>
      </c>
      <c r="O335" s="9">
        <f>245*245*350</f>
        <v>21008750</v>
      </c>
      <c r="P335" s="9" t="s">
        <v>26</v>
      </c>
      <c r="Q335" s="9">
        <f>10*10*10</f>
        <v>1000</v>
      </c>
      <c r="R335" s="9">
        <f>(1-Q335/O335)*COUNT($O$256:$O$282)</f>
        <v>26.99871482120545</v>
      </c>
      <c r="S335" s="9" t="s">
        <v>27</v>
      </c>
      <c r="T335" s="9" t="s">
        <v>28</v>
      </c>
      <c r="U335" s="9">
        <v>20</v>
      </c>
      <c r="V335" s="9">
        <v>35</v>
      </c>
      <c r="W335" s="9">
        <v>63</v>
      </c>
    </row>
    <row r="336" spans="1:23" x14ac:dyDescent="0.3">
      <c r="A336" s="9">
        <v>213</v>
      </c>
      <c r="B336" s="9">
        <v>170</v>
      </c>
      <c r="C336" s="9">
        <v>300</v>
      </c>
      <c r="D336" s="9">
        <v>0.05</v>
      </c>
      <c r="E336" s="9">
        <v>0.03</v>
      </c>
      <c r="F336" s="9">
        <v>7.0000000000000007E-2</v>
      </c>
      <c r="G336" s="5">
        <f t="shared" si="48"/>
        <v>377.77777777777783</v>
      </c>
      <c r="H336" s="5">
        <f>100-I336</f>
        <v>13.6581469648563</v>
      </c>
      <c r="I336" s="5">
        <v>86.3418530351437</v>
      </c>
      <c r="J336" s="9">
        <v>2680</v>
      </c>
      <c r="K336" s="62">
        <f t="shared" si="43"/>
        <v>2313.9616613418511</v>
      </c>
      <c r="L336" s="9" t="s">
        <v>23</v>
      </c>
      <c r="M336" s="9" t="s">
        <v>93</v>
      </c>
      <c r="N336" s="9" t="s">
        <v>25</v>
      </c>
      <c r="O336" s="9">
        <f>100^3</f>
        <v>1000000</v>
      </c>
      <c r="P336" s="9" t="s">
        <v>26</v>
      </c>
      <c r="Q336" s="9">
        <f>8*8*8</f>
        <v>512</v>
      </c>
      <c r="R336" s="9">
        <f>(1-Q336/O336)*COUNT($O$169:$O$243)</f>
        <v>74.961600000000004</v>
      </c>
      <c r="S336" s="9" t="s">
        <v>54</v>
      </c>
      <c r="T336" s="9" t="s">
        <v>28</v>
      </c>
      <c r="U336" s="9">
        <v>9.36</v>
      </c>
      <c r="V336" s="9">
        <v>25.68</v>
      </c>
      <c r="W336" s="9">
        <v>44.81</v>
      </c>
    </row>
    <row r="337" spans="1:23" x14ac:dyDescent="0.3">
      <c r="A337" s="9">
        <v>167</v>
      </c>
      <c r="B337" s="9">
        <v>250</v>
      </c>
      <c r="C337" s="9">
        <v>1800</v>
      </c>
      <c r="D337" s="9">
        <v>0.13</v>
      </c>
      <c r="E337" s="9">
        <v>0.09</v>
      </c>
      <c r="F337" s="9">
        <v>7.0000000000000007E-2</v>
      </c>
      <c r="G337" s="5">
        <f t="shared" si="48"/>
        <v>11.870845204178538</v>
      </c>
      <c r="H337" s="5">
        <f>100-I337</f>
        <v>13.900000000000006</v>
      </c>
      <c r="I337" s="9">
        <v>86.1</v>
      </c>
      <c r="J337" s="9">
        <v>2670</v>
      </c>
      <c r="K337" s="62">
        <f t="shared" si="43"/>
        <v>2298.87</v>
      </c>
      <c r="L337" s="9" t="s">
        <v>23</v>
      </c>
      <c r="M337" s="9" t="s">
        <v>92</v>
      </c>
      <c r="N337" s="9" t="s">
        <v>86</v>
      </c>
      <c r="O337" s="5">
        <f>125*125*125</f>
        <v>1953125</v>
      </c>
      <c r="P337" s="9" t="s">
        <v>26</v>
      </c>
      <c r="Q337" s="9">
        <f>12*12*12</f>
        <v>1728</v>
      </c>
      <c r="R337" s="9">
        <f>(1-Q337/O337)*COUNT($O$104:$O$168)</f>
        <v>64.94249216</v>
      </c>
      <c r="S337" s="9" t="s">
        <v>54</v>
      </c>
      <c r="T337" s="9" t="s">
        <v>62</v>
      </c>
      <c r="U337" s="9">
        <v>24</v>
      </c>
      <c r="V337" s="9">
        <v>41</v>
      </c>
      <c r="W337" s="9">
        <v>66</v>
      </c>
    </row>
    <row r="338" spans="1:23" x14ac:dyDescent="0.3">
      <c r="A338" s="9">
        <v>267</v>
      </c>
      <c r="B338" s="9">
        <v>125</v>
      </c>
      <c r="C338" s="9">
        <v>1025</v>
      </c>
      <c r="D338" s="9">
        <v>5.2499999999999998E-2</v>
      </c>
      <c r="E338" s="9">
        <v>0.03</v>
      </c>
      <c r="F338" s="9">
        <v>0.15</v>
      </c>
      <c r="G338" s="5">
        <f t="shared" si="48"/>
        <v>77.429345722028657</v>
      </c>
      <c r="H338" s="9">
        <v>14.1</v>
      </c>
      <c r="I338" s="9">
        <f>100-H338</f>
        <v>85.9</v>
      </c>
      <c r="J338" s="9">
        <v>2680</v>
      </c>
      <c r="K338" s="62">
        <f t="shared" si="43"/>
        <v>2302.1200000000003</v>
      </c>
      <c r="L338" s="9" t="s">
        <v>23</v>
      </c>
      <c r="M338" s="9" t="s">
        <v>96</v>
      </c>
      <c r="N338" s="9" t="s">
        <v>97</v>
      </c>
      <c r="O338" s="9">
        <f>245*245*350</f>
        <v>21008750</v>
      </c>
      <c r="P338" s="9" t="s">
        <v>26</v>
      </c>
      <c r="Q338" s="9">
        <f>10*10*10</f>
        <v>1000</v>
      </c>
      <c r="R338" s="9">
        <f>(1-Q338/O338)*COUNT($O$256:$O$282)</f>
        <v>26.99871482120545</v>
      </c>
      <c r="S338" s="9" t="s">
        <v>27</v>
      </c>
      <c r="T338" s="9" t="s">
        <v>28</v>
      </c>
      <c r="U338" s="9">
        <v>20</v>
      </c>
      <c r="V338" s="9">
        <v>35</v>
      </c>
      <c r="W338" s="9">
        <v>63</v>
      </c>
    </row>
    <row r="339" spans="1:23" x14ac:dyDescent="0.3">
      <c r="A339" s="9">
        <v>27</v>
      </c>
      <c r="B339" s="9">
        <v>625</v>
      </c>
      <c r="C339" s="9">
        <v>2000</v>
      </c>
      <c r="D339" s="9">
        <v>0.3</v>
      </c>
      <c r="E339" s="9">
        <v>0.06</v>
      </c>
      <c r="F339" s="9">
        <v>0.1</v>
      </c>
      <c r="G339" s="9">
        <f t="shared" si="48"/>
        <v>17.361111111111111</v>
      </c>
      <c r="H339" s="9">
        <f>100-I339</f>
        <v>14.420000000000002</v>
      </c>
      <c r="I339" s="9">
        <v>85.58</v>
      </c>
      <c r="J339" s="9">
        <v>2680</v>
      </c>
      <c r="K339" s="9">
        <f t="shared" si="43"/>
        <v>2293.5439999999999</v>
      </c>
      <c r="L339" s="9" t="s">
        <v>23</v>
      </c>
      <c r="M339" s="9" t="s">
        <v>44</v>
      </c>
      <c r="N339" s="9" t="s">
        <v>80</v>
      </c>
      <c r="O339" s="9">
        <f>630*400*500</f>
        <v>126000000</v>
      </c>
      <c r="P339" s="9" t="s">
        <v>26</v>
      </c>
      <c r="Q339" s="9">
        <f>10*10*10</f>
        <v>1000</v>
      </c>
      <c r="R339" s="9">
        <f>(1-Q339/O339)*COUNT($O$2:$O$29)</f>
        <v>27.999777777777776</v>
      </c>
      <c r="S339" s="9" t="s">
        <v>27</v>
      </c>
      <c r="T339" s="9" t="s">
        <v>44</v>
      </c>
      <c r="U339" s="9">
        <v>20</v>
      </c>
      <c r="V339" s="9">
        <v>40</v>
      </c>
      <c r="W339" s="9">
        <v>60</v>
      </c>
    </row>
    <row r="340" spans="1:23" x14ac:dyDescent="0.3">
      <c r="A340" s="9">
        <v>228</v>
      </c>
      <c r="B340" s="9">
        <v>180</v>
      </c>
      <c r="C340" s="9">
        <v>300</v>
      </c>
      <c r="D340" s="9">
        <v>0.05</v>
      </c>
      <c r="E340" s="9">
        <v>0.03</v>
      </c>
      <c r="F340" s="9">
        <v>7.0000000000000007E-2</v>
      </c>
      <c r="G340" s="5">
        <f t="shared" si="48"/>
        <v>400.00000000000006</v>
      </c>
      <c r="H340" s="5">
        <f>100-I340</f>
        <v>14.520766773163004</v>
      </c>
      <c r="I340" s="5">
        <v>85.479233226836996</v>
      </c>
      <c r="J340" s="9">
        <v>2680</v>
      </c>
      <c r="K340" s="62">
        <f t="shared" si="43"/>
        <v>2290.8434504792317</v>
      </c>
      <c r="L340" s="9" t="s">
        <v>23</v>
      </c>
      <c r="M340" s="9" t="s">
        <v>93</v>
      </c>
      <c r="N340" s="9" t="s">
        <v>25</v>
      </c>
      <c r="O340" s="9">
        <f>100^3</f>
        <v>1000000</v>
      </c>
      <c r="P340" s="9" t="s">
        <v>26</v>
      </c>
      <c r="Q340" s="9">
        <f>8*8*8</f>
        <v>512</v>
      </c>
      <c r="R340" s="9">
        <f>(1-Q340/O340)*COUNT($O$169:$O$243)</f>
        <v>74.961600000000004</v>
      </c>
      <c r="S340" s="9" t="s">
        <v>54</v>
      </c>
      <c r="T340" s="9" t="s">
        <v>28</v>
      </c>
      <c r="U340" s="9">
        <v>9.36</v>
      </c>
      <c r="V340" s="9">
        <v>25.68</v>
      </c>
      <c r="W340" s="9">
        <v>44.81</v>
      </c>
    </row>
    <row r="341" spans="1:23" x14ac:dyDescent="0.3">
      <c r="A341" s="9">
        <v>84</v>
      </c>
      <c r="B341" s="9">
        <v>300</v>
      </c>
      <c r="C341" s="9">
        <v>2000</v>
      </c>
      <c r="D341" s="9">
        <v>0.15</v>
      </c>
      <c r="E341" s="9">
        <v>0.05</v>
      </c>
      <c r="F341" s="9">
        <v>8.5000000000000006E-2</v>
      </c>
      <c r="G341" s="5">
        <f t="shared" si="48"/>
        <v>20</v>
      </c>
      <c r="H341" s="5">
        <f>100-I341</f>
        <v>14.599999999999994</v>
      </c>
      <c r="I341" s="9">
        <v>85.4</v>
      </c>
      <c r="J341" s="9">
        <v>2680</v>
      </c>
      <c r="K341" s="62">
        <f t="shared" si="43"/>
        <v>2288.7200000000003</v>
      </c>
      <c r="L341" s="9" t="s">
        <v>23</v>
      </c>
      <c r="M341" s="9" t="s">
        <v>44</v>
      </c>
      <c r="N341" s="9" t="s">
        <v>89</v>
      </c>
      <c r="O341" s="9">
        <f>(PI()*400^2/4)*400</f>
        <v>50265482.457436688</v>
      </c>
      <c r="P341" s="9" t="s">
        <v>26</v>
      </c>
      <c r="Q341" s="9">
        <f>10*10*10</f>
        <v>1000</v>
      </c>
      <c r="R341" s="9">
        <f>(1-Q341/O341)*COUNT($O$83:$O$100)</f>
        <v>17.999641901378041</v>
      </c>
      <c r="S341" s="9" t="s">
        <v>27</v>
      </c>
      <c r="T341" s="9" t="s">
        <v>44</v>
      </c>
      <c r="U341" s="9">
        <v>20</v>
      </c>
      <c r="V341" s="9">
        <f>AVERAGE(U341,W341)</f>
        <v>41.5</v>
      </c>
      <c r="W341" s="9">
        <v>63</v>
      </c>
    </row>
    <row r="342" spans="1:23" x14ac:dyDescent="0.3">
      <c r="A342" s="9">
        <v>22</v>
      </c>
      <c r="B342" s="9">
        <v>788</v>
      </c>
      <c r="C342" s="9">
        <v>1700</v>
      </c>
      <c r="D342" s="9">
        <v>0.4</v>
      </c>
      <c r="E342" s="9">
        <v>0.06</v>
      </c>
      <c r="F342" s="9">
        <v>0.1</v>
      </c>
      <c r="G342" s="9">
        <f t="shared" si="48"/>
        <v>19.313725490196081</v>
      </c>
      <c r="H342" s="9">
        <f>100-I342</f>
        <v>14.980000000000004</v>
      </c>
      <c r="I342" s="9">
        <v>85.02</v>
      </c>
      <c r="J342" s="9">
        <v>2680</v>
      </c>
      <c r="K342" s="9">
        <f t="shared" si="43"/>
        <v>2278.5359999999996</v>
      </c>
      <c r="L342" s="9" t="s">
        <v>23</v>
      </c>
      <c r="M342" s="9" t="s">
        <v>44</v>
      </c>
      <c r="N342" s="9" t="s">
        <v>80</v>
      </c>
      <c r="O342" s="9">
        <f>630*400*500</f>
        <v>126000000</v>
      </c>
      <c r="P342" s="9" t="s">
        <v>26</v>
      </c>
      <c r="Q342" s="9">
        <f>10*10*10</f>
        <v>1000</v>
      </c>
      <c r="R342" s="9">
        <f>(1-Q342/O342)*COUNT($O$2:$O$29)</f>
        <v>27.999777777777776</v>
      </c>
      <c r="S342" s="9" t="s">
        <v>27</v>
      </c>
      <c r="T342" s="9" t="s">
        <v>44</v>
      </c>
      <c r="U342" s="9">
        <v>20</v>
      </c>
      <c r="V342" s="9">
        <v>40</v>
      </c>
      <c r="W342" s="9">
        <v>60</v>
      </c>
    </row>
    <row r="343" spans="1:23" x14ac:dyDescent="0.3">
      <c r="B343" s="9">
        <f>AVERAGE(B2:B342)</f>
        <v>287.60703812316717</v>
      </c>
      <c r="C343" s="9">
        <f>AVERAGE(C2:C342)</f>
        <v>1228.3896187683283</v>
      </c>
      <c r="G343" s="9">
        <f>AVERAGE(G2:G342)</f>
        <v>85.656874718912803</v>
      </c>
    </row>
    <row r="344" spans="1:23" x14ac:dyDescent="0.3">
      <c r="G344" s="68"/>
    </row>
  </sheetData>
  <autoFilter ref="A1:W1" xr:uid="{6A14B98A-4094-4324-AB6E-4093B173718F}">
    <sortState xmlns:xlrd2="http://schemas.microsoft.com/office/spreadsheetml/2017/richdata2" ref="A2:W356">
      <sortCondition descending="1" ref="I1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9F8D-9803-4F2D-8E2C-631D2EAADEE9}">
  <dimension ref="A1:AA335"/>
  <sheetViews>
    <sheetView workbookViewId="0">
      <selection activeCell="F327" sqref="F327"/>
    </sheetView>
  </sheetViews>
  <sheetFormatPr defaultColWidth="9.109375" defaultRowHeight="14.4" x14ac:dyDescent="0.3"/>
  <cols>
    <col min="1" max="1" width="9.109375" style="9"/>
    <col min="2" max="2" width="6.33203125" style="60" bestFit="1" customWidth="1"/>
    <col min="3" max="3" width="7" style="9" bestFit="1" customWidth="1"/>
    <col min="4" max="4" width="6" style="9" bestFit="1" customWidth="1"/>
    <col min="5" max="5" width="9.109375" style="9" bestFit="1" customWidth="1"/>
    <col min="6" max="6" width="12.5546875" style="9" customWidth="1"/>
    <col min="7" max="7" width="9.109375" style="9"/>
    <col min="8" max="8" width="7.44140625" style="9" bestFit="1" customWidth="1"/>
    <col min="9" max="9" width="11.33203125" style="9" bestFit="1" customWidth="1"/>
    <col min="10" max="10" width="10.33203125" style="9" bestFit="1" customWidth="1"/>
    <col min="11" max="11" width="8.44140625" style="9" bestFit="1" customWidth="1"/>
    <col min="12" max="12" width="9.44140625" style="9" customWidth="1"/>
    <col min="13" max="13" width="0" style="9" hidden="1" customWidth="1"/>
    <col min="14" max="14" width="16" style="9" hidden="1" customWidth="1"/>
    <col min="15" max="16" width="19.33203125" style="9" hidden="1" customWidth="1"/>
    <col min="20" max="20" width="12.77734375" bestFit="1" customWidth="1"/>
    <col min="21" max="21" width="9.109375" style="9"/>
    <col min="26" max="26" width="12.6640625" customWidth="1"/>
    <col min="27" max="27" width="10.33203125" customWidth="1"/>
  </cols>
  <sheetData>
    <row r="1" spans="1:21" ht="28.8" x14ac:dyDescent="0.3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19</v>
      </c>
      <c r="J1" s="1" t="s">
        <v>123</v>
      </c>
      <c r="K1" s="1" t="s">
        <v>117</v>
      </c>
      <c r="L1" s="1" t="s">
        <v>125</v>
      </c>
      <c r="M1" s="1" t="s">
        <v>8</v>
      </c>
      <c r="N1" s="1" t="s">
        <v>9</v>
      </c>
      <c r="O1" s="1" t="s">
        <v>10</v>
      </c>
      <c r="P1" s="1" t="s">
        <v>11</v>
      </c>
      <c r="U1" s="1"/>
    </row>
    <row r="2" spans="1:21" x14ac:dyDescent="0.3">
      <c r="A2" s="2">
        <v>259</v>
      </c>
      <c r="B2" s="57">
        <v>200</v>
      </c>
      <c r="C2" s="9">
        <v>800</v>
      </c>
      <c r="D2" s="9">
        <v>0.1</v>
      </c>
      <c r="E2" s="9">
        <v>0.03</v>
      </c>
      <c r="F2" s="11">
        <v>7.0000000000000007E-2</v>
      </c>
      <c r="G2" s="5">
        <f t="shared" ref="G2:G39" si="0">B2/(C2*D2*E2)</f>
        <v>83.333333333333343</v>
      </c>
      <c r="H2" s="5">
        <v>35.5</v>
      </c>
      <c r="I2" s="64">
        <v>1</v>
      </c>
      <c r="J2" s="64">
        <v>2</v>
      </c>
      <c r="K2" s="65">
        <v>1</v>
      </c>
      <c r="L2" s="5">
        <v>99.99</v>
      </c>
      <c r="M2" s="5">
        <f t="shared" ref="M2:M19" si="1">100-L2</f>
        <v>1.0000000000005116E-2</v>
      </c>
      <c r="N2" s="5">
        <v>7980</v>
      </c>
      <c r="O2" s="5">
        <f t="shared" ref="O2:O7" si="2">L2*N2/100</f>
        <v>7979.2019999999993</v>
      </c>
      <c r="P2" s="5" t="s">
        <v>23</v>
      </c>
      <c r="T2" s="5" t="s">
        <v>109</v>
      </c>
      <c r="U2" s="5">
        <v>1</v>
      </c>
    </row>
    <row r="3" spans="1:21" ht="15.6" customHeight="1" x14ac:dyDescent="0.3">
      <c r="A3" s="2">
        <v>241</v>
      </c>
      <c r="B3" s="57">
        <v>275</v>
      </c>
      <c r="C3" s="9">
        <v>1000</v>
      </c>
      <c r="D3" s="9">
        <v>0.12</v>
      </c>
      <c r="E3" s="9">
        <v>0.03</v>
      </c>
      <c r="F3" s="11">
        <v>7.0000000000000007E-2</v>
      </c>
      <c r="G3" s="5">
        <f t="shared" si="0"/>
        <v>76.3888888888889</v>
      </c>
      <c r="H3" s="5">
        <v>35.5</v>
      </c>
      <c r="I3" s="64">
        <v>1</v>
      </c>
      <c r="J3" s="64">
        <v>2</v>
      </c>
      <c r="K3" s="65">
        <v>1</v>
      </c>
      <c r="L3" s="5">
        <v>99.98</v>
      </c>
      <c r="M3" s="5">
        <f t="shared" si="1"/>
        <v>1.9999999999996021E-2</v>
      </c>
      <c r="N3" s="5">
        <v>7980</v>
      </c>
      <c r="O3" s="5">
        <f t="shared" si="2"/>
        <v>7978.4040000000005</v>
      </c>
      <c r="P3" s="5" t="s">
        <v>23</v>
      </c>
      <c r="T3" s="5" t="s">
        <v>110</v>
      </c>
      <c r="U3" s="5">
        <v>2</v>
      </c>
    </row>
    <row r="4" spans="1:21" x14ac:dyDescent="0.3">
      <c r="A4" s="2">
        <v>251</v>
      </c>
      <c r="B4" s="57">
        <v>350</v>
      </c>
      <c r="C4" s="9">
        <v>1200</v>
      </c>
      <c r="D4" s="9">
        <v>0.12</v>
      </c>
      <c r="E4" s="9">
        <v>0.03</v>
      </c>
      <c r="F4" s="11">
        <v>7.0000000000000007E-2</v>
      </c>
      <c r="G4" s="5">
        <f t="shared" si="0"/>
        <v>81.018518518518519</v>
      </c>
      <c r="H4" s="5">
        <v>35.5</v>
      </c>
      <c r="I4" s="64">
        <v>1</v>
      </c>
      <c r="J4" s="64">
        <v>2</v>
      </c>
      <c r="K4" s="65">
        <v>1</v>
      </c>
      <c r="L4" s="5">
        <v>99.98</v>
      </c>
      <c r="M4" s="5">
        <f t="shared" si="1"/>
        <v>1.9999999999996021E-2</v>
      </c>
      <c r="N4" s="5">
        <v>7980</v>
      </c>
      <c r="O4" s="5">
        <f t="shared" si="2"/>
        <v>7978.4040000000005</v>
      </c>
      <c r="P4" s="5" t="s">
        <v>23</v>
      </c>
      <c r="U4" s="5"/>
    </row>
    <row r="5" spans="1:21" x14ac:dyDescent="0.3">
      <c r="A5" s="2">
        <v>258</v>
      </c>
      <c r="B5" s="57">
        <v>200</v>
      </c>
      <c r="C5" s="9">
        <v>800</v>
      </c>
      <c r="D5" s="9">
        <v>0.08</v>
      </c>
      <c r="E5" s="9">
        <v>0.03</v>
      </c>
      <c r="F5" s="11">
        <v>7.0000000000000007E-2</v>
      </c>
      <c r="G5" s="5">
        <f t="shared" si="0"/>
        <v>104.16666666666667</v>
      </c>
      <c r="H5" s="5">
        <v>35.5</v>
      </c>
      <c r="I5" s="64">
        <v>1</v>
      </c>
      <c r="J5" s="64">
        <v>2</v>
      </c>
      <c r="K5" s="65">
        <v>1</v>
      </c>
      <c r="L5" s="5">
        <v>99.98</v>
      </c>
      <c r="M5" s="5">
        <f t="shared" si="1"/>
        <v>1.9999999999996021E-2</v>
      </c>
      <c r="N5" s="5">
        <v>7980</v>
      </c>
      <c r="O5" s="5">
        <f t="shared" si="2"/>
        <v>7978.4040000000005</v>
      </c>
      <c r="P5" s="5" t="s">
        <v>23</v>
      </c>
      <c r="T5" s="5" t="s">
        <v>46</v>
      </c>
      <c r="U5" s="5">
        <v>2</v>
      </c>
    </row>
    <row r="6" spans="1:21" ht="15.6" customHeight="1" x14ac:dyDescent="0.3">
      <c r="A6" s="2">
        <v>260</v>
      </c>
      <c r="B6" s="57">
        <v>200</v>
      </c>
      <c r="C6" s="9">
        <v>800</v>
      </c>
      <c r="D6" s="9">
        <v>0.12</v>
      </c>
      <c r="E6" s="9">
        <v>0.03</v>
      </c>
      <c r="F6" s="11">
        <v>7.0000000000000007E-2</v>
      </c>
      <c r="G6" s="5">
        <f t="shared" si="0"/>
        <v>69.444444444444443</v>
      </c>
      <c r="H6" s="5">
        <v>35.5</v>
      </c>
      <c r="I6" s="64">
        <v>1</v>
      </c>
      <c r="J6" s="64">
        <v>2</v>
      </c>
      <c r="K6" s="65">
        <v>1</v>
      </c>
      <c r="L6" s="5">
        <v>99.97</v>
      </c>
      <c r="M6" s="5">
        <f t="shared" si="1"/>
        <v>3.0000000000001137E-2</v>
      </c>
      <c r="N6" s="5">
        <v>7980</v>
      </c>
      <c r="O6" s="5">
        <f t="shared" si="2"/>
        <v>7977.6059999999998</v>
      </c>
      <c r="P6" s="5" t="s">
        <v>23</v>
      </c>
      <c r="T6" s="5" t="s">
        <v>26</v>
      </c>
      <c r="U6" s="5">
        <v>1</v>
      </c>
    </row>
    <row r="7" spans="1:21" ht="15.6" customHeight="1" x14ac:dyDescent="0.3">
      <c r="A7" s="2">
        <v>249</v>
      </c>
      <c r="B7" s="57">
        <v>350</v>
      </c>
      <c r="C7" s="9">
        <v>800</v>
      </c>
      <c r="D7" s="9">
        <v>0.12</v>
      </c>
      <c r="E7" s="9">
        <v>0.03</v>
      </c>
      <c r="F7" s="11">
        <v>7.0000000000000007E-2</v>
      </c>
      <c r="G7" s="5">
        <f t="shared" si="0"/>
        <v>121.52777777777779</v>
      </c>
      <c r="H7" s="5">
        <v>35.5</v>
      </c>
      <c r="I7" s="64">
        <v>1</v>
      </c>
      <c r="J7" s="64">
        <v>2</v>
      </c>
      <c r="K7" s="65">
        <v>1</v>
      </c>
      <c r="L7" s="5">
        <v>99.93</v>
      </c>
      <c r="M7" s="5">
        <f t="shared" si="1"/>
        <v>6.9999999999993179E-2</v>
      </c>
      <c r="N7" s="5">
        <v>7980</v>
      </c>
      <c r="O7" s="5">
        <f t="shared" si="2"/>
        <v>7974.4140000000007</v>
      </c>
      <c r="P7" s="5" t="s">
        <v>23</v>
      </c>
      <c r="T7" s="5" t="s">
        <v>111</v>
      </c>
      <c r="U7" s="5">
        <v>3</v>
      </c>
    </row>
    <row r="8" spans="1:21" x14ac:dyDescent="0.3">
      <c r="A8" s="2">
        <v>339</v>
      </c>
      <c r="B8" s="60">
        <v>175</v>
      </c>
      <c r="C8" s="9">
        <v>700</v>
      </c>
      <c r="D8" s="9">
        <v>0.08</v>
      </c>
      <c r="E8" s="9">
        <v>0.03</v>
      </c>
      <c r="F8" s="9">
        <v>0.1</v>
      </c>
      <c r="G8" s="5">
        <f t="shared" si="0"/>
        <v>104.16666666666667</v>
      </c>
      <c r="H8" s="9">
        <v>27.82</v>
      </c>
      <c r="I8" s="64">
        <v>1</v>
      </c>
      <c r="J8" s="64">
        <v>1</v>
      </c>
      <c r="K8" s="64">
        <v>2</v>
      </c>
      <c r="L8" s="5">
        <v>99.93</v>
      </c>
      <c r="M8" s="9">
        <f t="shared" si="1"/>
        <v>6.9999999999993179E-2</v>
      </c>
      <c r="N8" s="9">
        <v>7980</v>
      </c>
      <c r="O8" s="9">
        <f>N8*L8/100</f>
        <v>7974.4140000000007</v>
      </c>
      <c r="P8" s="5" t="s">
        <v>23</v>
      </c>
      <c r="T8" s="5" t="s">
        <v>49</v>
      </c>
      <c r="U8" s="9">
        <v>4</v>
      </c>
    </row>
    <row r="9" spans="1:21" x14ac:dyDescent="0.3">
      <c r="A9" s="2">
        <v>230</v>
      </c>
      <c r="B9" s="57">
        <v>200</v>
      </c>
      <c r="C9" s="9">
        <v>600</v>
      </c>
      <c r="D9" s="9">
        <v>0.12</v>
      </c>
      <c r="E9" s="9">
        <v>0.03</v>
      </c>
      <c r="F9" s="11">
        <v>7.0000000000000007E-2</v>
      </c>
      <c r="G9" s="5">
        <f t="shared" si="0"/>
        <v>92.592592592592581</v>
      </c>
      <c r="H9" s="5">
        <v>35.5</v>
      </c>
      <c r="I9" s="64">
        <v>1</v>
      </c>
      <c r="J9" s="64">
        <v>2</v>
      </c>
      <c r="K9" s="65">
        <v>1</v>
      </c>
      <c r="L9" s="5">
        <v>99.92</v>
      </c>
      <c r="M9" s="5">
        <f t="shared" si="1"/>
        <v>7.9999999999998295E-2</v>
      </c>
      <c r="N9" s="5">
        <v>7980</v>
      </c>
      <c r="O9" s="5">
        <f t="shared" ref="O9:O17" si="3">L9*N9/100</f>
        <v>7973.616</v>
      </c>
      <c r="P9" s="5" t="s">
        <v>23</v>
      </c>
      <c r="U9" s="5"/>
    </row>
    <row r="10" spans="1:21" x14ac:dyDescent="0.3">
      <c r="A10" s="2">
        <v>240</v>
      </c>
      <c r="B10" s="57">
        <v>275</v>
      </c>
      <c r="C10" s="9">
        <v>800</v>
      </c>
      <c r="D10" s="9">
        <v>0.12</v>
      </c>
      <c r="E10" s="9">
        <v>0.03</v>
      </c>
      <c r="F10" s="11">
        <v>7.0000000000000007E-2</v>
      </c>
      <c r="G10" s="5">
        <f t="shared" si="0"/>
        <v>95.486111111111114</v>
      </c>
      <c r="H10" s="5">
        <v>35.5</v>
      </c>
      <c r="I10" s="64">
        <v>1</v>
      </c>
      <c r="J10" s="64">
        <v>2</v>
      </c>
      <c r="K10" s="65">
        <v>1</v>
      </c>
      <c r="L10" s="5">
        <v>99.91</v>
      </c>
      <c r="M10" s="5">
        <f t="shared" si="1"/>
        <v>9.0000000000003411E-2</v>
      </c>
      <c r="N10" s="5">
        <v>7980</v>
      </c>
      <c r="O10" s="5">
        <f t="shared" si="3"/>
        <v>7972.8179999999993</v>
      </c>
      <c r="P10" s="5" t="s">
        <v>23</v>
      </c>
      <c r="T10" s="5" t="s">
        <v>112</v>
      </c>
      <c r="U10" s="5">
        <v>1</v>
      </c>
    </row>
    <row r="11" spans="1:21" x14ac:dyDescent="0.3">
      <c r="A11" s="2">
        <v>261</v>
      </c>
      <c r="B11" s="57">
        <v>200</v>
      </c>
      <c r="C11" s="9">
        <v>800</v>
      </c>
      <c r="D11" s="9">
        <v>0.14000000000000001</v>
      </c>
      <c r="E11" s="9">
        <v>0.03</v>
      </c>
      <c r="F11" s="11">
        <v>7.0000000000000007E-2</v>
      </c>
      <c r="G11" s="5">
        <f t="shared" si="0"/>
        <v>59.523809523809518</v>
      </c>
      <c r="H11" s="5">
        <v>35.5</v>
      </c>
      <c r="I11" s="64">
        <v>1</v>
      </c>
      <c r="J11" s="64">
        <v>2</v>
      </c>
      <c r="K11" s="65">
        <v>1</v>
      </c>
      <c r="L11" s="5">
        <v>99.91</v>
      </c>
      <c r="M11" s="5">
        <f t="shared" si="1"/>
        <v>9.0000000000003411E-2</v>
      </c>
      <c r="N11" s="5">
        <v>7980</v>
      </c>
      <c r="O11" s="5">
        <f t="shared" si="3"/>
        <v>7972.8179999999993</v>
      </c>
      <c r="P11" s="5" t="s">
        <v>23</v>
      </c>
      <c r="T11" s="5" t="s">
        <v>113</v>
      </c>
      <c r="U11" s="5">
        <v>2</v>
      </c>
    </row>
    <row r="12" spans="1:21" x14ac:dyDescent="0.3">
      <c r="A12" s="2">
        <v>60</v>
      </c>
      <c r="B12" s="29">
        <v>175</v>
      </c>
      <c r="C12" s="30">
        <v>668</v>
      </c>
      <c r="D12" s="30">
        <v>0.12</v>
      </c>
      <c r="E12" s="30">
        <v>0.03</v>
      </c>
      <c r="F12" s="30">
        <v>0.1</v>
      </c>
      <c r="G12" s="31">
        <f t="shared" si="0"/>
        <v>72.771124417831004</v>
      </c>
      <c r="H12" s="5">
        <v>36</v>
      </c>
      <c r="I12" s="64">
        <v>1</v>
      </c>
      <c r="J12" s="64">
        <v>1</v>
      </c>
      <c r="K12" s="64">
        <v>1</v>
      </c>
      <c r="L12" s="31">
        <v>99.9</v>
      </c>
      <c r="M12" s="31">
        <f t="shared" si="1"/>
        <v>9.9999999999994316E-2</v>
      </c>
      <c r="N12" s="5">
        <v>7980</v>
      </c>
      <c r="O12" s="5">
        <f t="shared" si="3"/>
        <v>7972.02</v>
      </c>
      <c r="P12" s="5" t="s">
        <v>23</v>
      </c>
      <c r="T12" s="5">
        <v>3</v>
      </c>
      <c r="U12" s="5">
        <v>3</v>
      </c>
    </row>
    <row r="13" spans="1:21" x14ac:dyDescent="0.3">
      <c r="A13" s="2">
        <v>226</v>
      </c>
      <c r="B13" s="57">
        <v>125</v>
      </c>
      <c r="C13" s="9">
        <v>600</v>
      </c>
      <c r="D13" s="9">
        <v>0.12</v>
      </c>
      <c r="E13" s="9">
        <v>0.03</v>
      </c>
      <c r="F13" s="11">
        <v>7.0000000000000007E-2</v>
      </c>
      <c r="G13" s="5">
        <f t="shared" si="0"/>
        <v>57.870370370370367</v>
      </c>
      <c r="H13" s="5">
        <v>35.5</v>
      </c>
      <c r="I13" s="64">
        <v>1</v>
      </c>
      <c r="J13" s="64">
        <v>2</v>
      </c>
      <c r="K13" s="65">
        <v>1</v>
      </c>
      <c r="L13" s="5">
        <v>99.9</v>
      </c>
      <c r="M13" s="5">
        <f t="shared" si="1"/>
        <v>9.9999999999994316E-2</v>
      </c>
      <c r="N13" s="5">
        <v>7980</v>
      </c>
      <c r="O13" s="5">
        <f t="shared" si="3"/>
        <v>7972.02</v>
      </c>
      <c r="P13" s="5" t="s">
        <v>23</v>
      </c>
      <c r="T13" s="9">
        <v>4</v>
      </c>
      <c r="U13" s="5">
        <v>4</v>
      </c>
    </row>
    <row r="14" spans="1:21" x14ac:dyDescent="0.3">
      <c r="A14" s="2">
        <v>239</v>
      </c>
      <c r="B14" s="57">
        <v>275</v>
      </c>
      <c r="C14" s="9">
        <v>600</v>
      </c>
      <c r="D14" s="9">
        <v>0.12</v>
      </c>
      <c r="E14" s="9">
        <v>0.03</v>
      </c>
      <c r="F14" s="11">
        <v>7.0000000000000007E-2</v>
      </c>
      <c r="G14" s="5">
        <f t="shared" si="0"/>
        <v>127.31481481481481</v>
      </c>
      <c r="H14" s="5">
        <v>35.5</v>
      </c>
      <c r="I14" s="64">
        <v>1</v>
      </c>
      <c r="J14" s="64">
        <v>2</v>
      </c>
      <c r="K14" s="65">
        <v>1</v>
      </c>
      <c r="L14" s="5">
        <v>99.9</v>
      </c>
      <c r="M14" s="5">
        <f t="shared" si="1"/>
        <v>9.9999999999994316E-2</v>
      </c>
      <c r="N14" s="5">
        <v>7980</v>
      </c>
      <c r="O14" s="5">
        <f t="shared" si="3"/>
        <v>7972.02</v>
      </c>
      <c r="P14" s="5" t="s">
        <v>23</v>
      </c>
      <c r="U14" s="5"/>
    </row>
    <row r="15" spans="1:21" x14ac:dyDescent="0.3">
      <c r="A15" s="2">
        <v>250</v>
      </c>
      <c r="B15" s="57">
        <v>350</v>
      </c>
      <c r="C15" s="9">
        <v>1000</v>
      </c>
      <c r="D15" s="9">
        <v>0.12</v>
      </c>
      <c r="E15" s="9">
        <v>0.03</v>
      </c>
      <c r="F15" s="11">
        <v>7.0000000000000007E-2</v>
      </c>
      <c r="G15" s="5">
        <f t="shared" si="0"/>
        <v>97.222222222222229</v>
      </c>
      <c r="H15" s="5">
        <v>35.5</v>
      </c>
      <c r="I15" s="64">
        <v>1</v>
      </c>
      <c r="J15" s="64">
        <v>2</v>
      </c>
      <c r="K15" s="65">
        <v>1</v>
      </c>
      <c r="L15" s="5">
        <v>99.9</v>
      </c>
      <c r="M15" s="5">
        <f t="shared" si="1"/>
        <v>9.9999999999994316E-2</v>
      </c>
      <c r="N15" s="5">
        <v>7980</v>
      </c>
      <c r="O15" s="5">
        <f t="shared" si="3"/>
        <v>7972.02</v>
      </c>
      <c r="P15" s="5" t="s">
        <v>23</v>
      </c>
      <c r="T15" s="5" t="s">
        <v>112</v>
      </c>
      <c r="U15" s="5">
        <v>1</v>
      </c>
    </row>
    <row r="16" spans="1:21" x14ac:dyDescent="0.3">
      <c r="A16" s="2">
        <v>231</v>
      </c>
      <c r="B16" s="57">
        <v>200</v>
      </c>
      <c r="C16" s="9">
        <v>800</v>
      </c>
      <c r="D16" s="9">
        <v>0.12</v>
      </c>
      <c r="E16" s="9">
        <v>0.03</v>
      </c>
      <c r="F16" s="11">
        <v>7.0000000000000007E-2</v>
      </c>
      <c r="G16" s="5">
        <f t="shared" si="0"/>
        <v>69.444444444444443</v>
      </c>
      <c r="H16" s="5">
        <v>35.5</v>
      </c>
      <c r="I16" s="64">
        <v>1</v>
      </c>
      <c r="J16" s="64">
        <v>2</v>
      </c>
      <c r="K16" s="65">
        <v>1</v>
      </c>
      <c r="L16" s="5">
        <v>99.89</v>
      </c>
      <c r="M16" s="5">
        <f t="shared" si="1"/>
        <v>0.10999999999999943</v>
      </c>
      <c r="N16" s="5">
        <v>7980</v>
      </c>
      <c r="O16" s="5">
        <f t="shared" si="3"/>
        <v>7971.2219999999998</v>
      </c>
      <c r="P16" s="5" t="s">
        <v>23</v>
      </c>
      <c r="T16" s="5" t="s">
        <v>113</v>
      </c>
      <c r="U16" s="5">
        <v>2</v>
      </c>
    </row>
    <row r="17" spans="1:21" x14ac:dyDescent="0.3">
      <c r="A17" s="2">
        <v>232</v>
      </c>
      <c r="B17" s="57">
        <v>200</v>
      </c>
      <c r="C17" s="9">
        <v>1000</v>
      </c>
      <c r="D17" s="9">
        <v>0.12</v>
      </c>
      <c r="E17" s="9">
        <v>0.03</v>
      </c>
      <c r="F17" s="11">
        <v>7.0000000000000007E-2</v>
      </c>
      <c r="G17" s="5">
        <f t="shared" si="0"/>
        <v>55.555555555555564</v>
      </c>
      <c r="H17" s="5">
        <v>35.5</v>
      </c>
      <c r="I17" s="64">
        <v>1</v>
      </c>
      <c r="J17" s="64">
        <v>2</v>
      </c>
      <c r="K17" s="65">
        <v>1</v>
      </c>
      <c r="L17" s="5">
        <v>99.88</v>
      </c>
      <c r="M17" s="5">
        <f t="shared" si="1"/>
        <v>0.12000000000000455</v>
      </c>
      <c r="N17" s="5">
        <v>7980</v>
      </c>
      <c r="O17" s="5">
        <f t="shared" si="3"/>
        <v>7970.4239999999991</v>
      </c>
      <c r="P17" s="5" t="s">
        <v>23</v>
      </c>
      <c r="T17" t="s">
        <v>115</v>
      </c>
      <c r="U17" s="5">
        <v>3</v>
      </c>
    </row>
    <row r="18" spans="1:21" x14ac:dyDescent="0.3">
      <c r="A18" s="2">
        <v>340</v>
      </c>
      <c r="B18" s="60">
        <v>175</v>
      </c>
      <c r="C18" s="9">
        <v>900</v>
      </c>
      <c r="D18" s="9">
        <v>0.08</v>
      </c>
      <c r="E18" s="9">
        <v>0.03</v>
      </c>
      <c r="F18" s="9">
        <v>0.1</v>
      </c>
      <c r="G18" s="5">
        <f t="shared" si="0"/>
        <v>81.018518518518519</v>
      </c>
      <c r="H18" s="9">
        <v>27.82</v>
      </c>
      <c r="I18" s="64">
        <v>1</v>
      </c>
      <c r="J18" s="64">
        <v>1</v>
      </c>
      <c r="K18" s="64">
        <v>2</v>
      </c>
      <c r="L18" s="5">
        <v>99.88</v>
      </c>
      <c r="M18" s="9">
        <f t="shared" si="1"/>
        <v>0.12000000000000455</v>
      </c>
      <c r="N18" s="9">
        <v>7980</v>
      </c>
      <c r="O18" s="9">
        <f>N18*L18/100</f>
        <v>7970.4239999999991</v>
      </c>
      <c r="P18" s="5" t="s">
        <v>23</v>
      </c>
      <c r="T18" t="s">
        <v>50</v>
      </c>
      <c r="U18" s="9">
        <v>4</v>
      </c>
    </row>
    <row r="19" spans="1:21" x14ac:dyDescent="0.3">
      <c r="A19" s="2">
        <v>243</v>
      </c>
      <c r="B19" s="57">
        <v>275</v>
      </c>
      <c r="C19" s="9">
        <v>1400</v>
      </c>
      <c r="D19" s="9">
        <v>0.12</v>
      </c>
      <c r="E19" s="9">
        <v>0.03</v>
      </c>
      <c r="F19" s="11">
        <v>7.0000000000000007E-2</v>
      </c>
      <c r="G19" s="5">
        <f t="shared" si="0"/>
        <v>54.563492063492063</v>
      </c>
      <c r="H19" s="5">
        <v>35.5</v>
      </c>
      <c r="I19" s="64">
        <v>1</v>
      </c>
      <c r="J19" s="64">
        <v>2</v>
      </c>
      <c r="K19" s="65">
        <v>1</v>
      </c>
      <c r="L19" s="5">
        <v>99.87</v>
      </c>
      <c r="M19" s="5">
        <f t="shared" si="1"/>
        <v>0.12999999999999545</v>
      </c>
      <c r="N19" s="5">
        <v>7980</v>
      </c>
      <c r="O19" s="5">
        <f t="shared" ref="O19:O29" si="4">L19*N19/100</f>
        <v>7969.6260000000011</v>
      </c>
      <c r="P19" s="5" t="s">
        <v>23</v>
      </c>
      <c r="T19" t="s">
        <v>116</v>
      </c>
      <c r="U19" s="5">
        <v>5</v>
      </c>
    </row>
    <row r="20" spans="1:21" x14ac:dyDescent="0.3">
      <c r="A20" s="2">
        <v>73</v>
      </c>
      <c r="B20" s="35">
        <v>150</v>
      </c>
      <c r="C20" s="36">
        <v>781</v>
      </c>
      <c r="D20" s="36">
        <v>0.08</v>
      </c>
      <c r="E20" s="36">
        <v>0.03</v>
      </c>
      <c r="F20" s="36">
        <v>8.5000000000000006E-2</v>
      </c>
      <c r="G20" s="37">
        <f t="shared" si="0"/>
        <v>80.025608194622279</v>
      </c>
      <c r="H20" s="5">
        <v>30.366839080459794</v>
      </c>
      <c r="I20" s="64">
        <v>1</v>
      </c>
      <c r="J20" s="64">
        <v>1</v>
      </c>
      <c r="K20" s="64">
        <v>7</v>
      </c>
      <c r="L20" s="37">
        <f>100-M20</f>
        <v>99.84</v>
      </c>
      <c r="M20" s="37">
        <v>0.16</v>
      </c>
      <c r="N20" s="5">
        <v>7980</v>
      </c>
      <c r="O20" s="5">
        <f t="shared" si="4"/>
        <v>7967.2320000000009</v>
      </c>
      <c r="P20" s="5" t="s">
        <v>23</v>
      </c>
      <c r="U20" s="5"/>
    </row>
    <row r="21" spans="1:21" x14ac:dyDescent="0.3">
      <c r="A21" s="2">
        <v>75</v>
      </c>
      <c r="B21" s="35">
        <v>150</v>
      </c>
      <c r="C21" s="36">
        <v>446</v>
      </c>
      <c r="D21" s="36">
        <v>0.14000000000000001</v>
      </c>
      <c r="E21" s="36">
        <v>0.03</v>
      </c>
      <c r="F21" s="36">
        <v>8.5000000000000006E-2</v>
      </c>
      <c r="G21" s="37">
        <f t="shared" si="0"/>
        <v>80.07687379884689</v>
      </c>
      <c r="H21" s="5">
        <v>30.366839080459794</v>
      </c>
      <c r="I21" s="64">
        <v>1</v>
      </c>
      <c r="J21" s="64">
        <v>1</v>
      </c>
      <c r="K21" s="64">
        <v>7</v>
      </c>
      <c r="L21" s="37">
        <f>100-M21</f>
        <v>99.84</v>
      </c>
      <c r="M21" s="37">
        <v>0.16</v>
      </c>
      <c r="N21" s="5">
        <v>7980</v>
      </c>
      <c r="O21" s="5">
        <f t="shared" si="4"/>
        <v>7967.2320000000009</v>
      </c>
      <c r="P21" s="5" t="s">
        <v>23</v>
      </c>
      <c r="U21" s="5"/>
    </row>
    <row r="22" spans="1:21" x14ac:dyDescent="0.3">
      <c r="A22" s="2">
        <v>262</v>
      </c>
      <c r="B22" s="57">
        <v>200</v>
      </c>
      <c r="C22" s="9">
        <v>800</v>
      </c>
      <c r="D22" s="9">
        <v>0.16</v>
      </c>
      <c r="E22" s="9">
        <v>0.03</v>
      </c>
      <c r="F22" s="11">
        <v>7.0000000000000007E-2</v>
      </c>
      <c r="G22" s="5">
        <f t="shared" si="0"/>
        <v>52.083333333333336</v>
      </c>
      <c r="H22" s="5">
        <v>35.5</v>
      </c>
      <c r="I22" s="64">
        <v>1</v>
      </c>
      <c r="J22" s="64">
        <v>2</v>
      </c>
      <c r="K22" s="65">
        <v>1</v>
      </c>
      <c r="L22" s="5">
        <v>99.84</v>
      </c>
      <c r="M22" s="5">
        <f t="shared" ref="M22:M28" si="5">100-L22</f>
        <v>0.15999999999999659</v>
      </c>
      <c r="N22" s="5">
        <v>7980</v>
      </c>
      <c r="O22" s="5">
        <f t="shared" si="4"/>
        <v>7967.2320000000009</v>
      </c>
      <c r="P22" s="5" t="s">
        <v>23</v>
      </c>
      <c r="U22" s="5"/>
    </row>
    <row r="23" spans="1:21" x14ac:dyDescent="0.3">
      <c r="A23" s="2">
        <v>233</v>
      </c>
      <c r="B23" s="57">
        <v>200</v>
      </c>
      <c r="C23" s="9">
        <v>1200</v>
      </c>
      <c r="D23" s="9">
        <v>0.12</v>
      </c>
      <c r="E23" s="9">
        <v>0.03</v>
      </c>
      <c r="F23" s="11">
        <v>7.0000000000000007E-2</v>
      </c>
      <c r="G23" s="5">
        <f t="shared" si="0"/>
        <v>46.296296296296291</v>
      </c>
      <c r="H23" s="5">
        <v>35.5</v>
      </c>
      <c r="I23" s="64">
        <v>1</v>
      </c>
      <c r="J23" s="64">
        <v>2</v>
      </c>
      <c r="K23" s="65">
        <v>1</v>
      </c>
      <c r="L23" s="5">
        <v>99.83</v>
      </c>
      <c r="M23" s="5">
        <f t="shared" si="5"/>
        <v>0.17000000000000171</v>
      </c>
      <c r="N23" s="5">
        <v>7980</v>
      </c>
      <c r="O23" s="5">
        <f t="shared" si="4"/>
        <v>7966.4340000000002</v>
      </c>
      <c r="P23" s="5" t="s">
        <v>23</v>
      </c>
      <c r="U23" s="5"/>
    </row>
    <row r="24" spans="1:21" x14ac:dyDescent="0.3">
      <c r="A24" s="2">
        <v>78</v>
      </c>
      <c r="B24" s="38">
        <v>130</v>
      </c>
      <c r="C24" s="39">
        <v>700</v>
      </c>
      <c r="D24" s="39">
        <v>0.06</v>
      </c>
      <c r="E24" s="39">
        <v>0.02</v>
      </c>
      <c r="F24" s="39">
        <v>5.5E-2</v>
      </c>
      <c r="G24" s="40">
        <f t="shared" si="0"/>
        <v>154.76190476190476</v>
      </c>
      <c r="H24" s="5">
        <v>30</v>
      </c>
      <c r="I24" s="64">
        <v>2</v>
      </c>
      <c r="J24" s="64">
        <v>2</v>
      </c>
      <c r="K24" s="64">
        <v>3</v>
      </c>
      <c r="L24" s="40">
        <v>99.81</v>
      </c>
      <c r="M24" s="40">
        <f t="shared" si="5"/>
        <v>0.18999999999999773</v>
      </c>
      <c r="N24" s="5">
        <v>7930</v>
      </c>
      <c r="O24" s="5">
        <f t="shared" si="4"/>
        <v>7914.9330000000009</v>
      </c>
      <c r="P24" s="5" t="s">
        <v>23</v>
      </c>
      <c r="U24" s="5"/>
    </row>
    <row r="25" spans="1:21" x14ac:dyDescent="0.3">
      <c r="A25" s="2">
        <v>252</v>
      </c>
      <c r="B25" s="57">
        <v>350</v>
      </c>
      <c r="C25" s="9">
        <v>1400</v>
      </c>
      <c r="D25" s="9">
        <v>0.12</v>
      </c>
      <c r="E25" s="9">
        <v>0.03</v>
      </c>
      <c r="F25" s="11">
        <v>7.0000000000000007E-2</v>
      </c>
      <c r="G25" s="5">
        <f t="shared" si="0"/>
        <v>69.444444444444443</v>
      </c>
      <c r="H25" s="5">
        <v>35.5</v>
      </c>
      <c r="I25" s="64">
        <v>1</v>
      </c>
      <c r="J25" s="64">
        <v>2</v>
      </c>
      <c r="K25" s="65">
        <v>1</v>
      </c>
      <c r="L25" s="5">
        <v>99.78</v>
      </c>
      <c r="M25" s="5">
        <f t="shared" si="5"/>
        <v>0.21999999999999886</v>
      </c>
      <c r="N25" s="5">
        <v>7980</v>
      </c>
      <c r="O25" s="5">
        <f t="shared" si="4"/>
        <v>7962.4440000000004</v>
      </c>
      <c r="P25" s="5" t="s">
        <v>23</v>
      </c>
      <c r="U25" s="5"/>
    </row>
    <row r="26" spans="1:21" x14ac:dyDescent="0.3">
      <c r="A26" s="2">
        <v>242</v>
      </c>
      <c r="B26" s="57">
        <v>275</v>
      </c>
      <c r="C26" s="9">
        <v>1200</v>
      </c>
      <c r="D26" s="9">
        <v>0.12</v>
      </c>
      <c r="E26" s="9">
        <v>0.03</v>
      </c>
      <c r="F26" s="11">
        <v>7.0000000000000007E-2</v>
      </c>
      <c r="G26" s="5">
        <f t="shared" si="0"/>
        <v>63.657407407407405</v>
      </c>
      <c r="H26" s="5">
        <v>35.5</v>
      </c>
      <c r="I26" s="64">
        <v>1</v>
      </c>
      <c r="J26" s="64">
        <v>2</v>
      </c>
      <c r="K26" s="65">
        <v>1</v>
      </c>
      <c r="L26" s="5">
        <v>99.77</v>
      </c>
      <c r="M26" s="5">
        <f t="shared" si="5"/>
        <v>0.23000000000000398</v>
      </c>
      <c r="N26" s="5">
        <v>7980</v>
      </c>
      <c r="O26" s="5">
        <f t="shared" si="4"/>
        <v>7961.6459999999997</v>
      </c>
      <c r="P26" s="5" t="s">
        <v>23</v>
      </c>
      <c r="U26" s="5"/>
    </row>
    <row r="27" spans="1:21" x14ac:dyDescent="0.3">
      <c r="A27" s="2">
        <v>80</v>
      </c>
      <c r="B27" s="38">
        <v>130</v>
      </c>
      <c r="C27" s="39">
        <v>700</v>
      </c>
      <c r="D27" s="39">
        <v>0.06</v>
      </c>
      <c r="E27" s="39">
        <v>0.02</v>
      </c>
      <c r="F27" s="39">
        <v>5.5E-2</v>
      </c>
      <c r="G27" s="40">
        <f t="shared" si="0"/>
        <v>154.76190476190476</v>
      </c>
      <c r="H27" s="5">
        <v>30</v>
      </c>
      <c r="I27" s="64">
        <v>2</v>
      </c>
      <c r="J27" s="64">
        <v>2</v>
      </c>
      <c r="K27" s="64">
        <v>3</v>
      </c>
      <c r="L27" s="40">
        <v>99.75</v>
      </c>
      <c r="M27" s="40">
        <f t="shared" si="5"/>
        <v>0.25</v>
      </c>
      <c r="N27" s="5">
        <v>7930</v>
      </c>
      <c r="O27" s="5">
        <f t="shared" si="4"/>
        <v>7910.1750000000002</v>
      </c>
      <c r="P27" s="5" t="s">
        <v>23</v>
      </c>
      <c r="U27" s="5"/>
    </row>
    <row r="28" spans="1:21" x14ac:dyDescent="0.3">
      <c r="A28" s="2">
        <v>248</v>
      </c>
      <c r="B28" s="57">
        <v>350</v>
      </c>
      <c r="C28" s="9">
        <v>600</v>
      </c>
      <c r="D28" s="9">
        <v>0.12</v>
      </c>
      <c r="E28" s="9">
        <v>0.03</v>
      </c>
      <c r="F28" s="11">
        <v>7.0000000000000007E-2</v>
      </c>
      <c r="G28" s="5">
        <f t="shared" si="0"/>
        <v>162.03703703703704</v>
      </c>
      <c r="H28" s="5">
        <v>35.5</v>
      </c>
      <c r="I28" s="64">
        <v>1</v>
      </c>
      <c r="J28" s="64">
        <v>2</v>
      </c>
      <c r="K28" s="65">
        <v>1</v>
      </c>
      <c r="L28" s="5">
        <v>99.74</v>
      </c>
      <c r="M28" s="5">
        <f t="shared" si="5"/>
        <v>0.26000000000000512</v>
      </c>
      <c r="N28" s="5">
        <v>7980</v>
      </c>
      <c r="O28" s="5">
        <f t="shared" si="4"/>
        <v>7959.2519999999995</v>
      </c>
      <c r="P28" s="5" t="s">
        <v>23</v>
      </c>
      <c r="U28" s="5"/>
    </row>
    <row r="29" spans="1:21" x14ac:dyDescent="0.3">
      <c r="A29" s="2">
        <v>72</v>
      </c>
      <c r="B29" s="35">
        <v>175</v>
      </c>
      <c r="C29" s="36">
        <v>750</v>
      </c>
      <c r="D29" s="36">
        <v>0.12</v>
      </c>
      <c r="E29" s="36">
        <v>0.03</v>
      </c>
      <c r="F29" s="36">
        <v>8.5000000000000006E-2</v>
      </c>
      <c r="G29" s="37">
        <f t="shared" si="0"/>
        <v>64.814814814814824</v>
      </c>
      <c r="H29" s="5">
        <v>30.366839080459794</v>
      </c>
      <c r="I29" s="64">
        <v>1</v>
      </c>
      <c r="J29" s="64">
        <v>1</v>
      </c>
      <c r="K29" s="64">
        <v>7</v>
      </c>
      <c r="L29" s="37">
        <f>100-M29</f>
        <v>99.73</v>
      </c>
      <c r="M29" s="37">
        <v>0.27</v>
      </c>
      <c r="N29" s="5">
        <v>7980</v>
      </c>
      <c r="O29" s="5">
        <f t="shared" si="4"/>
        <v>7958.4540000000006</v>
      </c>
      <c r="P29" s="5" t="s">
        <v>23</v>
      </c>
      <c r="U29" s="5"/>
    </row>
    <row r="30" spans="1:21" x14ac:dyDescent="0.3">
      <c r="A30" s="2">
        <v>338</v>
      </c>
      <c r="B30" s="60">
        <v>175</v>
      </c>
      <c r="C30" s="9">
        <v>500</v>
      </c>
      <c r="D30" s="9">
        <v>0.08</v>
      </c>
      <c r="E30" s="9">
        <v>0.03</v>
      </c>
      <c r="F30" s="9">
        <v>0.1</v>
      </c>
      <c r="G30" s="5">
        <f t="shared" si="0"/>
        <v>145.83333333333334</v>
      </c>
      <c r="H30" s="9">
        <v>27.82</v>
      </c>
      <c r="I30" s="64">
        <v>1</v>
      </c>
      <c r="J30" s="64">
        <v>1</v>
      </c>
      <c r="K30" s="64">
        <v>2</v>
      </c>
      <c r="L30" s="5">
        <v>99.73</v>
      </c>
      <c r="M30" s="9">
        <f>100-L30</f>
        <v>0.26999999999999602</v>
      </c>
      <c r="N30" s="9">
        <v>7980</v>
      </c>
      <c r="O30" s="9">
        <f>N30*L30/100</f>
        <v>7958.4540000000006</v>
      </c>
      <c r="P30" s="5" t="s">
        <v>23</v>
      </c>
    </row>
    <row r="31" spans="1:21" x14ac:dyDescent="0.3">
      <c r="A31" s="2">
        <v>253</v>
      </c>
      <c r="B31" s="57">
        <v>350</v>
      </c>
      <c r="C31" s="9">
        <v>1800</v>
      </c>
      <c r="D31" s="9">
        <v>0.12</v>
      </c>
      <c r="E31" s="9">
        <v>0.03</v>
      </c>
      <c r="F31" s="11">
        <v>7.0000000000000007E-2</v>
      </c>
      <c r="G31" s="5">
        <f t="shared" si="0"/>
        <v>54.012345679012348</v>
      </c>
      <c r="H31" s="5">
        <v>35.5</v>
      </c>
      <c r="I31" s="64">
        <v>1</v>
      </c>
      <c r="J31" s="64">
        <v>2</v>
      </c>
      <c r="K31" s="65">
        <v>1</v>
      </c>
      <c r="L31" s="5">
        <v>99.71</v>
      </c>
      <c r="M31" s="5">
        <f>100-L31</f>
        <v>0.29000000000000625</v>
      </c>
      <c r="N31" s="5">
        <v>7980</v>
      </c>
      <c r="O31" s="5">
        <f>L31*N31/100</f>
        <v>7956.8579999999993</v>
      </c>
      <c r="P31" s="5" t="s">
        <v>23</v>
      </c>
      <c r="U31" s="5"/>
    </row>
    <row r="32" spans="1:21" x14ac:dyDescent="0.3">
      <c r="A32" s="2">
        <v>344</v>
      </c>
      <c r="B32" s="60">
        <v>200</v>
      </c>
      <c r="C32" s="9">
        <v>900</v>
      </c>
      <c r="D32" s="9">
        <v>0.08</v>
      </c>
      <c r="E32" s="9">
        <v>0.03</v>
      </c>
      <c r="F32" s="9">
        <v>0.1</v>
      </c>
      <c r="G32" s="5">
        <f t="shared" si="0"/>
        <v>92.592592592592581</v>
      </c>
      <c r="H32" s="9">
        <v>27.82</v>
      </c>
      <c r="I32" s="64">
        <v>1</v>
      </c>
      <c r="J32" s="64">
        <v>1</v>
      </c>
      <c r="K32" s="64">
        <v>2</v>
      </c>
      <c r="L32" s="5">
        <v>99.71</v>
      </c>
      <c r="M32" s="9">
        <f>100-L32</f>
        <v>0.29000000000000625</v>
      </c>
      <c r="N32" s="9">
        <v>7980</v>
      </c>
      <c r="O32" s="9">
        <f>N32*L32/100</f>
        <v>7956.8579999999993</v>
      </c>
      <c r="P32" s="5" t="s">
        <v>23</v>
      </c>
    </row>
    <row r="33" spans="1:27" x14ac:dyDescent="0.3">
      <c r="A33" s="2">
        <v>74</v>
      </c>
      <c r="B33" s="35">
        <v>200</v>
      </c>
      <c r="C33" s="36">
        <v>1042</v>
      </c>
      <c r="D33" s="36">
        <v>0.08</v>
      </c>
      <c r="E33" s="36">
        <v>0.03</v>
      </c>
      <c r="F33" s="36">
        <v>8.5000000000000006E-2</v>
      </c>
      <c r="G33" s="37">
        <f t="shared" si="0"/>
        <v>79.974408189379403</v>
      </c>
      <c r="H33" s="5">
        <v>30.366839080459794</v>
      </c>
      <c r="I33" s="64">
        <v>1</v>
      </c>
      <c r="J33" s="64">
        <v>1</v>
      </c>
      <c r="K33" s="64">
        <v>7</v>
      </c>
      <c r="L33" s="37">
        <f>100-M33</f>
        <v>99.7</v>
      </c>
      <c r="M33" s="37">
        <v>0.3</v>
      </c>
      <c r="N33" s="5">
        <v>7980</v>
      </c>
      <c r="O33" s="5">
        <f>L33*N33/100</f>
        <v>7956.06</v>
      </c>
      <c r="P33" s="5" t="s">
        <v>23</v>
      </c>
      <c r="U33" s="5"/>
    </row>
    <row r="34" spans="1:27" x14ac:dyDescent="0.3">
      <c r="A34" s="2">
        <v>343</v>
      </c>
      <c r="B34" s="60">
        <v>200</v>
      </c>
      <c r="C34" s="9">
        <v>700</v>
      </c>
      <c r="D34" s="9">
        <v>0.08</v>
      </c>
      <c r="E34" s="9">
        <v>0.03</v>
      </c>
      <c r="F34" s="9">
        <v>0.1</v>
      </c>
      <c r="G34" s="5">
        <f t="shared" si="0"/>
        <v>119.04761904761905</v>
      </c>
      <c r="H34" s="9">
        <v>27.82</v>
      </c>
      <c r="I34" s="64">
        <v>1</v>
      </c>
      <c r="J34" s="64">
        <v>1</v>
      </c>
      <c r="K34" s="64">
        <v>2</v>
      </c>
      <c r="L34" s="5">
        <v>99.66</v>
      </c>
      <c r="M34" s="9">
        <f t="shared" ref="M34:M69" si="6">100-L34</f>
        <v>0.34000000000000341</v>
      </c>
      <c r="N34" s="9">
        <v>7980</v>
      </c>
      <c r="O34" s="9">
        <f>N34*L34/100</f>
        <v>7952.8679999999995</v>
      </c>
      <c r="P34" s="5" t="s">
        <v>23</v>
      </c>
    </row>
    <row r="35" spans="1:27" x14ac:dyDescent="0.3">
      <c r="A35" s="2">
        <v>244</v>
      </c>
      <c r="B35" s="57">
        <v>275</v>
      </c>
      <c r="C35" s="9">
        <v>1800</v>
      </c>
      <c r="D35" s="9">
        <v>0.12</v>
      </c>
      <c r="E35" s="9">
        <v>0.03</v>
      </c>
      <c r="F35" s="11">
        <v>7.0000000000000007E-2</v>
      </c>
      <c r="G35" s="5">
        <f t="shared" si="0"/>
        <v>42.438271604938272</v>
      </c>
      <c r="H35" s="5">
        <v>35.5</v>
      </c>
      <c r="I35" s="64">
        <v>1</v>
      </c>
      <c r="J35" s="64">
        <v>2</v>
      </c>
      <c r="K35" s="65">
        <v>1</v>
      </c>
      <c r="L35" s="5">
        <v>99.62</v>
      </c>
      <c r="M35" s="5">
        <f t="shared" si="6"/>
        <v>0.37999999999999545</v>
      </c>
      <c r="N35" s="5">
        <v>7980</v>
      </c>
      <c r="O35" s="5">
        <f>L35*N35/100</f>
        <v>7949.6760000000013</v>
      </c>
      <c r="P35" s="5" t="s">
        <v>23</v>
      </c>
      <c r="U35" s="5"/>
    </row>
    <row r="36" spans="1:27" x14ac:dyDescent="0.3">
      <c r="A36" s="2">
        <v>334</v>
      </c>
      <c r="B36" s="60">
        <v>150</v>
      </c>
      <c r="C36" s="9">
        <v>500</v>
      </c>
      <c r="D36" s="9">
        <v>0.08</v>
      </c>
      <c r="E36" s="9">
        <v>0.03</v>
      </c>
      <c r="F36" s="9">
        <v>0.1</v>
      </c>
      <c r="G36" s="5">
        <f t="shared" si="0"/>
        <v>125</v>
      </c>
      <c r="H36" s="9">
        <v>27.82</v>
      </c>
      <c r="I36" s="64">
        <v>1</v>
      </c>
      <c r="J36" s="64">
        <v>1</v>
      </c>
      <c r="K36" s="64">
        <v>2</v>
      </c>
      <c r="L36" s="5">
        <v>99.62</v>
      </c>
      <c r="M36" s="9">
        <f t="shared" si="6"/>
        <v>0.37999999999999545</v>
      </c>
      <c r="N36" s="9">
        <v>7980</v>
      </c>
      <c r="O36" s="9">
        <f>N36*L36/100</f>
        <v>7949.6760000000013</v>
      </c>
      <c r="P36" s="5" t="s">
        <v>23</v>
      </c>
    </row>
    <row r="37" spans="1:27" x14ac:dyDescent="0.3">
      <c r="A37" s="2">
        <v>348</v>
      </c>
      <c r="B37" s="60">
        <v>200</v>
      </c>
      <c r="C37" s="9">
        <v>1100</v>
      </c>
      <c r="D37" s="9">
        <v>0.04</v>
      </c>
      <c r="E37" s="9">
        <v>0.03</v>
      </c>
      <c r="F37" s="9">
        <v>0.1</v>
      </c>
      <c r="G37" s="5">
        <f t="shared" si="0"/>
        <v>151.51515151515153</v>
      </c>
      <c r="H37" s="9">
        <v>27.82</v>
      </c>
      <c r="I37" s="64">
        <v>1</v>
      </c>
      <c r="J37" s="64">
        <v>1</v>
      </c>
      <c r="K37" s="64">
        <v>2</v>
      </c>
      <c r="L37" s="5">
        <v>99.62</v>
      </c>
      <c r="M37" s="9">
        <f t="shared" si="6"/>
        <v>0.37999999999999545</v>
      </c>
      <c r="N37" s="9">
        <v>7980</v>
      </c>
      <c r="O37" s="9">
        <f>N37*L37/100</f>
        <v>7949.6760000000013</v>
      </c>
      <c r="P37" s="5" t="s">
        <v>23</v>
      </c>
    </row>
    <row r="38" spans="1:27" x14ac:dyDescent="0.3">
      <c r="A38" s="2">
        <v>335</v>
      </c>
      <c r="B38" s="60">
        <v>150</v>
      </c>
      <c r="C38" s="9">
        <v>700</v>
      </c>
      <c r="D38" s="9">
        <v>0.08</v>
      </c>
      <c r="E38" s="9">
        <v>0.03</v>
      </c>
      <c r="F38" s="9">
        <v>0.1</v>
      </c>
      <c r="G38" s="5">
        <f t="shared" si="0"/>
        <v>89.285714285714292</v>
      </c>
      <c r="H38" s="9">
        <v>27.82</v>
      </c>
      <c r="I38" s="64">
        <v>1</v>
      </c>
      <c r="J38" s="64">
        <v>1</v>
      </c>
      <c r="K38" s="64">
        <v>2</v>
      </c>
      <c r="L38" s="5">
        <v>99.59</v>
      </c>
      <c r="M38" s="9">
        <f t="shared" si="6"/>
        <v>0.40999999999999659</v>
      </c>
      <c r="N38" s="9">
        <v>7980</v>
      </c>
      <c r="O38" s="9">
        <f>N38*L38/100</f>
        <v>7947.2820000000011</v>
      </c>
      <c r="P38" s="5" t="s">
        <v>23</v>
      </c>
    </row>
    <row r="39" spans="1:27" x14ac:dyDescent="0.3">
      <c r="A39" s="2">
        <v>109</v>
      </c>
      <c r="B39" s="44">
        <v>175</v>
      </c>
      <c r="C39" s="45">
        <v>18.760000000000002</v>
      </c>
      <c r="D39" s="45">
        <v>5.6000000000000001E-2</v>
      </c>
      <c r="E39" s="45">
        <v>0.4</v>
      </c>
      <c r="F39" s="45">
        <v>7.4999999999999997E-2</v>
      </c>
      <c r="G39" s="46">
        <f t="shared" si="0"/>
        <v>416.44456289978666</v>
      </c>
      <c r="H39" s="5">
        <v>35</v>
      </c>
      <c r="I39" s="64">
        <v>1</v>
      </c>
      <c r="J39" s="64">
        <v>1</v>
      </c>
      <c r="K39" s="64">
        <v>7</v>
      </c>
      <c r="L39" s="46">
        <v>99.54</v>
      </c>
      <c r="M39" s="46">
        <f t="shared" si="6"/>
        <v>0.45999999999999375</v>
      </c>
      <c r="N39" s="5">
        <v>7980</v>
      </c>
      <c r="O39" s="5">
        <f>L39*N39/100</f>
        <v>7943.2920000000004</v>
      </c>
      <c r="P39" s="5" t="s">
        <v>23</v>
      </c>
      <c r="U39" s="5"/>
    </row>
    <row r="40" spans="1:27" x14ac:dyDescent="0.3">
      <c r="A40" s="2">
        <v>283</v>
      </c>
      <c r="B40" s="60">
        <v>200</v>
      </c>
      <c r="C40" s="5">
        <f>B40/(D40*E40*G40)</f>
        <v>510.9862033725089</v>
      </c>
      <c r="D40" s="9">
        <f>V40/1000</f>
        <v>7.5999999999999998E-2</v>
      </c>
      <c r="E40" s="9">
        <v>0.05</v>
      </c>
      <c r="F40" s="9">
        <v>7.0000000000000007E-2</v>
      </c>
      <c r="G40" s="9">
        <v>103</v>
      </c>
      <c r="H40" s="9">
        <v>30</v>
      </c>
      <c r="I40" s="64">
        <v>7</v>
      </c>
      <c r="J40" s="64">
        <v>3</v>
      </c>
      <c r="K40" s="64">
        <v>4</v>
      </c>
      <c r="L40" s="5">
        <f>O40/N40*100</f>
        <v>99.523809523809518</v>
      </c>
      <c r="M40" s="5">
        <f t="shared" si="6"/>
        <v>0.4761904761904816</v>
      </c>
      <c r="N40" s="9">
        <v>7980</v>
      </c>
      <c r="O40" s="9">
        <f>W40*1000</f>
        <v>7942</v>
      </c>
      <c r="P40" s="5" t="s">
        <v>23</v>
      </c>
      <c r="V40" s="9">
        <v>76</v>
      </c>
      <c r="W40" s="9">
        <v>7.9420000000000002</v>
      </c>
      <c r="Y40" s="9"/>
      <c r="Z40" s="9"/>
      <c r="AA40" s="61"/>
    </row>
    <row r="41" spans="1:27" x14ac:dyDescent="0.3">
      <c r="A41" s="2">
        <v>36</v>
      </c>
      <c r="B41" s="17">
        <v>100</v>
      </c>
      <c r="C41" s="18">
        <v>925</v>
      </c>
      <c r="D41" s="18">
        <v>0.06</v>
      </c>
      <c r="E41" s="18">
        <v>0.02</v>
      </c>
      <c r="F41" s="18">
        <v>0.05</v>
      </c>
      <c r="G41" s="19">
        <f>B41/(C41*D41*E41)</f>
        <v>90.090090090090087</v>
      </c>
      <c r="H41" s="5">
        <v>35.5</v>
      </c>
      <c r="I41" s="64">
        <v>7</v>
      </c>
      <c r="J41" s="64">
        <v>4</v>
      </c>
      <c r="K41" s="64">
        <v>3</v>
      </c>
      <c r="L41" s="19">
        <v>99.52</v>
      </c>
      <c r="M41" s="19">
        <f t="shared" si="6"/>
        <v>0.48000000000000398</v>
      </c>
      <c r="N41" s="5">
        <v>7980</v>
      </c>
      <c r="O41" s="5">
        <f>L41*N41/100</f>
        <v>7941.6959999999999</v>
      </c>
      <c r="P41" s="5" t="s">
        <v>23</v>
      </c>
      <c r="U41" s="5"/>
    </row>
    <row r="42" spans="1:27" x14ac:dyDescent="0.3">
      <c r="A42" s="2">
        <v>227</v>
      </c>
      <c r="B42" s="57">
        <v>125</v>
      </c>
      <c r="C42" s="9">
        <v>800</v>
      </c>
      <c r="D42" s="9">
        <v>0.12</v>
      </c>
      <c r="E42" s="9">
        <v>0.03</v>
      </c>
      <c r="F42" s="11">
        <v>7.0000000000000007E-2</v>
      </c>
      <c r="G42" s="5">
        <f>B42/(C42*D42*E42)</f>
        <v>43.402777777777779</v>
      </c>
      <c r="H42" s="5">
        <v>35.5</v>
      </c>
      <c r="I42" s="64">
        <v>1</v>
      </c>
      <c r="J42" s="64">
        <v>2</v>
      </c>
      <c r="K42" s="65">
        <v>1</v>
      </c>
      <c r="L42" s="59">
        <v>99.51</v>
      </c>
      <c r="M42" s="5">
        <f t="shared" si="6"/>
        <v>0.48999999999999488</v>
      </c>
      <c r="N42" s="5">
        <v>7980</v>
      </c>
      <c r="O42" s="5">
        <f>L42*N42/100</f>
        <v>7940.8980000000001</v>
      </c>
      <c r="P42" s="5" t="s">
        <v>23</v>
      </c>
      <c r="U42" s="5"/>
    </row>
    <row r="43" spans="1:27" x14ac:dyDescent="0.3">
      <c r="A43" s="2">
        <v>282</v>
      </c>
      <c r="B43" s="60">
        <v>200</v>
      </c>
      <c r="C43" s="5">
        <f>B43/(D43*E43*G43)</f>
        <v>377.03836365350173</v>
      </c>
      <c r="D43" s="9">
        <f>V43/1000</f>
        <v>0.10299999999999999</v>
      </c>
      <c r="E43" s="9">
        <v>0.05</v>
      </c>
      <c r="F43" s="9">
        <v>7.0000000000000007E-2</v>
      </c>
      <c r="G43" s="9">
        <v>103</v>
      </c>
      <c r="H43" s="9">
        <v>30</v>
      </c>
      <c r="I43" s="64">
        <v>7</v>
      </c>
      <c r="J43" s="64">
        <v>3</v>
      </c>
      <c r="K43" s="64">
        <v>4</v>
      </c>
      <c r="L43" s="5">
        <f>O43/N43*100</f>
        <v>99.498746867167924</v>
      </c>
      <c r="M43" s="5">
        <f t="shared" si="6"/>
        <v>0.50125313283207618</v>
      </c>
      <c r="N43" s="9">
        <v>7980</v>
      </c>
      <c r="O43" s="9">
        <f>W43*1000</f>
        <v>7940</v>
      </c>
      <c r="P43" s="5" t="s">
        <v>23</v>
      </c>
      <c r="V43" s="9">
        <v>103</v>
      </c>
      <c r="W43" s="9">
        <v>7.94</v>
      </c>
      <c r="Y43" s="9"/>
      <c r="Z43" s="9"/>
      <c r="AA43" s="61"/>
    </row>
    <row r="44" spans="1:27" x14ac:dyDescent="0.3">
      <c r="A44" s="2">
        <v>229</v>
      </c>
      <c r="B44" s="57">
        <v>200</v>
      </c>
      <c r="C44" s="9">
        <v>400</v>
      </c>
      <c r="D44" s="9">
        <v>0.12</v>
      </c>
      <c r="E44" s="9">
        <v>0.03</v>
      </c>
      <c r="F44" s="11">
        <v>7.0000000000000007E-2</v>
      </c>
      <c r="G44" s="5">
        <f>B44/(C44*D44*E44)</f>
        <v>138.88888888888889</v>
      </c>
      <c r="H44" s="5">
        <v>35.5</v>
      </c>
      <c r="I44" s="64">
        <v>1</v>
      </c>
      <c r="J44" s="64">
        <v>2</v>
      </c>
      <c r="K44" s="65">
        <v>1</v>
      </c>
      <c r="L44" s="5">
        <v>99.49</v>
      </c>
      <c r="M44" s="5">
        <f t="shared" si="6"/>
        <v>0.51000000000000512</v>
      </c>
      <c r="N44" s="5">
        <v>7980</v>
      </c>
      <c r="O44" s="5">
        <f>L44*N44/100</f>
        <v>7939.3019999999997</v>
      </c>
      <c r="P44" s="5" t="s">
        <v>23</v>
      </c>
      <c r="U44" s="5"/>
    </row>
    <row r="45" spans="1:27" x14ac:dyDescent="0.3">
      <c r="A45" s="2">
        <v>271</v>
      </c>
      <c r="B45" s="60">
        <v>200</v>
      </c>
      <c r="C45" s="5">
        <f>B45/(D45*E45*G45)</f>
        <v>684.81424413627792</v>
      </c>
      <c r="D45" s="9">
        <f>V45/1000</f>
        <v>9.9000000000000005E-2</v>
      </c>
      <c r="E45" s="9">
        <v>0.05</v>
      </c>
      <c r="F45" s="9">
        <v>7.0000000000000007E-2</v>
      </c>
      <c r="G45" s="9">
        <v>59</v>
      </c>
      <c r="H45" s="9">
        <v>30</v>
      </c>
      <c r="I45" s="64">
        <v>7</v>
      </c>
      <c r="J45" s="64">
        <v>3</v>
      </c>
      <c r="K45" s="64">
        <v>4</v>
      </c>
      <c r="L45" s="5">
        <f>O45/N45*100</f>
        <v>99.486215538847119</v>
      </c>
      <c r="M45" s="5">
        <f t="shared" si="6"/>
        <v>0.51378446115288057</v>
      </c>
      <c r="N45" s="9">
        <v>7980</v>
      </c>
      <c r="O45" s="9">
        <f>W45*1000</f>
        <v>7939</v>
      </c>
      <c r="P45" s="5" t="s">
        <v>23</v>
      </c>
      <c r="V45" s="9">
        <v>99</v>
      </c>
      <c r="W45" s="9">
        <v>7.9390000000000001</v>
      </c>
      <c r="Y45" s="9"/>
      <c r="Z45" s="9"/>
      <c r="AA45" s="61"/>
    </row>
    <row r="46" spans="1:27" x14ac:dyDescent="0.3">
      <c r="A46" s="2">
        <v>273</v>
      </c>
      <c r="B46" s="60">
        <v>200</v>
      </c>
      <c r="C46" s="5">
        <f>B46/(D46*E46*G46)</f>
        <v>658.21951620865559</v>
      </c>
      <c r="D46" s="9">
        <f>V46/1000</f>
        <v>0.10299999999999999</v>
      </c>
      <c r="E46" s="9">
        <v>0.05</v>
      </c>
      <c r="F46" s="9">
        <v>7.0000000000000007E-2</v>
      </c>
      <c r="G46" s="9">
        <v>59</v>
      </c>
      <c r="H46" s="9">
        <v>30</v>
      </c>
      <c r="I46" s="64">
        <v>7</v>
      </c>
      <c r="J46" s="64">
        <v>3</v>
      </c>
      <c r="K46" s="64">
        <v>4</v>
      </c>
      <c r="L46" s="5">
        <f>O46/N46*100</f>
        <v>99.461152882205511</v>
      </c>
      <c r="M46" s="5">
        <f t="shared" si="6"/>
        <v>0.53884711779448935</v>
      </c>
      <c r="N46" s="9">
        <v>7980</v>
      </c>
      <c r="O46" s="9">
        <f>W46*1000</f>
        <v>7937</v>
      </c>
      <c r="P46" s="5" t="s">
        <v>23</v>
      </c>
      <c r="V46" s="9">
        <v>103</v>
      </c>
      <c r="W46" s="9">
        <v>7.9370000000000003</v>
      </c>
      <c r="Y46" s="9"/>
      <c r="Z46" s="9"/>
      <c r="AA46" s="61"/>
    </row>
    <row r="47" spans="1:27" x14ac:dyDescent="0.3">
      <c r="A47" s="2">
        <v>274</v>
      </c>
      <c r="B47" s="60">
        <v>200</v>
      </c>
      <c r="C47" s="5">
        <f>B47/(D47*E47*G47)</f>
        <v>658.21951620865559</v>
      </c>
      <c r="D47" s="9">
        <f>V47/1000</f>
        <v>0.10299999999999999</v>
      </c>
      <c r="E47" s="9">
        <v>0.05</v>
      </c>
      <c r="F47" s="9">
        <v>7.0000000000000007E-2</v>
      </c>
      <c r="G47" s="9">
        <v>59</v>
      </c>
      <c r="H47" s="9">
        <v>30</v>
      </c>
      <c r="I47" s="64">
        <v>7</v>
      </c>
      <c r="J47" s="64">
        <v>3</v>
      </c>
      <c r="K47" s="64">
        <v>4</v>
      </c>
      <c r="L47" s="5">
        <f>O47/N47*100</f>
        <v>99.461152882205511</v>
      </c>
      <c r="M47" s="5">
        <f t="shared" si="6"/>
        <v>0.53884711779448935</v>
      </c>
      <c r="N47" s="9">
        <v>7980</v>
      </c>
      <c r="O47" s="9">
        <f>W47*1000</f>
        <v>7937</v>
      </c>
      <c r="P47" s="5" t="s">
        <v>23</v>
      </c>
      <c r="V47" s="9">
        <v>103</v>
      </c>
      <c r="W47" s="9">
        <v>7.9370000000000003</v>
      </c>
      <c r="Y47" s="9"/>
      <c r="Z47" s="9"/>
      <c r="AA47" s="61"/>
    </row>
    <row r="48" spans="1:27" x14ac:dyDescent="0.3">
      <c r="A48" s="2">
        <v>293</v>
      </c>
      <c r="B48" s="60">
        <v>200</v>
      </c>
      <c r="C48" s="5">
        <f>B48/(D48*E48*G48)</f>
        <v>296.2962962962963</v>
      </c>
      <c r="D48" s="9">
        <f>V48/1000</f>
        <v>7.4999999999999997E-2</v>
      </c>
      <c r="E48" s="9">
        <v>0.05</v>
      </c>
      <c r="F48" s="9">
        <v>7.0000000000000007E-2</v>
      </c>
      <c r="G48" s="9">
        <v>180</v>
      </c>
      <c r="H48" s="9">
        <v>30</v>
      </c>
      <c r="I48" s="64">
        <v>7</v>
      </c>
      <c r="J48" s="64">
        <v>3</v>
      </c>
      <c r="K48" s="64">
        <v>4</v>
      </c>
      <c r="L48" s="5">
        <f>O48/N48*100</f>
        <v>99.461152882205511</v>
      </c>
      <c r="M48" s="5">
        <f t="shared" si="6"/>
        <v>0.53884711779448935</v>
      </c>
      <c r="N48" s="9">
        <v>7980</v>
      </c>
      <c r="O48" s="9">
        <f>W48*1000</f>
        <v>7937</v>
      </c>
      <c r="P48" s="5" t="s">
        <v>23</v>
      </c>
      <c r="V48" s="9">
        <v>75</v>
      </c>
      <c r="W48" s="9">
        <v>7.9370000000000003</v>
      </c>
      <c r="Y48" s="9"/>
      <c r="Z48" s="9"/>
      <c r="AA48" s="61"/>
    </row>
    <row r="49" spans="1:27" x14ac:dyDescent="0.3">
      <c r="A49" s="2">
        <v>254</v>
      </c>
      <c r="B49" s="57">
        <v>350</v>
      </c>
      <c r="C49" s="9">
        <v>2200</v>
      </c>
      <c r="D49" s="9">
        <v>0.12</v>
      </c>
      <c r="E49" s="9">
        <v>0.03</v>
      </c>
      <c r="F49" s="11">
        <v>7.0000000000000007E-2</v>
      </c>
      <c r="G49" s="5">
        <f>B49/(C49*D49*E49)</f>
        <v>44.19191919191919</v>
      </c>
      <c r="H49" s="5">
        <v>35.5</v>
      </c>
      <c r="I49" s="64">
        <v>1</v>
      </c>
      <c r="J49" s="64">
        <v>2</v>
      </c>
      <c r="K49" s="65">
        <v>1</v>
      </c>
      <c r="L49" s="5">
        <v>99.46</v>
      </c>
      <c r="M49" s="5">
        <f t="shared" si="6"/>
        <v>0.54000000000000625</v>
      </c>
      <c r="N49" s="5">
        <v>7980</v>
      </c>
      <c r="O49" s="5">
        <f>L49*N49/100</f>
        <v>7936.9079999999994</v>
      </c>
      <c r="P49" s="5" t="s">
        <v>23</v>
      </c>
      <c r="U49" s="5"/>
    </row>
    <row r="50" spans="1:27" x14ac:dyDescent="0.3">
      <c r="A50" s="2">
        <v>14</v>
      </c>
      <c r="B50" s="3">
        <v>100</v>
      </c>
      <c r="C50" s="2">
        <v>111</v>
      </c>
      <c r="D50" s="2">
        <v>0.12</v>
      </c>
      <c r="E50" s="2">
        <v>0.05</v>
      </c>
      <c r="F50" s="2">
        <v>0.2</v>
      </c>
      <c r="G50" s="4">
        <f>B50/(C50*D50*E50)</f>
        <v>150.15015015015015</v>
      </c>
      <c r="H50" s="5">
        <v>40.799999999999997</v>
      </c>
      <c r="I50" s="64">
        <v>1</v>
      </c>
      <c r="J50" s="64">
        <v>1</v>
      </c>
      <c r="K50" s="66">
        <v>6</v>
      </c>
      <c r="L50" s="4">
        <v>99.45</v>
      </c>
      <c r="M50" s="4">
        <f t="shared" si="6"/>
        <v>0.54999999999999716</v>
      </c>
      <c r="N50" s="5">
        <v>7980</v>
      </c>
      <c r="O50" s="5">
        <f>L50*N50/100</f>
        <v>7936.11</v>
      </c>
      <c r="P50" s="5" t="s">
        <v>23</v>
      </c>
      <c r="U50" s="5"/>
    </row>
    <row r="51" spans="1:27" x14ac:dyDescent="0.3">
      <c r="A51" s="2">
        <v>37</v>
      </c>
      <c r="B51" s="17">
        <v>100</v>
      </c>
      <c r="C51" s="18">
        <v>694</v>
      </c>
      <c r="D51" s="18">
        <v>0.08</v>
      </c>
      <c r="E51" s="18">
        <v>0.02</v>
      </c>
      <c r="F51" s="18">
        <v>0.05</v>
      </c>
      <c r="G51" s="19">
        <f>B51/(C51*D51*E51)</f>
        <v>90.057636887608069</v>
      </c>
      <c r="H51" s="5">
        <v>35.5</v>
      </c>
      <c r="I51" s="64">
        <v>7</v>
      </c>
      <c r="J51" s="64">
        <v>4</v>
      </c>
      <c r="K51" s="64">
        <v>3</v>
      </c>
      <c r="L51" s="19">
        <v>99.44</v>
      </c>
      <c r="M51" s="19">
        <f t="shared" si="6"/>
        <v>0.56000000000000227</v>
      </c>
      <c r="N51" s="5">
        <v>7980</v>
      </c>
      <c r="O51" s="5">
        <f>L51*N51/100</f>
        <v>7935.3119999999999</v>
      </c>
      <c r="P51" s="5" t="s">
        <v>23</v>
      </c>
      <c r="U51" s="5"/>
    </row>
    <row r="52" spans="1:27" x14ac:dyDescent="0.3">
      <c r="A52" s="2">
        <v>234</v>
      </c>
      <c r="B52" s="57">
        <v>200</v>
      </c>
      <c r="C52" s="9">
        <v>1400</v>
      </c>
      <c r="D52" s="9">
        <v>0.12</v>
      </c>
      <c r="E52" s="9">
        <v>0.03</v>
      </c>
      <c r="F52" s="11">
        <v>7.0000000000000007E-2</v>
      </c>
      <c r="G52" s="5">
        <f>B52/(C52*D52*E52)</f>
        <v>39.682539682539684</v>
      </c>
      <c r="H52" s="5">
        <v>35.5</v>
      </c>
      <c r="I52" s="64">
        <v>1</v>
      </c>
      <c r="J52" s="64">
        <v>2</v>
      </c>
      <c r="K52" s="65">
        <v>1</v>
      </c>
      <c r="L52" s="5">
        <v>99.44</v>
      </c>
      <c r="M52" s="5">
        <f t="shared" si="6"/>
        <v>0.56000000000000227</v>
      </c>
      <c r="N52" s="5">
        <v>7980</v>
      </c>
      <c r="O52" s="5">
        <f>L52*N52/100</f>
        <v>7935.3119999999999</v>
      </c>
      <c r="P52" s="5" t="s">
        <v>23</v>
      </c>
      <c r="U52" s="5"/>
    </row>
    <row r="53" spans="1:27" x14ac:dyDescent="0.3">
      <c r="A53" s="2">
        <v>284</v>
      </c>
      <c r="B53" s="60">
        <v>200</v>
      </c>
      <c r="C53" s="5">
        <f>B53/(D53*E53*G53)</f>
        <v>510.9862033725089</v>
      </c>
      <c r="D53" s="9">
        <f>V53/1000</f>
        <v>7.5999999999999998E-2</v>
      </c>
      <c r="E53" s="9">
        <v>0.05</v>
      </c>
      <c r="F53" s="9">
        <v>7.0000000000000007E-2</v>
      </c>
      <c r="G53" s="9">
        <v>103</v>
      </c>
      <c r="H53" s="9">
        <v>30</v>
      </c>
      <c r="I53" s="64">
        <v>7</v>
      </c>
      <c r="J53" s="64">
        <v>3</v>
      </c>
      <c r="K53" s="64">
        <v>4</v>
      </c>
      <c r="L53" s="5">
        <f>O53/N53*100</f>
        <v>99.411027568922307</v>
      </c>
      <c r="M53" s="5">
        <f t="shared" si="6"/>
        <v>0.5889724310776927</v>
      </c>
      <c r="N53" s="9">
        <v>7980</v>
      </c>
      <c r="O53" s="9">
        <f>W53*1000</f>
        <v>7933</v>
      </c>
      <c r="P53" s="5" t="s">
        <v>23</v>
      </c>
      <c r="V53" s="9">
        <v>76</v>
      </c>
      <c r="W53" s="9">
        <v>7.9329999999999998</v>
      </c>
      <c r="Y53" s="9"/>
      <c r="Z53" s="9"/>
      <c r="AA53" s="61"/>
    </row>
    <row r="54" spans="1:27" x14ac:dyDescent="0.3">
      <c r="A54" s="2">
        <v>25</v>
      </c>
      <c r="B54" s="17">
        <v>100</v>
      </c>
      <c r="C54" s="18">
        <v>700</v>
      </c>
      <c r="D54" s="18">
        <v>0.08</v>
      </c>
      <c r="E54" s="18">
        <v>0.02</v>
      </c>
      <c r="F54" s="18">
        <v>0.05</v>
      </c>
      <c r="G54" s="19">
        <f>B54/(C54*D54*E54)</f>
        <v>89.285714285714278</v>
      </c>
      <c r="H54" s="5">
        <v>35.5</v>
      </c>
      <c r="I54" s="64">
        <v>7</v>
      </c>
      <c r="J54" s="64">
        <v>4</v>
      </c>
      <c r="K54" s="64">
        <v>3</v>
      </c>
      <c r="L54" s="19">
        <v>99.4</v>
      </c>
      <c r="M54" s="19">
        <f t="shared" si="6"/>
        <v>0.59999999999999432</v>
      </c>
      <c r="N54" s="5">
        <v>7980</v>
      </c>
      <c r="O54" s="5">
        <f>L54*N54/100</f>
        <v>7932.12</v>
      </c>
      <c r="P54" s="5" t="s">
        <v>23</v>
      </c>
      <c r="U54" s="5"/>
    </row>
    <row r="55" spans="1:27" x14ac:dyDescent="0.3">
      <c r="A55" s="2">
        <v>108</v>
      </c>
      <c r="B55" s="44">
        <v>125</v>
      </c>
      <c r="C55" s="45">
        <v>21.44</v>
      </c>
      <c r="D55" s="45">
        <v>5.6000000000000001E-2</v>
      </c>
      <c r="E55" s="45">
        <v>0.35</v>
      </c>
      <c r="F55" s="45">
        <v>7.4999999999999997E-2</v>
      </c>
      <c r="G55" s="46">
        <f>B55/(C55*D55*E55)</f>
        <v>297.46040207127623</v>
      </c>
      <c r="H55" s="5">
        <v>35</v>
      </c>
      <c r="I55" s="64">
        <v>1</v>
      </c>
      <c r="J55" s="64">
        <v>1</v>
      </c>
      <c r="K55" s="64">
        <v>7</v>
      </c>
      <c r="L55" s="46">
        <v>99.4</v>
      </c>
      <c r="M55" s="46">
        <f t="shared" si="6"/>
        <v>0.59999999999999432</v>
      </c>
      <c r="N55" s="5">
        <v>7980</v>
      </c>
      <c r="O55" s="5">
        <f>L55*N55/100</f>
        <v>7932.12</v>
      </c>
      <c r="P55" s="5" t="s">
        <v>23</v>
      </c>
      <c r="U55" s="5"/>
    </row>
    <row r="56" spans="1:27" x14ac:dyDescent="0.3">
      <c r="A56" s="2">
        <v>269</v>
      </c>
      <c r="B56" s="60">
        <v>200</v>
      </c>
      <c r="C56" s="5">
        <f>B56/(D56*E56*G56)</f>
        <v>560.30256338422748</v>
      </c>
      <c r="D56" s="9">
        <f>V56/1000</f>
        <v>0.121</v>
      </c>
      <c r="E56" s="9">
        <v>0.05</v>
      </c>
      <c r="F56" s="9">
        <v>7.0000000000000007E-2</v>
      </c>
      <c r="G56" s="9">
        <v>59</v>
      </c>
      <c r="H56" s="9">
        <v>30</v>
      </c>
      <c r="I56" s="64">
        <v>7</v>
      </c>
      <c r="J56" s="64">
        <v>3</v>
      </c>
      <c r="K56" s="64">
        <v>4</v>
      </c>
      <c r="L56" s="5">
        <f>O56/N56*100</f>
        <v>99.36090225563909</v>
      </c>
      <c r="M56" s="5">
        <f t="shared" si="6"/>
        <v>0.63909774436091027</v>
      </c>
      <c r="N56" s="9">
        <v>7980</v>
      </c>
      <c r="O56" s="9">
        <f>W56*1000</f>
        <v>7929</v>
      </c>
      <c r="P56" s="5" t="s">
        <v>23</v>
      </c>
      <c r="V56" s="9">
        <v>121</v>
      </c>
      <c r="W56" s="9">
        <v>7.9290000000000003</v>
      </c>
      <c r="Y56" s="9"/>
      <c r="Z56" s="9"/>
      <c r="AA56" s="61"/>
    </row>
    <row r="57" spans="1:27" x14ac:dyDescent="0.3">
      <c r="A57" s="2">
        <v>294</v>
      </c>
      <c r="B57" s="60">
        <v>200</v>
      </c>
      <c r="C57" s="5">
        <f>B57/(D57*E57*G57)</f>
        <v>296.2962962962963</v>
      </c>
      <c r="D57" s="9">
        <f>V57/1000</f>
        <v>7.4999999999999997E-2</v>
      </c>
      <c r="E57" s="9">
        <v>0.05</v>
      </c>
      <c r="F57" s="9">
        <v>7.0000000000000007E-2</v>
      </c>
      <c r="G57" s="9">
        <v>180</v>
      </c>
      <c r="H57" s="9">
        <v>30</v>
      </c>
      <c r="I57" s="64">
        <v>7</v>
      </c>
      <c r="J57" s="64">
        <v>3</v>
      </c>
      <c r="K57" s="64">
        <v>4</v>
      </c>
      <c r="L57" s="5">
        <f>O57/N57*100</f>
        <v>99.36090225563909</v>
      </c>
      <c r="M57" s="5">
        <f t="shared" si="6"/>
        <v>0.63909774436091027</v>
      </c>
      <c r="N57" s="9">
        <v>7980</v>
      </c>
      <c r="O57" s="9">
        <f>W57*1000</f>
        <v>7929</v>
      </c>
      <c r="P57" s="5" t="s">
        <v>23</v>
      </c>
      <c r="V57" s="9">
        <v>75</v>
      </c>
      <c r="W57" s="9">
        <v>7.9290000000000003</v>
      </c>
      <c r="Y57" s="9"/>
      <c r="Z57" s="9"/>
      <c r="AA57" s="61"/>
    </row>
    <row r="58" spans="1:27" x14ac:dyDescent="0.3">
      <c r="A58" s="2">
        <v>345</v>
      </c>
      <c r="B58" s="60">
        <v>200</v>
      </c>
      <c r="C58" s="9">
        <v>1100</v>
      </c>
      <c r="D58" s="9">
        <v>0.08</v>
      </c>
      <c r="E58" s="9">
        <v>0.03</v>
      </c>
      <c r="F58" s="9">
        <v>0.1</v>
      </c>
      <c r="G58" s="5">
        <f>B58/(C58*D58*E58)</f>
        <v>75.757575757575765</v>
      </c>
      <c r="H58" s="9">
        <v>27.82</v>
      </c>
      <c r="I58" s="64">
        <v>1</v>
      </c>
      <c r="J58" s="64">
        <v>1</v>
      </c>
      <c r="K58" s="64">
        <v>2</v>
      </c>
      <c r="L58" s="5">
        <v>99.36</v>
      </c>
      <c r="M58" s="9">
        <f t="shared" si="6"/>
        <v>0.64000000000000057</v>
      </c>
      <c r="N58" s="9">
        <v>7980</v>
      </c>
      <c r="O58" s="9">
        <f>N58*L58/100</f>
        <v>7928.9280000000008</v>
      </c>
      <c r="P58" s="5" t="s">
        <v>23</v>
      </c>
    </row>
    <row r="59" spans="1:27" x14ac:dyDescent="0.3">
      <c r="A59" s="2">
        <v>349</v>
      </c>
      <c r="B59" s="60">
        <v>200</v>
      </c>
      <c r="C59" s="9">
        <v>1100</v>
      </c>
      <c r="D59" s="9">
        <v>0.08</v>
      </c>
      <c r="E59" s="9">
        <v>0.03</v>
      </c>
      <c r="F59" s="9">
        <v>0.1</v>
      </c>
      <c r="G59" s="5">
        <f>B59/(C59*D59*E59)</f>
        <v>75.757575757575765</v>
      </c>
      <c r="H59" s="9">
        <v>27.82</v>
      </c>
      <c r="I59" s="64">
        <v>1</v>
      </c>
      <c r="J59" s="64">
        <v>1</v>
      </c>
      <c r="K59" s="64">
        <v>2</v>
      </c>
      <c r="L59" s="5">
        <v>99.36</v>
      </c>
      <c r="M59" s="9">
        <f t="shared" si="6"/>
        <v>0.64000000000000057</v>
      </c>
      <c r="N59" s="9">
        <v>7980</v>
      </c>
      <c r="O59" s="9">
        <f>N59*L59/100</f>
        <v>7928.9280000000008</v>
      </c>
      <c r="P59" s="5" t="s">
        <v>23</v>
      </c>
    </row>
    <row r="60" spans="1:27" x14ac:dyDescent="0.3">
      <c r="A60" s="2">
        <v>351</v>
      </c>
      <c r="B60" s="60">
        <v>200</v>
      </c>
      <c r="C60" s="9">
        <v>1100</v>
      </c>
      <c r="D60" s="9">
        <v>0.08</v>
      </c>
      <c r="E60" s="9">
        <v>0.03</v>
      </c>
      <c r="F60" s="9">
        <v>0.1</v>
      </c>
      <c r="G60" s="5">
        <f>B60/(C60*D60*E60)</f>
        <v>75.757575757575765</v>
      </c>
      <c r="H60" s="9">
        <v>27.82</v>
      </c>
      <c r="I60" s="64">
        <v>1</v>
      </c>
      <c r="J60" s="64">
        <v>1</v>
      </c>
      <c r="K60" s="64">
        <v>2</v>
      </c>
      <c r="L60" s="5">
        <v>99.36</v>
      </c>
      <c r="M60" s="9">
        <f t="shared" si="6"/>
        <v>0.64000000000000057</v>
      </c>
      <c r="N60" s="9">
        <v>7980</v>
      </c>
      <c r="O60" s="9">
        <f>N60*L60/100</f>
        <v>7928.9280000000008</v>
      </c>
      <c r="P60" s="5" t="s">
        <v>23</v>
      </c>
    </row>
    <row r="61" spans="1:27" x14ac:dyDescent="0.3">
      <c r="A61" s="2">
        <v>181</v>
      </c>
      <c r="B61" s="50">
        <v>150</v>
      </c>
      <c r="C61" s="51">
        <v>400</v>
      </c>
      <c r="D61" s="51">
        <v>0.08</v>
      </c>
      <c r="E61" s="51">
        <v>0.03</v>
      </c>
      <c r="F61" s="51">
        <v>7.0000000000000007E-2</v>
      </c>
      <c r="G61" s="52">
        <f>B61/(C61*D61*E61)</f>
        <v>156.25</v>
      </c>
      <c r="H61" s="5">
        <v>17</v>
      </c>
      <c r="I61" s="64">
        <v>7</v>
      </c>
      <c r="J61" s="64">
        <v>1</v>
      </c>
      <c r="K61" s="64">
        <v>7</v>
      </c>
      <c r="L61" s="52">
        <v>99.35</v>
      </c>
      <c r="M61" s="52">
        <f t="shared" si="6"/>
        <v>0.65000000000000568</v>
      </c>
      <c r="N61" s="5">
        <v>7980</v>
      </c>
      <c r="O61" s="5">
        <f>L61*N61/100</f>
        <v>7928.13</v>
      </c>
      <c r="P61" s="5" t="s">
        <v>23</v>
      </c>
      <c r="U61" s="5"/>
    </row>
    <row r="62" spans="1:27" x14ac:dyDescent="0.3">
      <c r="A62" s="2">
        <v>272</v>
      </c>
      <c r="B62" s="60">
        <v>200</v>
      </c>
      <c r="C62" s="5">
        <f>B62/(D62*E62*G62)</f>
        <v>684.81424413627792</v>
      </c>
      <c r="D62" s="9">
        <f>V62/1000</f>
        <v>9.9000000000000005E-2</v>
      </c>
      <c r="E62" s="9">
        <v>0.05</v>
      </c>
      <c r="F62" s="9">
        <v>7.0000000000000007E-2</v>
      </c>
      <c r="G62" s="9">
        <v>59</v>
      </c>
      <c r="H62" s="9">
        <v>30</v>
      </c>
      <c r="I62" s="64">
        <v>7</v>
      </c>
      <c r="J62" s="64">
        <v>3</v>
      </c>
      <c r="K62" s="64">
        <v>4</v>
      </c>
      <c r="L62" s="5">
        <f>O62/N62*100</f>
        <v>99.3483709273183</v>
      </c>
      <c r="M62" s="5">
        <f t="shared" si="6"/>
        <v>0.65162907268170045</v>
      </c>
      <c r="N62" s="9">
        <v>7980</v>
      </c>
      <c r="O62" s="9">
        <f>W62*1000</f>
        <v>7928</v>
      </c>
      <c r="P62" s="5" t="s">
        <v>23</v>
      </c>
      <c r="V62" s="9">
        <v>99</v>
      </c>
      <c r="W62" s="9">
        <v>7.9279999999999999</v>
      </c>
      <c r="Y62" s="9"/>
      <c r="Z62" s="9"/>
      <c r="AA62" s="61"/>
    </row>
    <row r="63" spans="1:27" x14ac:dyDescent="0.3">
      <c r="A63" s="2">
        <v>270</v>
      </c>
      <c r="B63" s="60">
        <v>200</v>
      </c>
      <c r="C63" s="5">
        <f>B63/(D63*E63*G63)</f>
        <v>560.30256338422748</v>
      </c>
      <c r="D63" s="9">
        <f>V63/1000</f>
        <v>0.121</v>
      </c>
      <c r="E63" s="9">
        <v>0.05</v>
      </c>
      <c r="F63" s="9">
        <v>7.0000000000000007E-2</v>
      </c>
      <c r="G63" s="9">
        <v>59</v>
      </c>
      <c r="H63" s="9">
        <v>30</v>
      </c>
      <c r="I63" s="64">
        <v>7</v>
      </c>
      <c r="J63" s="64">
        <v>3</v>
      </c>
      <c r="K63" s="64">
        <v>4</v>
      </c>
      <c r="L63" s="5">
        <f>O63/N63*100</f>
        <v>99.310776942355901</v>
      </c>
      <c r="M63" s="5">
        <f t="shared" si="6"/>
        <v>0.68922305764409941</v>
      </c>
      <c r="N63" s="9">
        <v>7980</v>
      </c>
      <c r="O63" s="9">
        <f>W63*1000</f>
        <v>7925</v>
      </c>
      <c r="P63" s="5" t="s">
        <v>23</v>
      </c>
      <c r="V63" s="9">
        <v>121</v>
      </c>
      <c r="W63" s="9">
        <v>7.9249999999999998</v>
      </c>
      <c r="Y63" s="9"/>
      <c r="Z63" s="9"/>
      <c r="AA63" s="61"/>
    </row>
    <row r="64" spans="1:27" x14ac:dyDescent="0.3">
      <c r="A64" s="2">
        <v>275</v>
      </c>
      <c r="B64" s="60">
        <v>150</v>
      </c>
      <c r="C64" s="5">
        <f>B64/(D64*E64*G64)</f>
        <v>350.91823605100012</v>
      </c>
      <c r="D64" s="9">
        <f>V64/1000</f>
        <v>8.3000000000000004E-2</v>
      </c>
      <c r="E64" s="9">
        <v>0.05</v>
      </c>
      <c r="F64" s="9">
        <v>7.0000000000000007E-2</v>
      </c>
      <c r="G64" s="9">
        <v>103</v>
      </c>
      <c r="H64" s="9">
        <v>30</v>
      </c>
      <c r="I64" s="64">
        <v>7</v>
      </c>
      <c r="J64" s="64">
        <v>3</v>
      </c>
      <c r="K64" s="64">
        <v>4</v>
      </c>
      <c r="L64" s="5">
        <f>O64/N64*100</f>
        <v>99.310776942355901</v>
      </c>
      <c r="M64" s="5">
        <f t="shared" si="6"/>
        <v>0.68922305764409941</v>
      </c>
      <c r="N64" s="9">
        <v>7980</v>
      </c>
      <c r="O64" s="9">
        <f>W64*1000</f>
        <v>7925</v>
      </c>
      <c r="P64" s="5" t="s">
        <v>23</v>
      </c>
      <c r="V64" s="9">
        <v>83</v>
      </c>
      <c r="W64" s="9">
        <v>7.9249999999999998</v>
      </c>
      <c r="Y64" s="9"/>
      <c r="Z64" s="9"/>
      <c r="AA64" s="61"/>
    </row>
    <row r="65" spans="1:27" x14ac:dyDescent="0.3">
      <c r="A65" s="2">
        <v>56</v>
      </c>
      <c r="B65" s="26">
        <v>150</v>
      </c>
      <c r="C65" s="27">
        <v>500</v>
      </c>
      <c r="D65" s="27">
        <v>0.08</v>
      </c>
      <c r="E65" s="27">
        <v>0.04</v>
      </c>
      <c r="F65" s="27">
        <v>7.0000000000000007E-2</v>
      </c>
      <c r="G65" s="28">
        <f>B65/(C65*D65*E65)</f>
        <v>93.75</v>
      </c>
      <c r="H65" s="5">
        <v>30</v>
      </c>
      <c r="I65" s="64">
        <v>7</v>
      </c>
      <c r="J65" s="64">
        <v>1</v>
      </c>
      <c r="K65" s="64" t="s">
        <v>114</v>
      </c>
      <c r="L65" s="28">
        <v>99.3</v>
      </c>
      <c r="M65" s="28">
        <f t="shared" si="6"/>
        <v>0.70000000000000284</v>
      </c>
      <c r="N65" s="5">
        <v>7980</v>
      </c>
      <c r="O65" s="5">
        <f>L65*N65/100</f>
        <v>7924.14</v>
      </c>
      <c r="P65" s="5" t="s">
        <v>23</v>
      </c>
      <c r="U65" s="5"/>
    </row>
    <row r="66" spans="1:27" x14ac:dyDescent="0.3">
      <c r="A66" s="2">
        <v>61</v>
      </c>
      <c r="B66" s="29">
        <v>175</v>
      </c>
      <c r="C66" s="30">
        <v>668</v>
      </c>
      <c r="D66" s="30">
        <v>0.12</v>
      </c>
      <c r="E66" s="30">
        <v>0.03</v>
      </c>
      <c r="F66" s="30">
        <v>0.1</v>
      </c>
      <c r="G66" s="31">
        <f>B66/(C66*D66*E66)</f>
        <v>72.771124417831004</v>
      </c>
      <c r="H66" s="5">
        <v>36</v>
      </c>
      <c r="I66" s="64">
        <v>1</v>
      </c>
      <c r="J66" s="64">
        <v>1</v>
      </c>
      <c r="K66" s="64">
        <v>4</v>
      </c>
      <c r="L66" s="31">
        <v>99.3</v>
      </c>
      <c r="M66" s="31">
        <f t="shared" si="6"/>
        <v>0.70000000000000284</v>
      </c>
      <c r="N66" s="5">
        <v>7980</v>
      </c>
      <c r="O66" s="5">
        <f>L66*N66/100</f>
        <v>7924.14</v>
      </c>
      <c r="P66" s="5" t="s">
        <v>23</v>
      </c>
      <c r="U66" s="5"/>
    </row>
    <row r="67" spans="1:27" x14ac:dyDescent="0.3">
      <c r="A67" s="2">
        <v>337</v>
      </c>
      <c r="B67" s="60">
        <v>150</v>
      </c>
      <c r="C67" s="9">
        <v>1100</v>
      </c>
      <c r="D67" s="9">
        <v>0.08</v>
      </c>
      <c r="E67" s="9">
        <v>0.03</v>
      </c>
      <c r="F67" s="9">
        <v>0.1</v>
      </c>
      <c r="G67" s="5">
        <f>B67/(C67*D67*E67)</f>
        <v>56.818181818181827</v>
      </c>
      <c r="H67" s="9">
        <v>27.82</v>
      </c>
      <c r="I67" s="64">
        <v>1</v>
      </c>
      <c r="J67" s="64">
        <v>1</v>
      </c>
      <c r="K67" s="64">
        <v>2</v>
      </c>
      <c r="L67" s="5">
        <v>99.28</v>
      </c>
      <c r="M67" s="9">
        <f t="shared" si="6"/>
        <v>0.71999999999999886</v>
      </c>
      <c r="N67" s="9">
        <v>7980</v>
      </c>
      <c r="O67" s="9">
        <f>N67*L67/100</f>
        <v>7922.5439999999999</v>
      </c>
      <c r="P67" s="5" t="s">
        <v>23</v>
      </c>
    </row>
    <row r="68" spans="1:27" x14ac:dyDescent="0.3">
      <c r="A68" s="2">
        <v>265</v>
      </c>
      <c r="B68" s="60">
        <v>150</v>
      </c>
      <c r="C68" s="5">
        <f>B68/(D68*E68*G68)</f>
        <v>420.22692253817064</v>
      </c>
      <c r="D68" s="9">
        <f>V68/1000</f>
        <v>0.121</v>
      </c>
      <c r="E68" s="9">
        <v>0.05</v>
      </c>
      <c r="F68" s="9">
        <v>7.0000000000000007E-2</v>
      </c>
      <c r="G68" s="9">
        <v>59</v>
      </c>
      <c r="H68" s="9">
        <v>30</v>
      </c>
      <c r="I68" s="64">
        <v>7</v>
      </c>
      <c r="J68" s="64">
        <v>3</v>
      </c>
      <c r="K68" s="64">
        <v>4</v>
      </c>
      <c r="L68" s="5">
        <f>O68/N68*100</f>
        <v>99.273182957393473</v>
      </c>
      <c r="M68" s="5">
        <f t="shared" si="6"/>
        <v>0.7268170426065268</v>
      </c>
      <c r="N68" s="9">
        <v>7980</v>
      </c>
      <c r="O68" s="9">
        <f>W68*1000</f>
        <v>7922</v>
      </c>
      <c r="P68" s="5" t="s">
        <v>23</v>
      </c>
      <c r="V68" s="9">
        <v>121</v>
      </c>
      <c r="W68" s="9">
        <v>7.9219999999999997</v>
      </c>
      <c r="Y68" s="9"/>
      <c r="Z68" s="9"/>
      <c r="AA68" s="61"/>
    </row>
    <row r="69" spans="1:27" x14ac:dyDescent="0.3">
      <c r="A69" s="2">
        <v>279</v>
      </c>
      <c r="B69" s="60">
        <v>150</v>
      </c>
      <c r="C69" s="5">
        <f>B69/(D69*E69*G69)</f>
        <v>303.39805825242712</v>
      </c>
      <c r="D69" s="9">
        <f>V69/1000</f>
        <v>9.6000000000000002E-2</v>
      </c>
      <c r="E69" s="9">
        <v>0.05</v>
      </c>
      <c r="F69" s="9">
        <v>7.0000000000000007E-2</v>
      </c>
      <c r="G69" s="9">
        <v>103</v>
      </c>
      <c r="H69" s="9">
        <v>30</v>
      </c>
      <c r="I69" s="64">
        <v>7</v>
      </c>
      <c r="J69" s="64">
        <v>3</v>
      </c>
      <c r="K69" s="64">
        <v>4</v>
      </c>
      <c r="L69" s="5">
        <f>O69/N69*100</f>
        <v>99.273182957393473</v>
      </c>
      <c r="M69" s="5">
        <f t="shared" si="6"/>
        <v>0.7268170426065268</v>
      </c>
      <c r="N69" s="9">
        <v>7980</v>
      </c>
      <c r="O69" s="9">
        <f>W69*1000</f>
        <v>7922</v>
      </c>
      <c r="P69" s="5" t="s">
        <v>23</v>
      </c>
      <c r="V69" s="9">
        <v>96</v>
      </c>
      <c r="W69" s="9">
        <v>7.9219999999999997</v>
      </c>
      <c r="Y69" s="9"/>
      <c r="Z69" s="9"/>
      <c r="AA69" s="61"/>
    </row>
    <row r="70" spans="1:27" x14ac:dyDescent="0.3">
      <c r="A70" s="2">
        <v>76</v>
      </c>
      <c r="B70" s="35">
        <v>200</v>
      </c>
      <c r="C70" s="36">
        <v>595</v>
      </c>
      <c r="D70" s="36">
        <v>0.14000000000000001</v>
      </c>
      <c r="E70" s="36">
        <v>0.03</v>
      </c>
      <c r="F70" s="36">
        <v>8.5000000000000006E-2</v>
      </c>
      <c r="G70" s="37">
        <f>B70/(C70*D70*E70)</f>
        <v>80.032012805122051</v>
      </c>
      <c r="H70" s="5">
        <v>30.366839080459794</v>
      </c>
      <c r="I70" s="64">
        <v>1</v>
      </c>
      <c r="J70" s="64">
        <v>1</v>
      </c>
      <c r="K70" s="64">
        <v>7</v>
      </c>
      <c r="L70" s="37">
        <f>100-M70</f>
        <v>99.27</v>
      </c>
      <c r="M70" s="37">
        <v>0.73</v>
      </c>
      <c r="N70" s="5">
        <v>7980</v>
      </c>
      <c r="O70" s="5">
        <f>L70*N70/100</f>
        <v>7921.7460000000001</v>
      </c>
      <c r="P70" s="5" t="s">
        <v>23</v>
      </c>
      <c r="U70" s="5"/>
    </row>
    <row r="71" spans="1:27" x14ac:dyDescent="0.3">
      <c r="A71" s="2">
        <v>107</v>
      </c>
      <c r="B71" s="44">
        <v>175</v>
      </c>
      <c r="C71" s="45">
        <v>26.28</v>
      </c>
      <c r="D71" s="45">
        <v>5.6000000000000001E-2</v>
      </c>
      <c r="E71" s="45">
        <v>0.46</v>
      </c>
      <c r="F71" s="45">
        <v>7.4999999999999997E-2</v>
      </c>
      <c r="G71" s="46">
        <f>B71/(C71*D71*E71)</f>
        <v>258.50373899808085</v>
      </c>
      <c r="H71" s="5">
        <v>35</v>
      </c>
      <c r="I71" s="64">
        <v>1</v>
      </c>
      <c r="J71" s="64">
        <v>1</v>
      </c>
      <c r="K71" s="64">
        <v>7</v>
      </c>
      <c r="L71" s="46">
        <v>99.27</v>
      </c>
      <c r="M71" s="46">
        <f t="shared" ref="M71:M107" si="7">100-L71</f>
        <v>0.73000000000000398</v>
      </c>
      <c r="N71" s="5">
        <v>7980</v>
      </c>
      <c r="O71" s="5">
        <f>L71*N71/100</f>
        <v>7921.7460000000001</v>
      </c>
      <c r="P71" s="5" t="s">
        <v>23</v>
      </c>
      <c r="U71" s="5"/>
    </row>
    <row r="72" spans="1:27" x14ac:dyDescent="0.3">
      <c r="A72" s="2">
        <v>281</v>
      </c>
      <c r="B72" s="60">
        <v>200</v>
      </c>
      <c r="C72" s="5">
        <f>B72/(D72*E72*G72)</f>
        <v>377.03836365350173</v>
      </c>
      <c r="D72" s="9">
        <f>V72/1000</f>
        <v>0.10299999999999999</v>
      </c>
      <c r="E72" s="9">
        <v>0.05</v>
      </c>
      <c r="F72" s="9">
        <v>7.0000000000000007E-2</v>
      </c>
      <c r="G72" s="9">
        <v>103</v>
      </c>
      <c r="H72" s="9">
        <v>30</v>
      </c>
      <c r="I72" s="64">
        <v>7</v>
      </c>
      <c r="J72" s="64">
        <v>3</v>
      </c>
      <c r="K72" s="64">
        <v>4</v>
      </c>
      <c r="L72" s="5">
        <f>O72/N72*100</f>
        <v>99.260651629072683</v>
      </c>
      <c r="M72" s="5">
        <f t="shared" si="7"/>
        <v>0.73934837092731698</v>
      </c>
      <c r="N72" s="9">
        <v>7980</v>
      </c>
      <c r="O72" s="9">
        <f>W72*1000</f>
        <v>7921</v>
      </c>
      <c r="P72" s="5" t="s">
        <v>23</v>
      </c>
      <c r="V72" s="9">
        <v>103</v>
      </c>
      <c r="W72" s="9">
        <v>7.9210000000000003</v>
      </c>
      <c r="Y72" s="9"/>
      <c r="Z72" s="9"/>
      <c r="AA72" s="61"/>
    </row>
    <row r="73" spans="1:27" x14ac:dyDescent="0.3">
      <c r="A73" s="2">
        <v>35</v>
      </c>
      <c r="B73" s="17">
        <v>100</v>
      </c>
      <c r="C73" s="18">
        <v>1388</v>
      </c>
      <c r="D73" s="18">
        <v>0.04</v>
      </c>
      <c r="E73" s="18">
        <v>0.02</v>
      </c>
      <c r="F73" s="18">
        <v>0.05</v>
      </c>
      <c r="G73" s="19">
        <f>B73/(C73*D73*E73)</f>
        <v>90.057636887608069</v>
      </c>
      <c r="H73" s="5">
        <v>35.5</v>
      </c>
      <c r="I73" s="64">
        <v>7</v>
      </c>
      <c r="J73" s="64">
        <v>4</v>
      </c>
      <c r="K73" s="64">
        <v>3</v>
      </c>
      <c r="L73" s="19">
        <v>99.24</v>
      </c>
      <c r="M73" s="19">
        <f t="shared" si="7"/>
        <v>0.76000000000000512</v>
      </c>
      <c r="N73" s="5">
        <v>7980</v>
      </c>
      <c r="O73" s="5">
        <f>L73*N73/100</f>
        <v>7919.3519999999999</v>
      </c>
      <c r="P73" s="5" t="s">
        <v>23</v>
      </c>
      <c r="U73" s="5"/>
    </row>
    <row r="74" spans="1:27" x14ac:dyDescent="0.3">
      <c r="A74" s="2">
        <v>277</v>
      </c>
      <c r="B74" s="60">
        <v>150</v>
      </c>
      <c r="C74" s="5">
        <f>B74/(D74*E74*G74)</f>
        <v>251.08804820890524</v>
      </c>
      <c r="D74" s="9">
        <f>V74/1000</f>
        <v>0.11600000000000001</v>
      </c>
      <c r="E74" s="9">
        <v>0.05</v>
      </c>
      <c r="F74" s="9">
        <v>7.0000000000000007E-2</v>
      </c>
      <c r="G74" s="9">
        <v>103</v>
      </c>
      <c r="H74" s="9">
        <v>30</v>
      </c>
      <c r="I74" s="64">
        <v>7</v>
      </c>
      <c r="J74" s="64">
        <v>3</v>
      </c>
      <c r="K74" s="64">
        <v>4</v>
      </c>
      <c r="L74" s="5">
        <f>O74/N74*100</f>
        <v>99.235588972431074</v>
      </c>
      <c r="M74" s="5">
        <f t="shared" si="7"/>
        <v>0.76441102756892576</v>
      </c>
      <c r="N74" s="9">
        <v>7980</v>
      </c>
      <c r="O74" s="9">
        <f>W74*1000</f>
        <v>7919</v>
      </c>
      <c r="P74" s="5" t="s">
        <v>23</v>
      </c>
      <c r="V74" s="9">
        <v>116</v>
      </c>
      <c r="W74" s="9">
        <v>7.9189999999999996</v>
      </c>
      <c r="Y74" s="9"/>
      <c r="Z74" s="9"/>
      <c r="AA74" s="61"/>
    </row>
    <row r="75" spans="1:27" x14ac:dyDescent="0.3">
      <c r="A75" s="2">
        <v>280</v>
      </c>
      <c r="B75" s="60">
        <v>150</v>
      </c>
      <c r="C75" s="5">
        <f>B75/(D75*E75*G75)</f>
        <v>303.39805825242712</v>
      </c>
      <c r="D75" s="9">
        <f>V75/1000</f>
        <v>9.6000000000000002E-2</v>
      </c>
      <c r="E75" s="9">
        <v>0.05</v>
      </c>
      <c r="F75" s="9">
        <v>7.0000000000000007E-2</v>
      </c>
      <c r="G75" s="9">
        <v>103</v>
      </c>
      <c r="H75" s="9">
        <v>30</v>
      </c>
      <c r="I75" s="64">
        <v>7</v>
      </c>
      <c r="J75" s="64">
        <v>3</v>
      </c>
      <c r="K75" s="64">
        <v>4</v>
      </c>
      <c r="L75" s="5">
        <f>O75/N75*100</f>
        <v>99.223057644110284</v>
      </c>
      <c r="M75" s="5">
        <f t="shared" si="7"/>
        <v>0.77694235588971594</v>
      </c>
      <c r="N75" s="9">
        <v>7980</v>
      </c>
      <c r="O75" s="9">
        <f>W75*1000</f>
        <v>7918</v>
      </c>
      <c r="P75" s="5" t="s">
        <v>23</v>
      </c>
      <c r="V75" s="9">
        <v>96</v>
      </c>
      <c r="W75" s="9">
        <v>7.9180000000000001</v>
      </c>
      <c r="Y75" s="9"/>
      <c r="Z75" s="9"/>
      <c r="AA75" s="61"/>
    </row>
    <row r="76" spans="1:27" x14ac:dyDescent="0.3">
      <c r="A76" s="2">
        <v>297</v>
      </c>
      <c r="B76" s="60">
        <v>200</v>
      </c>
      <c r="C76" s="5">
        <f>B76/(D76*E76*G76)</f>
        <v>233.91812865497073</v>
      </c>
      <c r="D76" s="9">
        <f>V76/1000</f>
        <v>9.5000000000000001E-2</v>
      </c>
      <c r="E76" s="9">
        <v>0.05</v>
      </c>
      <c r="F76" s="9">
        <v>7.0000000000000007E-2</v>
      </c>
      <c r="G76" s="9">
        <v>180</v>
      </c>
      <c r="H76" s="9">
        <v>30</v>
      </c>
      <c r="I76" s="64">
        <v>7</v>
      </c>
      <c r="J76" s="64">
        <v>3</v>
      </c>
      <c r="K76" s="64">
        <v>4</v>
      </c>
      <c r="L76" s="5">
        <f>O76/N76*100</f>
        <v>99.210526315789465</v>
      </c>
      <c r="M76" s="5">
        <f t="shared" si="7"/>
        <v>0.78947368421053454</v>
      </c>
      <c r="N76" s="9">
        <v>7980</v>
      </c>
      <c r="O76" s="9">
        <f>W76*1000</f>
        <v>7917</v>
      </c>
      <c r="P76" s="5" t="s">
        <v>23</v>
      </c>
      <c r="V76" s="9">
        <v>95</v>
      </c>
      <c r="W76" s="9">
        <v>7.9169999999999998</v>
      </c>
      <c r="Y76" s="9"/>
      <c r="Z76" s="9"/>
      <c r="AA76" s="61"/>
    </row>
    <row r="77" spans="1:27" x14ac:dyDescent="0.3">
      <c r="A77" s="2">
        <v>26</v>
      </c>
      <c r="B77" s="17">
        <v>80</v>
      </c>
      <c r="C77" s="18">
        <v>700</v>
      </c>
      <c r="D77" s="18">
        <v>0.04</v>
      </c>
      <c r="E77" s="18">
        <v>0.02</v>
      </c>
      <c r="F77" s="18">
        <v>0.05</v>
      </c>
      <c r="G77" s="19">
        <f>B77/(C77*D77*E77)</f>
        <v>142.85714285714283</v>
      </c>
      <c r="H77" s="5">
        <v>35.5</v>
      </c>
      <c r="I77" s="64">
        <v>7</v>
      </c>
      <c r="J77" s="64">
        <v>4</v>
      </c>
      <c r="K77" s="64">
        <v>3</v>
      </c>
      <c r="L77" s="19">
        <v>99.21</v>
      </c>
      <c r="M77" s="19">
        <f t="shared" si="7"/>
        <v>0.79000000000000625</v>
      </c>
      <c r="N77" s="5">
        <v>7980</v>
      </c>
      <c r="O77" s="5">
        <f>L77*N77/100</f>
        <v>7916.9579999999996</v>
      </c>
      <c r="P77" s="5" t="s">
        <v>23</v>
      </c>
      <c r="U77" s="5"/>
    </row>
    <row r="78" spans="1:27" x14ac:dyDescent="0.3">
      <c r="A78" s="2">
        <v>336</v>
      </c>
      <c r="B78" s="60">
        <v>150</v>
      </c>
      <c r="C78" s="9">
        <v>900</v>
      </c>
      <c r="D78" s="9">
        <v>0.08</v>
      </c>
      <c r="E78" s="9">
        <v>0.03</v>
      </c>
      <c r="F78" s="9">
        <v>0.1</v>
      </c>
      <c r="G78" s="5">
        <f>B78/(C78*D78*E78)</f>
        <v>69.444444444444443</v>
      </c>
      <c r="H78" s="9">
        <v>27.82</v>
      </c>
      <c r="I78" s="64">
        <v>1</v>
      </c>
      <c r="J78" s="64">
        <v>1</v>
      </c>
      <c r="K78" s="64">
        <v>2</v>
      </c>
      <c r="L78" s="5">
        <v>99.21</v>
      </c>
      <c r="M78" s="9">
        <f t="shared" si="7"/>
        <v>0.79000000000000625</v>
      </c>
      <c r="N78" s="9">
        <v>7980</v>
      </c>
      <c r="O78" s="9">
        <f>N78*L78/100</f>
        <v>7916.9579999999996</v>
      </c>
      <c r="P78" s="5" t="s">
        <v>23</v>
      </c>
    </row>
    <row r="79" spans="1:27" x14ac:dyDescent="0.3">
      <c r="A79" s="2">
        <v>267</v>
      </c>
      <c r="B79" s="60">
        <v>150</v>
      </c>
      <c r="C79" s="5">
        <f>B79/(D79*E79*G79)</f>
        <v>513.61068310220844</v>
      </c>
      <c r="D79" s="9">
        <f>V79/1000</f>
        <v>9.9000000000000005E-2</v>
      </c>
      <c r="E79" s="9">
        <v>0.05</v>
      </c>
      <c r="F79" s="9">
        <v>7.0000000000000007E-2</v>
      </c>
      <c r="G79" s="9">
        <v>59</v>
      </c>
      <c r="H79" s="9">
        <v>30</v>
      </c>
      <c r="I79" s="64">
        <v>7</v>
      </c>
      <c r="J79" s="64">
        <v>3</v>
      </c>
      <c r="K79" s="64">
        <v>4</v>
      </c>
      <c r="L79" s="5">
        <f>O79/N79*100</f>
        <v>99.185463659147871</v>
      </c>
      <c r="M79" s="5">
        <f t="shared" si="7"/>
        <v>0.81453634085212911</v>
      </c>
      <c r="N79" s="9">
        <v>7980</v>
      </c>
      <c r="O79" s="9">
        <f>W79*1000</f>
        <v>7915</v>
      </c>
      <c r="P79" s="5" t="s">
        <v>23</v>
      </c>
      <c r="V79" s="9">
        <v>99</v>
      </c>
      <c r="W79" s="9">
        <v>7.915</v>
      </c>
      <c r="Y79" s="9"/>
      <c r="Z79" s="9"/>
      <c r="AA79" s="61"/>
    </row>
    <row r="80" spans="1:27" x14ac:dyDescent="0.3">
      <c r="A80" s="2">
        <v>32</v>
      </c>
      <c r="B80" s="17">
        <v>100</v>
      </c>
      <c r="C80" s="18">
        <v>925</v>
      </c>
      <c r="D80" s="18">
        <v>0.06</v>
      </c>
      <c r="E80" s="18">
        <v>0.02</v>
      </c>
      <c r="F80" s="18">
        <v>0.05</v>
      </c>
      <c r="G80" s="19">
        <f>B80/(C80*D80*E80)</f>
        <v>90.090090090090087</v>
      </c>
      <c r="H80" s="5">
        <v>35.5</v>
      </c>
      <c r="I80" s="64">
        <v>7</v>
      </c>
      <c r="J80" s="64">
        <v>4</v>
      </c>
      <c r="K80" s="64">
        <v>3</v>
      </c>
      <c r="L80" s="19">
        <v>99.16</v>
      </c>
      <c r="M80" s="19">
        <f t="shared" si="7"/>
        <v>0.84000000000000341</v>
      </c>
      <c r="N80" s="5">
        <v>7980</v>
      </c>
      <c r="O80" s="5">
        <f>L80*N80/100</f>
        <v>7912.9679999999989</v>
      </c>
      <c r="P80" s="5" t="s">
        <v>23</v>
      </c>
      <c r="U80" s="5"/>
    </row>
    <row r="81" spans="1:27" x14ac:dyDescent="0.3">
      <c r="A81" s="2">
        <v>24</v>
      </c>
      <c r="B81" s="17">
        <v>100</v>
      </c>
      <c r="C81" s="18">
        <v>1500</v>
      </c>
      <c r="D81" s="18">
        <v>0.04</v>
      </c>
      <c r="E81" s="18">
        <v>0.02</v>
      </c>
      <c r="F81" s="18">
        <v>0.05</v>
      </c>
      <c r="G81" s="19">
        <f>B81/(C81*D81*E81)</f>
        <v>83.333333333333343</v>
      </c>
      <c r="H81" s="5">
        <v>35.5</v>
      </c>
      <c r="I81" s="64">
        <v>7</v>
      </c>
      <c r="J81" s="64">
        <v>4</v>
      </c>
      <c r="K81" s="64">
        <v>3</v>
      </c>
      <c r="L81" s="19">
        <v>99.13</v>
      </c>
      <c r="M81" s="19">
        <f t="shared" si="7"/>
        <v>0.87000000000000455</v>
      </c>
      <c r="N81" s="5">
        <v>7980</v>
      </c>
      <c r="O81" s="5">
        <f>L81*N81/100</f>
        <v>7910.5739999999987</v>
      </c>
      <c r="P81" s="5" t="s">
        <v>23</v>
      </c>
      <c r="U81" s="5"/>
    </row>
    <row r="82" spans="1:27" x14ac:dyDescent="0.3">
      <c r="A82" s="2">
        <v>266</v>
      </c>
      <c r="B82" s="60">
        <v>150</v>
      </c>
      <c r="C82" s="5">
        <f>B82/(D82*E82*G82)</f>
        <v>420.22692253817064</v>
      </c>
      <c r="D82" s="9">
        <f>V82/1000</f>
        <v>0.121</v>
      </c>
      <c r="E82" s="9">
        <v>0.05</v>
      </c>
      <c r="F82" s="9">
        <v>7.0000000000000007E-2</v>
      </c>
      <c r="G82" s="9">
        <v>59</v>
      </c>
      <c r="H82" s="9">
        <v>30</v>
      </c>
      <c r="I82" s="64">
        <v>7</v>
      </c>
      <c r="J82" s="64">
        <v>3</v>
      </c>
      <c r="K82" s="64">
        <v>4</v>
      </c>
      <c r="L82" s="5">
        <f>O82/N82*100</f>
        <v>99.122807017543863</v>
      </c>
      <c r="M82" s="5">
        <f t="shared" si="7"/>
        <v>0.87719298245613686</v>
      </c>
      <c r="N82" s="9">
        <v>7980</v>
      </c>
      <c r="O82" s="9">
        <f>W82*1000</f>
        <v>7910</v>
      </c>
      <c r="P82" s="5" t="s">
        <v>23</v>
      </c>
      <c r="V82" s="9">
        <v>121</v>
      </c>
      <c r="W82" s="9">
        <v>7.91</v>
      </c>
      <c r="Y82" s="9"/>
      <c r="Z82" s="9"/>
      <c r="AA82" s="61"/>
    </row>
    <row r="83" spans="1:27" x14ac:dyDescent="0.3">
      <c r="A83" s="2">
        <v>225</v>
      </c>
      <c r="B83" s="57">
        <v>125</v>
      </c>
      <c r="C83" s="9">
        <v>400</v>
      </c>
      <c r="D83" s="9">
        <v>0.12</v>
      </c>
      <c r="E83" s="9">
        <v>0.03</v>
      </c>
      <c r="F83" s="11">
        <v>7.0000000000000007E-2</v>
      </c>
      <c r="G83" s="5">
        <f>B83/(C83*D83*E83)</f>
        <v>86.805555555555557</v>
      </c>
      <c r="H83" s="5">
        <v>35.5</v>
      </c>
      <c r="I83" s="64">
        <v>1</v>
      </c>
      <c r="J83" s="64">
        <v>2</v>
      </c>
      <c r="K83" s="65">
        <v>1</v>
      </c>
      <c r="L83" s="5">
        <v>99.09</v>
      </c>
      <c r="M83" s="5">
        <f t="shared" si="7"/>
        <v>0.90999999999999659</v>
      </c>
      <c r="N83" s="5">
        <v>7980</v>
      </c>
      <c r="O83" s="5">
        <f>L83*N83/100</f>
        <v>7907.3820000000005</v>
      </c>
      <c r="P83" s="5" t="s">
        <v>23</v>
      </c>
      <c r="U83" s="5"/>
    </row>
    <row r="84" spans="1:27" x14ac:dyDescent="0.3">
      <c r="A84" s="2">
        <v>245</v>
      </c>
      <c r="B84" s="57">
        <v>275</v>
      </c>
      <c r="C84" s="9">
        <v>2200</v>
      </c>
      <c r="D84" s="9">
        <v>0.12</v>
      </c>
      <c r="E84" s="9">
        <v>0.03</v>
      </c>
      <c r="F84" s="11">
        <v>7.0000000000000007E-2</v>
      </c>
      <c r="G84" s="5">
        <f>B84/(C84*D84*E84)</f>
        <v>34.722222222222221</v>
      </c>
      <c r="H84" s="5">
        <v>35.5</v>
      </c>
      <c r="I84" s="64">
        <v>1</v>
      </c>
      <c r="J84" s="64">
        <v>2</v>
      </c>
      <c r="K84" s="65">
        <v>1</v>
      </c>
      <c r="L84" s="5">
        <v>99.09</v>
      </c>
      <c r="M84" s="5">
        <f t="shared" si="7"/>
        <v>0.90999999999999659</v>
      </c>
      <c r="N84" s="5">
        <v>7980</v>
      </c>
      <c r="O84" s="5">
        <f>L84*N84/100</f>
        <v>7907.3820000000005</v>
      </c>
      <c r="P84" s="5" t="s">
        <v>23</v>
      </c>
      <c r="U84" s="5"/>
    </row>
    <row r="85" spans="1:27" x14ac:dyDescent="0.3">
      <c r="A85" s="2">
        <v>39</v>
      </c>
      <c r="B85" s="17">
        <v>100</v>
      </c>
      <c r="C85" s="18">
        <v>1388</v>
      </c>
      <c r="D85" s="18">
        <v>0.04</v>
      </c>
      <c r="E85" s="18">
        <v>0.02</v>
      </c>
      <c r="F85" s="18">
        <v>0.05</v>
      </c>
      <c r="G85" s="19">
        <f>B85/(C85*D85*E85)</f>
        <v>90.057636887608069</v>
      </c>
      <c r="H85" s="5">
        <v>35.5</v>
      </c>
      <c r="I85" s="64">
        <v>7</v>
      </c>
      <c r="J85" s="64">
        <v>4</v>
      </c>
      <c r="K85" s="64">
        <v>3</v>
      </c>
      <c r="L85" s="19">
        <v>99.08</v>
      </c>
      <c r="M85" s="19">
        <f t="shared" si="7"/>
        <v>0.92000000000000171</v>
      </c>
      <c r="N85" s="5">
        <v>7980</v>
      </c>
      <c r="O85" s="5">
        <f>L85*N85/100</f>
        <v>7906.5839999999998</v>
      </c>
      <c r="P85" s="5" t="s">
        <v>23</v>
      </c>
      <c r="U85" s="5"/>
    </row>
    <row r="86" spans="1:27" x14ac:dyDescent="0.3">
      <c r="A86" s="2">
        <v>268</v>
      </c>
      <c r="B86" s="60">
        <v>150</v>
      </c>
      <c r="C86" s="5">
        <f>B86/(D86*E86*G86)</f>
        <v>513.61068310220844</v>
      </c>
      <c r="D86" s="9">
        <f>V86/1000</f>
        <v>9.9000000000000005E-2</v>
      </c>
      <c r="E86" s="9">
        <v>0.05</v>
      </c>
      <c r="F86" s="9">
        <v>7.0000000000000007E-2</v>
      </c>
      <c r="G86" s="9">
        <v>59</v>
      </c>
      <c r="H86" s="9">
        <v>30</v>
      </c>
      <c r="I86" s="64">
        <v>7</v>
      </c>
      <c r="J86" s="64">
        <v>3</v>
      </c>
      <c r="K86" s="64">
        <v>4</v>
      </c>
      <c r="L86" s="5">
        <f>O86/N86*100</f>
        <v>99.047619047619051</v>
      </c>
      <c r="M86" s="5">
        <f t="shared" si="7"/>
        <v>0.952380952380949</v>
      </c>
      <c r="N86" s="9">
        <v>7980</v>
      </c>
      <c r="O86" s="9">
        <f>W86*1000</f>
        <v>7904</v>
      </c>
      <c r="P86" s="5" t="s">
        <v>23</v>
      </c>
      <c r="V86" s="9">
        <v>99</v>
      </c>
      <c r="W86" s="9">
        <v>7.9039999999999999</v>
      </c>
      <c r="Y86" s="9"/>
      <c r="Z86" s="9"/>
      <c r="AA86" s="61"/>
    </row>
    <row r="87" spans="1:27" x14ac:dyDescent="0.3">
      <c r="A87" s="2">
        <v>23</v>
      </c>
      <c r="B87" s="17">
        <v>80</v>
      </c>
      <c r="C87" s="18">
        <v>700</v>
      </c>
      <c r="D87" s="18">
        <v>0.08</v>
      </c>
      <c r="E87" s="18">
        <v>0.02</v>
      </c>
      <c r="F87" s="18">
        <v>0.05</v>
      </c>
      <c r="G87" s="19">
        <f>B87/(C87*D87*E87)</f>
        <v>71.428571428571416</v>
      </c>
      <c r="H87" s="5">
        <v>35.5</v>
      </c>
      <c r="I87" s="64">
        <v>7</v>
      </c>
      <c r="J87" s="64">
        <v>4</v>
      </c>
      <c r="K87" s="64">
        <v>3</v>
      </c>
      <c r="L87" s="19">
        <v>99.02</v>
      </c>
      <c r="M87" s="19">
        <f t="shared" si="7"/>
        <v>0.98000000000000398</v>
      </c>
      <c r="N87" s="5">
        <v>7980</v>
      </c>
      <c r="O87" s="5">
        <f>L87*N87/100</f>
        <v>7901.7959999999994</v>
      </c>
      <c r="P87" s="5" t="s">
        <v>23</v>
      </c>
      <c r="U87" s="5"/>
    </row>
    <row r="88" spans="1:27" x14ac:dyDescent="0.3">
      <c r="A88" s="2">
        <v>40</v>
      </c>
      <c r="B88" s="17">
        <v>100</v>
      </c>
      <c r="C88" s="18">
        <v>925</v>
      </c>
      <c r="D88" s="18">
        <v>0.06</v>
      </c>
      <c r="E88" s="18">
        <v>0.02</v>
      </c>
      <c r="F88" s="18">
        <v>0.05</v>
      </c>
      <c r="G88" s="19">
        <f>B88/(C88*D88*E88)</f>
        <v>90.090090090090087</v>
      </c>
      <c r="H88" s="5">
        <v>35.5</v>
      </c>
      <c r="I88" s="64">
        <v>7</v>
      </c>
      <c r="J88" s="64">
        <v>4</v>
      </c>
      <c r="K88" s="64">
        <v>3</v>
      </c>
      <c r="L88" s="19">
        <v>99.01</v>
      </c>
      <c r="M88" s="19">
        <f t="shared" si="7"/>
        <v>0.98999999999999488</v>
      </c>
      <c r="N88" s="5">
        <v>7980</v>
      </c>
      <c r="O88" s="5">
        <f>L88*N88/100</f>
        <v>7900.9980000000005</v>
      </c>
      <c r="P88" s="5" t="s">
        <v>23</v>
      </c>
      <c r="U88" s="5"/>
    </row>
    <row r="89" spans="1:27" x14ac:dyDescent="0.3">
      <c r="A89" s="2">
        <v>55</v>
      </c>
      <c r="B89" s="26">
        <v>150</v>
      </c>
      <c r="C89" s="27">
        <v>400</v>
      </c>
      <c r="D89" s="27">
        <v>0.08</v>
      </c>
      <c r="E89" s="27">
        <v>0.04</v>
      </c>
      <c r="F89" s="27">
        <v>7.0000000000000007E-2</v>
      </c>
      <c r="G89" s="28">
        <f>B89/(C89*D89*E89)</f>
        <v>117.1875</v>
      </c>
      <c r="H89" s="5">
        <v>30</v>
      </c>
      <c r="I89" s="64">
        <v>7</v>
      </c>
      <c r="J89" s="64">
        <v>1</v>
      </c>
      <c r="K89" s="64">
        <v>4</v>
      </c>
      <c r="L89" s="28">
        <v>99</v>
      </c>
      <c r="M89" s="28">
        <f t="shared" si="7"/>
        <v>1</v>
      </c>
      <c r="N89" s="5">
        <v>7980</v>
      </c>
      <c r="O89" s="5">
        <f>L89*N89/100</f>
        <v>7900.2</v>
      </c>
      <c r="P89" s="5" t="s">
        <v>23</v>
      </c>
      <c r="U89" s="5"/>
    </row>
    <row r="90" spans="1:27" x14ac:dyDescent="0.3">
      <c r="A90" s="2">
        <v>62</v>
      </c>
      <c r="B90" s="29">
        <v>175</v>
      </c>
      <c r="C90" s="30">
        <v>668</v>
      </c>
      <c r="D90" s="30">
        <v>0.12</v>
      </c>
      <c r="E90" s="30">
        <v>0.03</v>
      </c>
      <c r="F90" s="30">
        <v>0.1</v>
      </c>
      <c r="G90" s="31">
        <f>B90/(C90*D90*E90)</f>
        <v>72.771124417831004</v>
      </c>
      <c r="H90" s="5">
        <v>36</v>
      </c>
      <c r="I90" s="64">
        <v>1</v>
      </c>
      <c r="J90" s="64">
        <v>1</v>
      </c>
      <c r="K90" s="64">
        <v>1</v>
      </c>
      <c r="L90" s="31">
        <v>99</v>
      </c>
      <c r="M90" s="31">
        <f t="shared" si="7"/>
        <v>1</v>
      </c>
      <c r="N90" s="5">
        <v>7980</v>
      </c>
      <c r="O90" s="5">
        <f>L90*N90/100</f>
        <v>7900.2</v>
      </c>
      <c r="P90" s="5" t="s">
        <v>23</v>
      </c>
      <c r="U90" s="5"/>
    </row>
    <row r="91" spans="1:27" x14ac:dyDescent="0.3">
      <c r="A91" s="2">
        <v>324</v>
      </c>
      <c r="B91" s="60">
        <v>180</v>
      </c>
      <c r="C91" s="9">
        <v>1400</v>
      </c>
      <c r="D91" s="8">
        <f>B91/(C91*E91*G91)</f>
        <v>5.0002500125006254E-2</v>
      </c>
      <c r="E91" s="9">
        <f>V91/1000</f>
        <v>0.03</v>
      </c>
      <c r="F91" s="9">
        <v>0.05</v>
      </c>
      <c r="G91" s="9">
        <v>85.71</v>
      </c>
      <c r="H91" s="9">
        <v>26</v>
      </c>
      <c r="I91" s="64">
        <v>1</v>
      </c>
      <c r="J91" s="64">
        <v>1</v>
      </c>
      <c r="K91" s="64">
        <v>5</v>
      </c>
      <c r="L91" s="5">
        <f>O91/N91*100</f>
        <v>98.997493734335833</v>
      </c>
      <c r="M91" s="9">
        <f t="shared" si="7"/>
        <v>1.0025062656641666</v>
      </c>
      <c r="N91" s="9">
        <v>7980</v>
      </c>
      <c r="O91" s="9">
        <f>W91*1000</f>
        <v>7900</v>
      </c>
      <c r="P91" s="5" t="s">
        <v>23</v>
      </c>
      <c r="V91">
        <v>30</v>
      </c>
      <c r="W91">
        <v>7.9</v>
      </c>
    </row>
    <row r="92" spans="1:27" x14ac:dyDescent="0.3">
      <c r="A92" s="2">
        <v>41</v>
      </c>
      <c r="B92" s="17">
        <v>100</v>
      </c>
      <c r="C92" s="18">
        <v>694</v>
      </c>
      <c r="D92" s="18">
        <v>0.08</v>
      </c>
      <c r="E92" s="18">
        <v>0.02</v>
      </c>
      <c r="F92" s="18">
        <v>0.05</v>
      </c>
      <c r="G92" s="19">
        <f>B92/(C92*D92*E92)</f>
        <v>90.057636887608069</v>
      </c>
      <c r="H92" s="5">
        <v>35.5</v>
      </c>
      <c r="I92" s="64">
        <v>7</v>
      </c>
      <c r="J92" s="64">
        <v>4</v>
      </c>
      <c r="K92" s="64">
        <v>3</v>
      </c>
      <c r="L92" s="19">
        <v>98.98</v>
      </c>
      <c r="M92" s="19">
        <f t="shared" si="7"/>
        <v>1.019999999999996</v>
      </c>
      <c r="N92" s="5">
        <v>7980</v>
      </c>
      <c r="O92" s="5">
        <f>L92*N92/100</f>
        <v>7898.6040000000003</v>
      </c>
      <c r="P92" s="5" t="s">
        <v>23</v>
      </c>
      <c r="U92" s="5"/>
    </row>
    <row r="93" spans="1:27" x14ac:dyDescent="0.3">
      <c r="A93" s="2">
        <v>263</v>
      </c>
      <c r="B93" s="60">
        <v>150</v>
      </c>
      <c r="C93" s="5">
        <f>B93/(D93*E93*G93)</f>
        <v>498.50448654037888</v>
      </c>
      <c r="D93" s="9">
        <f>V93/1000</f>
        <v>0.10199999999999999</v>
      </c>
      <c r="E93" s="9">
        <v>0.05</v>
      </c>
      <c r="F93" s="9">
        <v>7.0000000000000007E-2</v>
      </c>
      <c r="G93" s="9">
        <v>59</v>
      </c>
      <c r="H93" s="9">
        <v>30</v>
      </c>
      <c r="I93" s="64">
        <v>7</v>
      </c>
      <c r="J93" s="64">
        <v>3</v>
      </c>
      <c r="K93" s="64">
        <v>4</v>
      </c>
      <c r="L93" s="5">
        <f>O93/N93*100</f>
        <v>98.934837092731826</v>
      </c>
      <c r="M93" s="5">
        <f t="shared" si="7"/>
        <v>1.0651629072681743</v>
      </c>
      <c r="N93" s="9">
        <v>7980</v>
      </c>
      <c r="O93" s="9">
        <f>W93*1000</f>
        <v>7895</v>
      </c>
      <c r="P93" s="5" t="s">
        <v>23</v>
      </c>
      <c r="V93" s="9">
        <v>102</v>
      </c>
      <c r="W93" s="9">
        <v>7.8949999999999996</v>
      </c>
      <c r="Y93" s="9"/>
      <c r="Z93" s="9"/>
      <c r="AA93" s="61"/>
    </row>
    <row r="94" spans="1:27" x14ac:dyDescent="0.3">
      <c r="A94" s="2">
        <v>286</v>
      </c>
      <c r="B94" s="60">
        <v>200</v>
      </c>
      <c r="C94" s="5">
        <f>B94/(D94*E94*G94)</f>
        <v>320.95001203562543</v>
      </c>
      <c r="D94" s="9">
        <f>V94/1000</f>
        <v>0.121</v>
      </c>
      <c r="E94" s="9">
        <v>0.05</v>
      </c>
      <c r="F94" s="9">
        <v>7.0000000000000007E-2</v>
      </c>
      <c r="G94" s="9">
        <v>103</v>
      </c>
      <c r="H94" s="9">
        <v>30</v>
      </c>
      <c r="I94" s="64">
        <v>7</v>
      </c>
      <c r="J94" s="64">
        <v>3</v>
      </c>
      <c r="K94" s="64">
        <v>4</v>
      </c>
      <c r="L94" s="5">
        <f>O94/N94*100</f>
        <v>98.934837092731826</v>
      </c>
      <c r="M94" s="5">
        <f t="shared" si="7"/>
        <v>1.0651629072681743</v>
      </c>
      <c r="N94" s="9">
        <v>7980</v>
      </c>
      <c r="O94" s="9">
        <f>W94*1000</f>
        <v>7895</v>
      </c>
      <c r="P94" s="5" t="s">
        <v>23</v>
      </c>
      <c r="V94" s="9">
        <v>121</v>
      </c>
      <c r="W94" s="9">
        <v>7.8949999999999996</v>
      </c>
      <c r="Y94" s="9"/>
      <c r="Z94" s="9"/>
      <c r="AA94" s="61"/>
    </row>
    <row r="95" spans="1:27" x14ac:dyDescent="0.3">
      <c r="A95" s="2">
        <v>101</v>
      </c>
      <c r="B95" s="44">
        <v>175</v>
      </c>
      <c r="C95" s="45">
        <v>26.28</v>
      </c>
      <c r="D95" s="45">
        <v>1.7999999999999999E-2</v>
      </c>
      <c r="E95" s="45">
        <v>0.46</v>
      </c>
      <c r="F95" s="45">
        <v>7.4999999999999997E-2</v>
      </c>
      <c r="G95" s="46">
        <f>B95/(C95*D95*E95)</f>
        <v>804.23385466069601</v>
      </c>
      <c r="H95" s="5">
        <v>35</v>
      </c>
      <c r="I95" s="64">
        <v>1</v>
      </c>
      <c r="J95" s="64">
        <v>1</v>
      </c>
      <c r="K95" s="64">
        <v>7</v>
      </c>
      <c r="L95" s="46">
        <v>98.93</v>
      </c>
      <c r="M95" s="46">
        <f t="shared" si="7"/>
        <v>1.0699999999999932</v>
      </c>
      <c r="N95" s="5">
        <v>7980</v>
      </c>
      <c r="O95" s="5">
        <f>L95*N95/100</f>
        <v>7894.6140000000005</v>
      </c>
      <c r="P95" s="5" t="s">
        <v>23</v>
      </c>
      <c r="U95" s="5"/>
    </row>
    <row r="96" spans="1:27" x14ac:dyDescent="0.3">
      <c r="A96" s="2">
        <v>172</v>
      </c>
      <c r="B96" s="50">
        <v>150</v>
      </c>
      <c r="C96" s="51">
        <v>400</v>
      </c>
      <c r="D96" s="51">
        <v>0.08</v>
      </c>
      <c r="E96" s="51">
        <v>0.03</v>
      </c>
      <c r="F96" s="51">
        <v>7.0000000000000007E-2</v>
      </c>
      <c r="G96" s="52">
        <f>B96/(C96*D96*E96)</f>
        <v>156.25</v>
      </c>
      <c r="H96" s="5">
        <v>17</v>
      </c>
      <c r="I96" s="64">
        <v>7</v>
      </c>
      <c r="J96" s="64">
        <v>1</v>
      </c>
      <c r="K96" s="64">
        <v>7</v>
      </c>
      <c r="L96" s="52">
        <v>98.93</v>
      </c>
      <c r="M96" s="52">
        <f t="shared" si="7"/>
        <v>1.0699999999999932</v>
      </c>
      <c r="N96" s="5">
        <v>7980</v>
      </c>
      <c r="O96" s="5">
        <f>L96*N96/100</f>
        <v>7894.6140000000005</v>
      </c>
      <c r="P96" s="5" t="s">
        <v>23</v>
      </c>
      <c r="U96" s="5"/>
    </row>
    <row r="97" spans="1:27" x14ac:dyDescent="0.3">
      <c r="A97" s="2">
        <v>264</v>
      </c>
      <c r="B97" s="60">
        <v>150</v>
      </c>
      <c r="C97" s="5">
        <f>B97/(D97*E97*G97)</f>
        <v>498.50448654037888</v>
      </c>
      <c r="D97" s="9">
        <f>V97/1000</f>
        <v>0.10199999999999999</v>
      </c>
      <c r="E97" s="9">
        <v>0.05</v>
      </c>
      <c r="F97" s="9">
        <v>7.0000000000000007E-2</v>
      </c>
      <c r="G97" s="9">
        <v>59</v>
      </c>
      <c r="H97" s="9">
        <v>30</v>
      </c>
      <c r="I97" s="64">
        <v>7</v>
      </c>
      <c r="J97" s="64">
        <v>3</v>
      </c>
      <c r="K97" s="64">
        <v>4</v>
      </c>
      <c r="L97" s="5">
        <f>O97/N97*100</f>
        <v>98.922305764411021</v>
      </c>
      <c r="M97" s="5">
        <f t="shared" si="7"/>
        <v>1.0776942355889787</v>
      </c>
      <c r="N97" s="9">
        <v>7980</v>
      </c>
      <c r="O97" s="9">
        <f>W97*1000</f>
        <v>7894</v>
      </c>
      <c r="P97" s="5" t="s">
        <v>23</v>
      </c>
      <c r="V97" s="9">
        <v>102</v>
      </c>
      <c r="W97" s="9">
        <v>7.8940000000000001</v>
      </c>
      <c r="Y97" s="9"/>
      <c r="Z97" s="9"/>
      <c r="AA97" s="61"/>
    </row>
    <row r="98" spans="1:27" x14ac:dyDescent="0.3">
      <c r="A98" s="2">
        <v>28</v>
      </c>
      <c r="B98" s="17">
        <v>100</v>
      </c>
      <c r="C98" s="18">
        <v>700</v>
      </c>
      <c r="D98" s="18">
        <v>0.04</v>
      </c>
      <c r="E98" s="18">
        <v>0.02</v>
      </c>
      <c r="F98" s="18">
        <v>0.05</v>
      </c>
      <c r="G98" s="19">
        <f t="shared" ref="G98:G106" si="8">B98/(C98*D98*E98)</f>
        <v>178.57142857142856</v>
      </c>
      <c r="H98" s="5">
        <v>35.5</v>
      </c>
      <c r="I98" s="64">
        <v>7</v>
      </c>
      <c r="J98" s="64">
        <v>4</v>
      </c>
      <c r="K98" s="64">
        <v>3</v>
      </c>
      <c r="L98" s="19">
        <v>98.92</v>
      </c>
      <c r="M98" s="19">
        <f t="shared" si="7"/>
        <v>1.0799999999999983</v>
      </c>
      <c r="N98" s="5">
        <v>7980</v>
      </c>
      <c r="O98" s="5">
        <f t="shared" ref="O98:O103" si="9">L98*N98/100</f>
        <v>7893.8159999999998</v>
      </c>
      <c r="P98" s="5" t="s">
        <v>23</v>
      </c>
      <c r="U98" s="5"/>
    </row>
    <row r="99" spans="1:27" x14ac:dyDescent="0.3">
      <c r="A99" s="2">
        <v>31</v>
      </c>
      <c r="B99" s="17">
        <v>100</v>
      </c>
      <c r="C99" s="18">
        <v>1388</v>
      </c>
      <c r="D99" s="18">
        <v>0.04</v>
      </c>
      <c r="E99" s="18">
        <v>0.02</v>
      </c>
      <c r="F99" s="18">
        <v>0.05</v>
      </c>
      <c r="G99" s="19">
        <f t="shared" si="8"/>
        <v>90.057636887608069</v>
      </c>
      <c r="H99" s="5">
        <v>35.5</v>
      </c>
      <c r="I99" s="64">
        <v>7</v>
      </c>
      <c r="J99" s="64">
        <v>4</v>
      </c>
      <c r="K99" s="64">
        <v>3</v>
      </c>
      <c r="L99" s="19">
        <v>98.92</v>
      </c>
      <c r="M99" s="19">
        <f t="shared" si="7"/>
        <v>1.0799999999999983</v>
      </c>
      <c r="N99" s="5">
        <v>7980</v>
      </c>
      <c r="O99" s="5">
        <f t="shared" si="9"/>
        <v>7893.8159999999998</v>
      </c>
      <c r="P99" s="5" t="s">
        <v>23</v>
      </c>
      <c r="U99" s="5"/>
    </row>
    <row r="100" spans="1:27" x14ac:dyDescent="0.3">
      <c r="A100" s="2">
        <v>38</v>
      </c>
      <c r="B100" s="17">
        <v>100</v>
      </c>
      <c r="C100" s="18">
        <v>462</v>
      </c>
      <c r="D100" s="18">
        <v>0.12</v>
      </c>
      <c r="E100" s="18">
        <v>0.02</v>
      </c>
      <c r="F100" s="18">
        <v>0.05</v>
      </c>
      <c r="G100" s="19">
        <f t="shared" si="8"/>
        <v>90.187590187590189</v>
      </c>
      <c r="H100" s="5">
        <v>35.5</v>
      </c>
      <c r="I100" s="64">
        <v>7</v>
      </c>
      <c r="J100" s="64">
        <v>4</v>
      </c>
      <c r="K100" s="64">
        <v>3</v>
      </c>
      <c r="L100" s="19">
        <v>98.9</v>
      </c>
      <c r="M100" s="19">
        <f t="shared" si="7"/>
        <v>1.0999999999999943</v>
      </c>
      <c r="N100" s="5">
        <v>7980</v>
      </c>
      <c r="O100" s="5">
        <f t="shared" si="9"/>
        <v>7892.22</v>
      </c>
      <c r="P100" s="5" t="s">
        <v>23</v>
      </c>
      <c r="U100" s="5"/>
    </row>
    <row r="101" spans="1:27" x14ac:dyDescent="0.3">
      <c r="A101" s="2">
        <v>104</v>
      </c>
      <c r="B101" s="44">
        <v>175</v>
      </c>
      <c r="C101" s="45">
        <v>26.28</v>
      </c>
      <c r="D101" s="45">
        <v>3.6999999999999998E-2</v>
      </c>
      <c r="E101" s="45">
        <v>0.46</v>
      </c>
      <c r="F101" s="45">
        <v>7.4999999999999997E-2</v>
      </c>
      <c r="G101" s="46">
        <f t="shared" si="8"/>
        <v>391.24890226736562</v>
      </c>
      <c r="H101" s="5">
        <v>35</v>
      </c>
      <c r="I101" s="64">
        <v>1</v>
      </c>
      <c r="J101" s="64">
        <v>1</v>
      </c>
      <c r="K101" s="64">
        <v>7</v>
      </c>
      <c r="L101" s="46">
        <v>98.85</v>
      </c>
      <c r="M101" s="46">
        <f t="shared" si="7"/>
        <v>1.1500000000000057</v>
      </c>
      <c r="N101" s="5">
        <v>7980</v>
      </c>
      <c r="O101" s="5">
        <f t="shared" si="9"/>
        <v>7888.23</v>
      </c>
      <c r="P101" s="5" t="s">
        <v>23</v>
      </c>
      <c r="U101" s="5"/>
    </row>
    <row r="102" spans="1:27" x14ac:dyDescent="0.3">
      <c r="A102" s="2">
        <v>33</v>
      </c>
      <c r="B102" s="17">
        <v>100</v>
      </c>
      <c r="C102" s="18">
        <v>694</v>
      </c>
      <c r="D102" s="18">
        <v>0.08</v>
      </c>
      <c r="E102" s="18">
        <v>0.02</v>
      </c>
      <c r="F102" s="18">
        <v>0.05</v>
      </c>
      <c r="G102" s="19">
        <f t="shared" si="8"/>
        <v>90.057636887608069</v>
      </c>
      <c r="H102" s="5">
        <v>35.5</v>
      </c>
      <c r="I102" s="64">
        <v>7</v>
      </c>
      <c r="J102" s="64">
        <v>4</v>
      </c>
      <c r="K102" s="64">
        <v>3</v>
      </c>
      <c r="L102" s="19">
        <v>98.84</v>
      </c>
      <c r="M102" s="19">
        <f t="shared" si="7"/>
        <v>1.1599999999999966</v>
      </c>
      <c r="N102" s="5">
        <v>7980</v>
      </c>
      <c r="O102" s="5">
        <f t="shared" si="9"/>
        <v>7887.4320000000007</v>
      </c>
      <c r="P102" s="5" t="s">
        <v>23</v>
      </c>
      <c r="U102" s="5"/>
    </row>
    <row r="103" spans="1:27" x14ac:dyDescent="0.3">
      <c r="A103" s="2">
        <v>190</v>
      </c>
      <c r="B103" s="50">
        <v>150</v>
      </c>
      <c r="C103" s="51">
        <v>400</v>
      </c>
      <c r="D103" s="51">
        <v>0.09</v>
      </c>
      <c r="E103" s="51">
        <v>0.03</v>
      </c>
      <c r="F103" s="51">
        <v>7.0000000000000007E-2</v>
      </c>
      <c r="G103" s="52">
        <f t="shared" si="8"/>
        <v>138.88888888888889</v>
      </c>
      <c r="H103" s="5">
        <v>17</v>
      </c>
      <c r="I103" s="64">
        <v>7</v>
      </c>
      <c r="J103" s="64">
        <v>1</v>
      </c>
      <c r="K103" s="64">
        <v>7</v>
      </c>
      <c r="L103" s="52">
        <v>98.76</v>
      </c>
      <c r="M103" s="52">
        <f t="shared" si="7"/>
        <v>1.2399999999999949</v>
      </c>
      <c r="N103" s="5">
        <v>7980</v>
      </c>
      <c r="O103" s="5">
        <f t="shared" si="9"/>
        <v>7881.0480000000007</v>
      </c>
      <c r="P103" s="5" t="s">
        <v>23</v>
      </c>
      <c r="U103" s="5"/>
    </row>
    <row r="104" spans="1:27" x14ac:dyDescent="0.3">
      <c r="A104" s="2">
        <v>341</v>
      </c>
      <c r="B104" s="60">
        <v>175</v>
      </c>
      <c r="C104" s="9">
        <v>1100</v>
      </c>
      <c r="D104" s="9">
        <v>0.08</v>
      </c>
      <c r="E104" s="9">
        <v>0.03</v>
      </c>
      <c r="F104" s="9">
        <v>0.1</v>
      </c>
      <c r="G104" s="5">
        <f t="shared" si="8"/>
        <v>66.287878787878796</v>
      </c>
      <c r="H104" s="9">
        <v>27.82</v>
      </c>
      <c r="I104" s="64">
        <v>1</v>
      </c>
      <c r="J104" s="64">
        <v>1</v>
      </c>
      <c r="K104" s="64">
        <v>2</v>
      </c>
      <c r="L104" s="5">
        <v>98.76</v>
      </c>
      <c r="M104" s="9">
        <f t="shared" si="7"/>
        <v>1.2399999999999949</v>
      </c>
      <c r="N104" s="9">
        <v>7980</v>
      </c>
      <c r="O104" s="9">
        <f>N104*L104/100</f>
        <v>7881.0480000000007</v>
      </c>
      <c r="P104" s="5" t="s">
        <v>23</v>
      </c>
    </row>
    <row r="105" spans="1:27" x14ac:dyDescent="0.3">
      <c r="A105" s="2">
        <v>238</v>
      </c>
      <c r="B105" s="57">
        <v>275</v>
      </c>
      <c r="C105" s="9">
        <v>400</v>
      </c>
      <c r="D105" s="9">
        <v>0.12</v>
      </c>
      <c r="E105" s="9">
        <v>0.03</v>
      </c>
      <c r="F105" s="11">
        <v>7.0000000000000007E-2</v>
      </c>
      <c r="G105" s="5">
        <f t="shared" si="8"/>
        <v>190.97222222222223</v>
      </c>
      <c r="H105" s="5">
        <v>35.5</v>
      </c>
      <c r="I105" s="64">
        <v>1</v>
      </c>
      <c r="J105" s="64">
        <v>2</v>
      </c>
      <c r="K105" s="65">
        <v>1</v>
      </c>
      <c r="L105" s="5">
        <v>98.74</v>
      </c>
      <c r="M105" s="5">
        <f t="shared" si="7"/>
        <v>1.2600000000000051</v>
      </c>
      <c r="N105" s="5">
        <v>7980</v>
      </c>
      <c r="O105" s="5">
        <f>L105*N105/100</f>
        <v>7879.4519999999993</v>
      </c>
      <c r="P105" s="5" t="s">
        <v>23</v>
      </c>
      <c r="U105" s="5"/>
    </row>
    <row r="106" spans="1:27" x14ac:dyDescent="0.3">
      <c r="A106" s="2">
        <v>91</v>
      </c>
      <c r="B106" s="41">
        <v>225</v>
      </c>
      <c r="C106" s="42">
        <v>700</v>
      </c>
      <c r="D106" s="42">
        <v>0.09</v>
      </c>
      <c r="E106" s="42">
        <v>0.02</v>
      </c>
      <c r="F106" s="42">
        <v>0.08</v>
      </c>
      <c r="G106" s="43">
        <f t="shared" si="8"/>
        <v>178.57142857142858</v>
      </c>
      <c r="H106" s="5">
        <v>38</v>
      </c>
      <c r="I106" s="64">
        <v>7</v>
      </c>
      <c r="J106" s="64">
        <v>1</v>
      </c>
      <c r="K106" s="64">
        <v>7</v>
      </c>
      <c r="L106" s="43">
        <v>98.73</v>
      </c>
      <c r="M106" s="43">
        <f t="shared" si="7"/>
        <v>1.269999999999996</v>
      </c>
      <c r="N106" s="5">
        <v>7980</v>
      </c>
      <c r="O106" s="5">
        <f>L106*N106/100</f>
        <v>7878.6540000000005</v>
      </c>
      <c r="P106" s="5" t="s">
        <v>23</v>
      </c>
      <c r="U106" s="5"/>
    </row>
    <row r="107" spans="1:27" x14ac:dyDescent="0.3">
      <c r="A107" s="2">
        <v>285</v>
      </c>
      <c r="B107" s="60">
        <v>200</v>
      </c>
      <c r="C107" s="5">
        <f>B107/(D107*E107*G107)</f>
        <v>320.95001203562543</v>
      </c>
      <c r="D107" s="9">
        <f>V107/1000</f>
        <v>0.121</v>
      </c>
      <c r="E107" s="9">
        <v>0.05</v>
      </c>
      <c r="F107" s="9">
        <v>7.0000000000000007E-2</v>
      </c>
      <c r="G107" s="9">
        <v>103</v>
      </c>
      <c r="H107" s="9">
        <v>30</v>
      </c>
      <c r="I107" s="64">
        <v>7</v>
      </c>
      <c r="J107" s="64">
        <v>3</v>
      </c>
      <c r="K107" s="64">
        <v>4</v>
      </c>
      <c r="L107" s="5">
        <f>O107/N107*100</f>
        <v>98.721804511278194</v>
      </c>
      <c r="M107" s="5">
        <f t="shared" si="7"/>
        <v>1.2781954887218063</v>
      </c>
      <c r="N107" s="9">
        <v>7980</v>
      </c>
      <c r="O107" s="9">
        <f>W107*1000</f>
        <v>7878</v>
      </c>
      <c r="P107" s="5" t="s">
        <v>23</v>
      </c>
      <c r="V107" s="9">
        <v>121</v>
      </c>
      <c r="W107" s="9">
        <v>7.8780000000000001</v>
      </c>
      <c r="Y107" s="9"/>
      <c r="Z107" s="9"/>
      <c r="AA107" s="61"/>
    </row>
    <row r="108" spans="1:27" x14ac:dyDescent="0.3">
      <c r="A108" s="2">
        <v>71</v>
      </c>
      <c r="B108" s="35">
        <v>150</v>
      </c>
      <c r="C108" s="36">
        <v>750</v>
      </c>
      <c r="D108" s="36">
        <v>0.12</v>
      </c>
      <c r="E108" s="36">
        <v>0.03</v>
      </c>
      <c r="F108" s="36">
        <v>8.5000000000000006E-2</v>
      </c>
      <c r="G108" s="37">
        <f t="shared" ref="G108:G113" si="10">B108/(C108*D108*E108)</f>
        <v>55.555555555555564</v>
      </c>
      <c r="H108" s="5">
        <v>30.366839080459794</v>
      </c>
      <c r="I108" s="64">
        <v>1</v>
      </c>
      <c r="J108" s="64">
        <v>1</v>
      </c>
      <c r="K108" s="64">
        <v>7</v>
      </c>
      <c r="L108" s="37">
        <f>100-M108</f>
        <v>98.72</v>
      </c>
      <c r="M108" s="37">
        <v>1.28</v>
      </c>
      <c r="N108" s="5">
        <v>7980</v>
      </c>
      <c r="O108" s="5">
        <f t="shared" ref="O108:O113" si="11">L108*N108/100</f>
        <v>7877.8559999999998</v>
      </c>
      <c r="P108" s="5" t="s">
        <v>23</v>
      </c>
      <c r="U108" s="5"/>
    </row>
    <row r="109" spans="1:27" x14ac:dyDescent="0.3">
      <c r="A109" s="2">
        <v>90</v>
      </c>
      <c r="B109" s="41">
        <v>300</v>
      </c>
      <c r="C109" s="42">
        <v>1000</v>
      </c>
      <c r="D109" s="42">
        <v>0.09</v>
      </c>
      <c r="E109" s="42">
        <v>0.02</v>
      </c>
      <c r="F109" s="42">
        <v>0.08</v>
      </c>
      <c r="G109" s="43">
        <f t="shared" si="10"/>
        <v>166.66666666666666</v>
      </c>
      <c r="H109" s="5">
        <v>38</v>
      </c>
      <c r="I109" s="64">
        <v>7</v>
      </c>
      <c r="J109" s="64">
        <v>1</v>
      </c>
      <c r="K109" s="64">
        <v>7</v>
      </c>
      <c r="L109" s="43">
        <v>98.71</v>
      </c>
      <c r="M109" s="43">
        <f t="shared" ref="M109:M172" si="12">100-L109</f>
        <v>1.2900000000000063</v>
      </c>
      <c r="N109" s="5">
        <v>7980</v>
      </c>
      <c r="O109" s="5">
        <f t="shared" si="11"/>
        <v>7877.0579999999991</v>
      </c>
      <c r="P109" s="5" t="s">
        <v>23</v>
      </c>
      <c r="U109" s="5"/>
    </row>
    <row r="110" spans="1:27" x14ac:dyDescent="0.3">
      <c r="A110" s="2">
        <v>99</v>
      </c>
      <c r="B110" s="41">
        <v>225</v>
      </c>
      <c r="C110" s="42">
        <v>1000</v>
      </c>
      <c r="D110" s="42">
        <v>0.09</v>
      </c>
      <c r="E110" s="42">
        <v>0.02</v>
      </c>
      <c r="F110" s="42">
        <v>0.08</v>
      </c>
      <c r="G110" s="43">
        <f t="shared" si="10"/>
        <v>125</v>
      </c>
      <c r="H110" s="5">
        <v>38</v>
      </c>
      <c r="I110" s="64">
        <v>7</v>
      </c>
      <c r="J110" s="64">
        <v>1</v>
      </c>
      <c r="K110" s="64">
        <v>7</v>
      </c>
      <c r="L110" s="43">
        <v>98.71</v>
      </c>
      <c r="M110" s="43">
        <f t="shared" si="12"/>
        <v>1.2900000000000063</v>
      </c>
      <c r="N110" s="5">
        <v>7980</v>
      </c>
      <c r="O110" s="5">
        <f t="shared" si="11"/>
        <v>7877.0579999999991</v>
      </c>
      <c r="P110" s="5" t="s">
        <v>23</v>
      </c>
      <c r="U110" s="5"/>
    </row>
    <row r="111" spans="1:27" x14ac:dyDescent="0.3">
      <c r="A111" s="2">
        <v>98</v>
      </c>
      <c r="B111" s="41">
        <v>225</v>
      </c>
      <c r="C111" s="42">
        <v>1000</v>
      </c>
      <c r="D111" s="42">
        <v>0.09</v>
      </c>
      <c r="E111" s="42">
        <v>0.02</v>
      </c>
      <c r="F111" s="42">
        <v>0.08</v>
      </c>
      <c r="G111" s="43">
        <f t="shared" si="10"/>
        <v>125</v>
      </c>
      <c r="H111" s="5">
        <v>38</v>
      </c>
      <c r="I111" s="64">
        <v>7</v>
      </c>
      <c r="J111" s="64">
        <v>1</v>
      </c>
      <c r="K111" s="64">
        <v>7</v>
      </c>
      <c r="L111" s="43">
        <v>98.68</v>
      </c>
      <c r="M111" s="43">
        <f t="shared" si="12"/>
        <v>1.3199999999999932</v>
      </c>
      <c r="N111" s="5">
        <v>7980</v>
      </c>
      <c r="O111" s="5">
        <f t="shared" si="11"/>
        <v>7874.6640000000007</v>
      </c>
      <c r="P111" s="5" t="s">
        <v>23</v>
      </c>
      <c r="U111" s="5"/>
    </row>
    <row r="112" spans="1:27" x14ac:dyDescent="0.3">
      <c r="A112" s="2">
        <v>100</v>
      </c>
      <c r="B112" s="41">
        <v>225</v>
      </c>
      <c r="C112" s="42">
        <v>1000</v>
      </c>
      <c r="D112" s="42">
        <v>0.09</v>
      </c>
      <c r="E112" s="42">
        <v>0.02</v>
      </c>
      <c r="F112" s="42">
        <v>0.08</v>
      </c>
      <c r="G112" s="43">
        <f t="shared" si="10"/>
        <v>125</v>
      </c>
      <c r="H112" s="5">
        <v>38</v>
      </c>
      <c r="I112" s="64">
        <v>7</v>
      </c>
      <c r="J112" s="64">
        <v>1</v>
      </c>
      <c r="K112" s="64">
        <v>7</v>
      </c>
      <c r="L112" s="43">
        <v>98.67</v>
      </c>
      <c r="M112" s="43">
        <f t="shared" si="12"/>
        <v>1.3299999999999983</v>
      </c>
      <c r="N112" s="5">
        <v>7980</v>
      </c>
      <c r="O112" s="5">
        <f t="shared" si="11"/>
        <v>7873.866</v>
      </c>
      <c r="P112" s="5" t="s">
        <v>23</v>
      </c>
      <c r="U112" s="5"/>
    </row>
    <row r="113" spans="1:27" x14ac:dyDescent="0.3">
      <c r="A113" s="2">
        <v>95</v>
      </c>
      <c r="B113" s="41">
        <v>225</v>
      </c>
      <c r="C113" s="42">
        <v>1000</v>
      </c>
      <c r="D113" s="42">
        <v>0.09</v>
      </c>
      <c r="E113" s="42">
        <v>0.02</v>
      </c>
      <c r="F113" s="42">
        <v>0.08</v>
      </c>
      <c r="G113" s="43">
        <f t="shared" si="10"/>
        <v>125</v>
      </c>
      <c r="H113" s="5">
        <v>38</v>
      </c>
      <c r="I113" s="64">
        <v>7</v>
      </c>
      <c r="J113" s="64">
        <v>1</v>
      </c>
      <c r="K113" s="64">
        <v>7</v>
      </c>
      <c r="L113" s="43">
        <v>98.65</v>
      </c>
      <c r="M113" s="43">
        <f t="shared" si="12"/>
        <v>1.3499999999999943</v>
      </c>
      <c r="N113" s="5">
        <v>7980</v>
      </c>
      <c r="O113" s="5">
        <f t="shared" si="11"/>
        <v>7872.27</v>
      </c>
      <c r="P113" s="5" t="s">
        <v>23</v>
      </c>
      <c r="U113" s="5"/>
    </row>
    <row r="114" spans="1:27" x14ac:dyDescent="0.3">
      <c r="A114" s="2">
        <v>276</v>
      </c>
      <c r="B114" s="60">
        <v>150</v>
      </c>
      <c r="C114" s="5">
        <f>B114/(D114*E114*G114)</f>
        <v>350.91823605100012</v>
      </c>
      <c r="D114" s="9">
        <f>V114/1000</f>
        <v>8.3000000000000004E-2</v>
      </c>
      <c r="E114" s="9">
        <v>0.05</v>
      </c>
      <c r="F114" s="9">
        <v>7.0000000000000007E-2</v>
      </c>
      <c r="G114" s="9">
        <v>103</v>
      </c>
      <c r="H114" s="9">
        <v>30</v>
      </c>
      <c r="I114" s="64">
        <v>7</v>
      </c>
      <c r="J114" s="64">
        <v>3</v>
      </c>
      <c r="K114" s="64">
        <v>4</v>
      </c>
      <c r="L114" s="5">
        <f>O114/N114*100</f>
        <v>98.646616541353382</v>
      </c>
      <c r="M114" s="5">
        <f t="shared" si="12"/>
        <v>1.3533834586466185</v>
      </c>
      <c r="N114" s="9">
        <v>7980</v>
      </c>
      <c r="O114" s="9">
        <f>W114*1000</f>
        <v>7872</v>
      </c>
      <c r="P114" s="5" t="s">
        <v>23</v>
      </c>
      <c r="V114" s="9">
        <v>83</v>
      </c>
      <c r="W114" s="9">
        <v>7.8719999999999999</v>
      </c>
      <c r="Y114" s="9"/>
      <c r="Z114" s="9"/>
      <c r="AA114" s="61"/>
    </row>
    <row r="115" spans="1:27" x14ac:dyDescent="0.3">
      <c r="A115" s="2">
        <v>84</v>
      </c>
      <c r="B115" s="41">
        <v>269.60000000000002</v>
      </c>
      <c r="C115" s="42">
        <v>1178.4000000000001</v>
      </c>
      <c r="D115" s="42">
        <v>7.0000000000000007E-2</v>
      </c>
      <c r="E115" s="42">
        <v>0.02</v>
      </c>
      <c r="F115" s="42">
        <v>0.08</v>
      </c>
      <c r="G115" s="43">
        <f t="shared" ref="G115:G134" si="13">B115/(C115*D115*E115)</f>
        <v>163.41770924255647</v>
      </c>
      <c r="H115" s="5">
        <v>38</v>
      </c>
      <c r="I115" s="64">
        <v>7</v>
      </c>
      <c r="J115" s="64">
        <v>1</v>
      </c>
      <c r="K115" s="64">
        <v>7</v>
      </c>
      <c r="L115" s="43">
        <v>98.63</v>
      </c>
      <c r="M115" s="43">
        <f t="shared" si="12"/>
        <v>1.3700000000000045</v>
      </c>
      <c r="N115" s="5">
        <v>7980</v>
      </c>
      <c r="O115" s="5">
        <f t="shared" ref="O115:O120" si="14">L115*N115/100</f>
        <v>7870.6739999999991</v>
      </c>
      <c r="P115" s="5" t="s">
        <v>23</v>
      </c>
      <c r="U115" s="5"/>
    </row>
    <row r="116" spans="1:27" x14ac:dyDescent="0.3">
      <c r="A116" s="2">
        <v>96</v>
      </c>
      <c r="B116" s="41">
        <v>225</v>
      </c>
      <c r="C116" s="42">
        <v>1000</v>
      </c>
      <c r="D116" s="42">
        <v>0.09</v>
      </c>
      <c r="E116" s="42">
        <v>0.02</v>
      </c>
      <c r="F116" s="42">
        <v>0.08</v>
      </c>
      <c r="G116" s="43">
        <f t="shared" si="13"/>
        <v>125</v>
      </c>
      <c r="H116" s="5">
        <v>38</v>
      </c>
      <c r="I116" s="64">
        <v>7</v>
      </c>
      <c r="J116" s="64">
        <v>1</v>
      </c>
      <c r="K116" s="64">
        <v>7</v>
      </c>
      <c r="L116" s="43">
        <v>98.63</v>
      </c>
      <c r="M116" s="43">
        <f t="shared" si="12"/>
        <v>1.3700000000000045</v>
      </c>
      <c r="N116" s="5">
        <v>7980</v>
      </c>
      <c r="O116" s="5">
        <f t="shared" si="14"/>
        <v>7870.6739999999991</v>
      </c>
      <c r="P116" s="5" t="s">
        <v>23</v>
      </c>
      <c r="U116" s="5"/>
    </row>
    <row r="117" spans="1:27" x14ac:dyDescent="0.3">
      <c r="A117" s="2">
        <v>82</v>
      </c>
      <c r="B117" s="41">
        <v>269.60000000000002</v>
      </c>
      <c r="C117" s="42">
        <v>821.6</v>
      </c>
      <c r="D117" s="42">
        <v>7.0000000000000007E-2</v>
      </c>
      <c r="E117" s="42">
        <v>0.02</v>
      </c>
      <c r="F117" s="42">
        <v>0.08</v>
      </c>
      <c r="G117" s="43">
        <f t="shared" si="13"/>
        <v>234.38586729725969</v>
      </c>
      <c r="H117" s="5">
        <v>38</v>
      </c>
      <c r="I117" s="64">
        <v>7</v>
      </c>
      <c r="J117" s="64">
        <v>1</v>
      </c>
      <c r="K117" s="64">
        <v>7</v>
      </c>
      <c r="L117" s="43">
        <v>98.62</v>
      </c>
      <c r="M117" s="43">
        <f t="shared" si="12"/>
        <v>1.3799999999999955</v>
      </c>
      <c r="N117" s="5">
        <v>7980</v>
      </c>
      <c r="O117" s="5">
        <f t="shared" si="14"/>
        <v>7869.8760000000011</v>
      </c>
      <c r="P117" s="5" t="s">
        <v>23</v>
      </c>
      <c r="U117" s="5"/>
    </row>
    <row r="118" spans="1:27" x14ac:dyDescent="0.3">
      <c r="A118" s="2">
        <v>97</v>
      </c>
      <c r="B118" s="41">
        <v>225</v>
      </c>
      <c r="C118" s="42">
        <v>1000</v>
      </c>
      <c r="D118" s="42">
        <v>0.09</v>
      </c>
      <c r="E118" s="42">
        <v>0.02</v>
      </c>
      <c r="F118" s="42">
        <v>0.08</v>
      </c>
      <c r="G118" s="43">
        <f t="shared" si="13"/>
        <v>125</v>
      </c>
      <c r="H118" s="5">
        <v>38</v>
      </c>
      <c r="I118" s="64">
        <v>7</v>
      </c>
      <c r="J118" s="64">
        <v>1</v>
      </c>
      <c r="K118" s="64">
        <v>7</v>
      </c>
      <c r="L118" s="43">
        <v>98.62</v>
      </c>
      <c r="M118" s="43">
        <f t="shared" si="12"/>
        <v>1.3799999999999955</v>
      </c>
      <c r="N118" s="5">
        <v>7980</v>
      </c>
      <c r="O118" s="5">
        <f t="shared" si="14"/>
        <v>7869.8760000000011</v>
      </c>
      <c r="P118" s="5" t="s">
        <v>23</v>
      </c>
      <c r="U118" s="5"/>
    </row>
    <row r="119" spans="1:27" x14ac:dyDescent="0.3">
      <c r="A119" s="2">
        <v>85</v>
      </c>
      <c r="B119" s="41">
        <v>180.4</v>
      </c>
      <c r="C119" s="42">
        <v>821.6</v>
      </c>
      <c r="D119" s="42">
        <v>0.11</v>
      </c>
      <c r="E119" s="42">
        <v>0.02</v>
      </c>
      <c r="F119" s="42">
        <v>0.08</v>
      </c>
      <c r="G119" s="43">
        <f t="shared" si="13"/>
        <v>99.805258033106128</v>
      </c>
      <c r="H119" s="5">
        <v>38</v>
      </c>
      <c r="I119" s="64">
        <v>7</v>
      </c>
      <c r="J119" s="64">
        <v>1</v>
      </c>
      <c r="K119" s="64">
        <v>7</v>
      </c>
      <c r="L119" s="43">
        <v>98.61</v>
      </c>
      <c r="M119" s="43">
        <f t="shared" si="12"/>
        <v>1.3900000000000006</v>
      </c>
      <c r="N119" s="5">
        <v>7980</v>
      </c>
      <c r="O119" s="5">
        <f t="shared" si="14"/>
        <v>7869.0780000000004</v>
      </c>
      <c r="P119" s="5" t="s">
        <v>23</v>
      </c>
      <c r="U119" s="5"/>
    </row>
    <row r="120" spans="1:27" x14ac:dyDescent="0.3">
      <c r="A120" s="2">
        <v>16</v>
      </c>
      <c r="B120" s="3">
        <v>100</v>
      </c>
      <c r="C120" s="2">
        <v>111</v>
      </c>
      <c r="D120" s="2">
        <v>0.12</v>
      </c>
      <c r="E120" s="2">
        <v>0.05</v>
      </c>
      <c r="F120" s="2">
        <v>0.2</v>
      </c>
      <c r="G120" s="4">
        <f t="shared" si="13"/>
        <v>150.15015015015015</v>
      </c>
      <c r="H120" s="5">
        <v>40.799999999999997</v>
      </c>
      <c r="I120" s="64">
        <v>1</v>
      </c>
      <c r="J120" s="64">
        <v>1</v>
      </c>
      <c r="K120" s="66">
        <v>6</v>
      </c>
      <c r="L120" s="4">
        <v>98.6</v>
      </c>
      <c r="M120" s="4">
        <f t="shared" si="12"/>
        <v>1.4000000000000057</v>
      </c>
      <c r="N120" s="5">
        <v>7980</v>
      </c>
      <c r="O120" s="5">
        <f t="shared" si="14"/>
        <v>7868.28</v>
      </c>
      <c r="P120" s="5" t="s">
        <v>23</v>
      </c>
      <c r="U120" s="5"/>
    </row>
    <row r="121" spans="1:27" x14ac:dyDescent="0.3">
      <c r="A121" s="2">
        <v>346</v>
      </c>
      <c r="B121" s="60">
        <v>200</v>
      </c>
      <c r="C121" s="9">
        <v>1300</v>
      </c>
      <c r="D121" s="9">
        <v>0.08</v>
      </c>
      <c r="E121" s="9">
        <v>0.03</v>
      </c>
      <c r="F121" s="9">
        <v>0.1</v>
      </c>
      <c r="G121" s="5">
        <f t="shared" si="13"/>
        <v>64.102564102564102</v>
      </c>
      <c r="H121" s="9">
        <v>27.82</v>
      </c>
      <c r="I121" s="64">
        <v>1</v>
      </c>
      <c r="J121" s="64">
        <v>1</v>
      </c>
      <c r="K121" s="64">
        <v>2</v>
      </c>
      <c r="L121" s="5">
        <v>98.54</v>
      </c>
      <c r="M121" s="9">
        <f t="shared" si="12"/>
        <v>1.4599999999999937</v>
      </c>
      <c r="N121" s="9">
        <v>7980</v>
      </c>
      <c r="O121" s="9">
        <f>N121*L121/100</f>
        <v>7863.4920000000011</v>
      </c>
      <c r="P121" s="5" t="s">
        <v>23</v>
      </c>
    </row>
    <row r="122" spans="1:27" x14ac:dyDescent="0.3">
      <c r="A122" s="2">
        <v>86</v>
      </c>
      <c r="B122" s="41">
        <v>269.60000000000002</v>
      </c>
      <c r="C122" s="42">
        <v>821.6</v>
      </c>
      <c r="D122" s="42">
        <v>0.11</v>
      </c>
      <c r="E122" s="42">
        <v>0.02</v>
      </c>
      <c r="F122" s="42">
        <v>0.08</v>
      </c>
      <c r="G122" s="43">
        <f t="shared" si="13"/>
        <v>149.1546428255289</v>
      </c>
      <c r="H122" s="5">
        <v>38</v>
      </c>
      <c r="I122" s="64">
        <v>7</v>
      </c>
      <c r="J122" s="64">
        <v>1</v>
      </c>
      <c r="K122" s="64">
        <v>7</v>
      </c>
      <c r="L122" s="43">
        <v>98.53</v>
      </c>
      <c r="M122" s="43">
        <f t="shared" si="12"/>
        <v>1.4699999999999989</v>
      </c>
      <c r="N122" s="5">
        <v>7980</v>
      </c>
      <c r="O122" s="5">
        <f t="shared" ref="O122:O134" si="15">L122*N122/100</f>
        <v>7862.6940000000004</v>
      </c>
      <c r="P122" s="5" t="s">
        <v>23</v>
      </c>
      <c r="U122" s="5"/>
    </row>
    <row r="123" spans="1:27" x14ac:dyDescent="0.3">
      <c r="A123" s="2">
        <v>44</v>
      </c>
      <c r="B123" s="20">
        <v>100</v>
      </c>
      <c r="C123" s="21">
        <v>591</v>
      </c>
      <c r="D123" s="21">
        <v>7.0000000000000007E-2</v>
      </c>
      <c r="E123" s="21">
        <v>0.03</v>
      </c>
      <c r="F123" s="21">
        <v>0.09</v>
      </c>
      <c r="G123" s="22">
        <f t="shared" si="13"/>
        <v>80.573684634598337</v>
      </c>
      <c r="H123" s="5">
        <v>38</v>
      </c>
      <c r="I123" s="64">
        <v>1</v>
      </c>
      <c r="J123" s="64">
        <v>1</v>
      </c>
      <c r="K123" s="64">
        <v>4</v>
      </c>
      <c r="L123" s="22">
        <v>98.5</v>
      </c>
      <c r="M123" s="22">
        <f t="shared" si="12"/>
        <v>1.5</v>
      </c>
      <c r="N123" s="5">
        <v>7980</v>
      </c>
      <c r="O123" s="5">
        <f t="shared" si="15"/>
        <v>7860.3</v>
      </c>
      <c r="P123" s="5" t="s">
        <v>23</v>
      </c>
      <c r="U123" s="5"/>
    </row>
    <row r="124" spans="1:27" x14ac:dyDescent="0.3">
      <c r="A124" s="2">
        <v>34</v>
      </c>
      <c r="B124" s="17">
        <v>100</v>
      </c>
      <c r="C124" s="18">
        <v>462</v>
      </c>
      <c r="D124" s="18">
        <v>0.12</v>
      </c>
      <c r="E124" s="18">
        <v>0.02</v>
      </c>
      <c r="F124" s="18">
        <v>0.05</v>
      </c>
      <c r="G124" s="19">
        <f t="shared" si="13"/>
        <v>90.187590187590189</v>
      </c>
      <c r="H124" s="5">
        <v>35.5</v>
      </c>
      <c r="I124" s="64">
        <v>7</v>
      </c>
      <c r="J124" s="64">
        <v>4</v>
      </c>
      <c r="K124" s="64">
        <v>3</v>
      </c>
      <c r="L124" s="19">
        <v>98.46</v>
      </c>
      <c r="M124" s="19">
        <f t="shared" si="12"/>
        <v>1.5400000000000063</v>
      </c>
      <c r="N124" s="5">
        <v>7980</v>
      </c>
      <c r="O124" s="5">
        <f t="shared" si="15"/>
        <v>7857.1079999999993</v>
      </c>
      <c r="P124" s="5" t="s">
        <v>23</v>
      </c>
      <c r="U124" s="5"/>
    </row>
    <row r="125" spans="1:27" x14ac:dyDescent="0.3">
      <c r="A125" s="2">
        <v>210</v>
      </c>
      <c r="B125" s="53">
        <v>140</v>
      </c>
      <c r="C125" s="53">
        <v>800</v>
      </c>
      <c r="D125" s="53">
        <v>7.0000000000000007E-2</v>
      </c>
      <c r="E125" s="53">
        <v>0.02</v>
      </c>
      <c r="F125" s="53">
        <v>7.4999999999999997E-2</v>
      </c>
      <c r="G125" s="54">
        <f t="shared" si="13"/>
        <v>124.99999999999999</v>
      </c>
      <c r="H125" s="5">
        <v>23.6</v>
      </c>
      <c r="I125" s="64">
        <v>2</v>
      </c>
      <c r="J125" s="64">
        <v>3</v>
      </c>
      <c r="K125" s="64">
        <v>4</v>
      </c>
      <c r="L125" s="55">
        <v>98.442594773179962</v>
      </c>
      <c r="M125" s="54">
        <f t="shared" si="12"/>
        <v>1.5574052268200376</v>
      </c>
      <c r="N125" s="5">
        <v>7980</v>
      </c>
      <c r="O125" s="5">
        <f t="shared" si="15"/>
        <v>7855.7190628997605</v>
      </c>
      <c r="P125" s="5" t="s">
        <v>23</v>
      </c>
      <c r="U125" s="5"/>
    </row>
    <row r="126" spans="1:27" ht="14.4" customHeight="1" x14ac:dyDescent="0.3">
      <c r="A126" s="2">
        <v>93</v>
      </c>
      <c r="B126" s="41">
        <v>225</v>
      </c>
      <c r="C126" s="42">
        <v>1000</v>
      </c>
      <c r="D126" s="42">
        <v>0.06</v>
      </c>
      <c r="E126" s="42">
        <v>0.02</v>
      </c>
      <c r="F126" s="42">
        <v>0.08</v>
      </c>
      <c r="G126" s="43">
        <f t="shared" si="13"/>
        <v>187.5</v>
      </c>
      <c r="H126" s="5">
        <v>38</v>
      </c>
      <c r="I126" s="64">
        <v>7</v>
      </c>
      <c r="J126" s="64">
        <v>1</v>
      </c>
      <c r="K126" s="64">
        <v>7</v>
      </c>
      <c r="L126" s="43">
        <v>98.43</v>
      </c>
      <c r="M126" s="43">
        <f t="shared" si="12"/>
        <v>1.5699999999999932</v>
      </c>
      <c r="N126" s="5">
        <v>7980</v>
      </c>
      <c r="O126" s="5">
        <f t="shared" si="15"/>
        <v>7854.7139999999999</v>
      </c>
      <c r="P126" s="5" t="s">
        <v>23</v>
      </c>
      <c r="U126" s="5"/>
    </row>
    <row r="127" spans="1:27" x14ac:dyDescent="0.3">
      <c r="A127" s="2">
        <v>27</v>
      </c>
      <c r="B127" s="17">
        <v>80</v>
      </c>
      <c r="C127" s="18">
        <v>300</v>
      </c>
      <c r="D127" s="18">
        <v>0.08</v>
      </c>
      <c r="E127" s="18">
        <v>0.02</v>
      </c>
      <c r="F127" s="18">
        <v>0.05</v>
      </c>
      <c r="G127" s="19">
        <f t="shared" si="13"/>
        <v>166.66666666666669</v>
      </c>
      <c r="H127" s="5">
        <v>35.5</v>
      </c>
      <c r="I127" s="64">
        <v>7</v>
      </c>
      <c r="J127" s="64">
        <v>4</v>
      </c>
      <c r="K127" s="64">
        <v>3</v>
      </c>
      <c r="L127" s="19">
        <v>98.38</v>
      </c>
      <c r="M127" s="19">
        <f t="shared" si="12"/>
        <v>1.6200000000000045</v>
      </c>
      <c r="N127" s="5">
        <v>7980</v>
      </c>
      <c r="O127" s="5">
        <f t="shared" si="15"/>
        <v>7850.7239999999993</v>
      </c>
      <c r="P127" s="5" t="s">
        <v>23</v>
      </c>
      <c r="U127" s="5"/>
    </row>
    <row r="128" spans="1:27" x14ac:dyDescent="0.3">
      <c r="A128" s="2">
        <v>88</v>
      </c>
      <c r="B128" s="41">
        <v>269.60000000000002</v>
      </c>
      <c r="C128" s="42">
        <v>1178.4000000000001</v>
      </c>
      <c r="D128" s="42">
        <v>0.11</v>
      </c>
      <c r="E128" s="42">
        <v>0.02</v>
      </c>
      <c r="F128" s="42">
        <v>0.08</v>
      </c>
      <c r="G128" s="43">
        <f t="shared" si="13"/>
        <v>103.99308769980867</v>
      </c>
      <c r="H128" s="5">
        <v>38</v>
      </c>
      <c r="I128" s="64">
        <v>7</v>
      </c>
      <c r="J128" s="64">
        <v>1</v>
      </c>
      <c r="K128" s="64">
        <v>7</v>
      </c>
      <c r="L128" s="43">
        <v>98.38</v>
      </c>
      <c r="M128" s="43">
        <f t="shared" si="12"/>
        <v>1.6200000000000045</v>
      </c>
      <c r="N128" s="5">
        <v>7980</v>
      </c>
      <c r="O128" s="5">
        <f t="shared" si="15"/>
        <v>7850.7239999999993</v>
      </c>
      <c r="P128" s="5" t="s">
        <v>23</v>
      </c>
      <c r="U128" s="5"/>
    </row>
    <row r="129" spans="1:27" x14ac:dyDescent="0.3">
      <c r="A129" s="2">
        <v>89</v>
      </c>
      <c r="B129" s="41">
        <v>150</v>
      </c>
      <c r="C129" s="42">
        <v>1000</v>
      </c>
      <c r="D129" s="42">
        <v>0.09</v>
      </c>
      <c r="E129" s="42">
        <v>0.02</v>
      </c>
      <c r="F129" s="42">
        <v>0.08</v>
      </c>
      <c r="G129" s="43">
        <f t="shared" si="13"/>
        <v>83.333333333333329</v>
      </c>
      <c r="H129" s="5">
        <v>38</v>
      </c>
      <c r="I129" s="64">
        <v>7</v>
      </c>
      <c r="J129" s="64">
        <v>1</v>
      </c>
      <c r="K129" s="64">
        <v>7</v>
      </c>
      <c r="L129" s="43">
        <v>98.37</v>
      </c>
      <c r="M129" s="43">
        <f t="shared" si="12"/>
        <v>1.6299999999999955</v>
      </c>
      <c r="N129" s="5">
        <v>7980</v>
      </c>
      <c r="O129" s="5">
        <f t="shared" si="15"/>
        <v>7849.9260000000013</v>
      </c>
      <c r="P129" s="5" t="s">
        <v>23</v>
      </c>
      <c r="U129" s="5"/>
    </row>
    <row r="130" spans="1:27" x14ac:dyDescent="0.3">
      <c r="A130" s="2">
        <v>92</v>
      </c>
      <c r="B130" s="41">
        <v>225</v>
      </c>
      <c r="C130" s="42">
        <v>1300</v>
      </c>
      <c r="D130" s="42">
        <v>0.09</v>
      </c>
      <c r="E130" s="42">
        <v>0.02</v>
      </c>
      <c r="F130" s="42">
        <v>0.08</v>
      </c>
      <c r="G130" s="43">
        <f t="shared" si="13"/>
        <v>96.15384615384616</v>
      </c>
      <c r="H130" s="5">
        <v>38</v>
      </c>
      <c r="I130" s="64">
        <v>7</v>
      </c>
      <c r="J130" s="64">
        <v>1</v>
      </c>
      <c r="K130" s="64">
        <v>7</v>
      </c>
      <c r="L130" s="43">
        <v>98.37</v>
      </c>
      <c r="M130" s="43">
        <f t="shared" si="12"/>
        <v>1.6299999999999955</v>
      </c>
      <c r="N130" s="5">
        <v>7980</v>
      </c>
      <c r="O130" s="5">
        <f t="shared" si="15"/>
        <v>7849.9260000000013</v>
      </c>
      <c r="P130" s="5" t="s">
        <v>23</v>
      </c>
      <c r="U130" s="5"/>
    </row>
    <row r="131" spans="1:27" x14ac:dyDescent="0.3">
      <c r="A131" s="2">
        <v>228</v>
      </c>
      <c r="B131" s="57">
        <v>200</v>
      </c>
      <c r="C131" s="9">
        <v>200</v>
      </c>
      <c r="D131" s="9">
        <v>0.12</v>
      </c>
      <c r="E131" s="9">
        <v>0.03</v>
      </c>
      <c r="F131" s="11">
        <v>7.0000000000000007E-2</v>
      </c>
      <c r="G131" s="5">
        <f t="shared" si="13"/>
        <v>277.77777777777777</v>
      </c>
      <c r="H131" s="5">
        <v>35.5</v>
      </c>
      <c r="I131" s="64">
        <v>1</v>
      </c>
      <c r="J131" s="64">
        <v>2</v>
      </c>
      <c r="K131" s="65">
        <v>1</v>
      </c>
      <c r="L131" s="5">
        <v>98.35</v>
      </c>
      <c r="M131" s="5">
        <f t="shared" si="12"/>
        <v>1.6500000000000057</v>
      </c>
      <c r="N131" s="5">
        <v>7980</v>
      </c>
      <c r="O131" s="5">
        <f t="shared" si="15"/>
        <v>7848.33</v>
      </c>
      <c r="P131" s="5" t="s">
        <v>23</v>
      </c>
      <c r="U131" s="5"/>
    </row>
    <row r="132" spans="1:27" x14ac:dyDescent="0.3">
      <c r="A132" s="2">
        <v>22</v>
      </c>
      <c r="B132" s="17">
        <v>80</v>
      </c>
      <c r="C132" s="18">
        <v>1500</v>
      </c>
      <c r="D132" s="18">
        <v>0.04</v>
      </c>
      <c r="E132" s="18">
        <v>0.02</v>
      </c>
      <c r="F132" s="18">
        <v>0.05</v>
      </c>
      <c r="G132" s="19">
        <f t="shared" si="13"/>
        <v>66.666666666666671</v>
      </c>
      <c r="H132" s="5">
        <v>35.5</v>
      </c>
      <c r="I132" s="64">
        <v>7</v>
      </c>
      <c r="J132" s="64">
        <v>4</v>
      </c>
      <c r="K132" s="64">
        <v>3</v>
      </c>
      <c r="L132" s="19">
        <v>98.33</v>
      </c>
      <c r="M132" s="19">
        <f t="shared" si="12"/>
        <v>1.6700000000000017</v>
      </c>
      <c r="N132" s="5">
        <v>7980</v>
      </c>
      <c r="O132" s="5">
        <f t="shared" si="15"/>
        <v>7846.7340000000004</v>
      </c>
      <c r="P132" s="5" t="s">
        <v>23</v>
      </c>
      <c r="U132" s="5"/>
    </row>
    <row r="133" spans="1:27" x14ac:dyDescent="0.3">
      <c r="A133" s="2">
        <v>94</v>
      </c>
      <c r="B133" s="41">
        <v>225</v>
      </c>
      <c r="C133" s="42">
        <v>1000</v>
      </c>
      <c r="D133" s="42">
        <v>0.12</v>
      </c>
      <c r="E133" s="42">
        <v>0.02</v>
      </c>
      <c r="F133" s="42">
        <v>0.08</v>
      </c>
      <c r="G133" s="43">
        <f t="shared" si="13"/>
        <v>93.75</v>
      </c>
      <c r="H133" s="5">
        <v>38</v>
      </c>
      <c r="I133" s="64">
        <v>7</v>
      </c>
      <c r="J133" s="64">
        <v>1</v>
      </c>
      <c r="K133" s="64">
        <v>7</v>
      </c>
      <c r="L133" s="43">
        <v>98.33</v>
      </c>
      <c r="M133" s="43">
        <f t="shared" si="12"/>
        <v>1.6700000000000017</v>
      </c>
      <c r="N133" s="5">
        <v>7980</v>
      </c>
      <c r="O133" s="5">
        <f t="shared" si="15"/>
        <v>7846.7340000000004</v>
      </c>
      <c r="P133" s="5" t="s">
        <v>23</v>
      </c>
      <c r="U133" s="5"/>
    </row>
    <row r="134" spans="1:27" x14ac:dyDescent="0.3">
      <c r="A134" s="2">
        <v>81</v>
      </c>
      <c r="B134" s="41">
        <v>180.4</v>
      </c>
      <c r="C134" s="42">
        <v>821.6</v>
      </c>
      <c r="D134" s="42">
        <v>7.0000000000000007E-2</v>
      </c>
      <c r="E134" s="42">
        <v>0.02</v>
      </c>
      <c r="F134" s="42">
        <v>0.08</v>
      </c>
      <c r="G134" s="43">
        <f t="shared" si="13"/>
        <v>156.8368340520239</v>
      </c>
      <c r="H134" s="5">
        <v>38</v>
      </c>
      <c r="I134" s="64">
        <v>7</v>
      </c>
      <c r="J134" s="64">
        <v>1</v>
      </c>
      <c r="K134" s="64">
        <v>7</v>
      </c>
      <c r="L134" s="43">
        <v>98.31</v>
      </c>
      <c r="M134" s="43">
        <f t="shared" si="12"/>
        <v>1.6899999999999977</v>
      </c>
      <c r="N134" s="5">
        <v>7980</v>
      </c>
      <c r="O134" s="5">
        <f t="shared" si="15"/>
        <v>7845.1380000000008</v>
      </c>
      <c r="P134" s="5" t="s">
        <v>23</v>
      </c>
      <c r="U134" s="5"/>
    </row>
    <row r="135" spans="1:27" x14ac:dyDescent="0.3">
      <c r="A135" s="2">
        <v>289</v>
      </c>
      <c r="B135" s="60">
        <v>150</v>
      </c>
      <c r="C135" s="5">
        <f>B135/(D135*E135*G135)</f>
        <v>183.15018315018312</v>
      </c>
      <c r="D135" s="9">
        <f>V135/1000</f>
        <v>9.0999999999999998E-2</v>
      </c>
      <c r="E135" s="9">
        <v>0.05</v>
      </c>
      <c r="F135" s="9">
        <v>7.0000000000000007E-2</v>
      </c>
      <c r="G135" s="9">
        <v>180</v>
      </c>
      <c r="H135" s="9">
        <v>30</v>
      </c>
      <c r="I135" s="64">
        <v>7</v>
      </c>
      <c r="J135" s="64">
        <v>3</v>
      </c>
      <c r="K135" s="64">
        <v>4</v>
      </c>
      <c r="L135" s="5">
        <f>O135/N135*100</f>
        <v>98.308270676691734</v>
      </c>
      <c r="M135" s="5">
        <f t="shared" si="12"/>
        <v>1.691729323308266</v>
      </c>
      <c r="N135" s="9">
        <v>7980</v>
      </c>
      <c r="O135" s="9">
        <f>W135*1000</f>
        <v>7845</v>
      </c>
      <c r="P135" s="5" t="s">
        <v>23</v>
      </c>
      <c r="V135" s="9">
        <v>91</v>
      </c>
      <c r="W135" s="9">
        <v>7.8449999999999998</v>
      </c>
      <c r="Y135" s="9"/>
      <c r="Z135" s="9"/>
      <c r="AA135" s="61"/>
    </row>
    <row r="136" spans="1:27" x14ac:dyDescent="0.3">
      <c r="A136" s="2">
        <v>18</v>
      </c>
      <c r="B136" s="14">
        <v>150</v>
      </c>
      <c r="C136" s="15">
        <v>150</v>
      </c>
      <c r="D136" s="15">
        <v>0.09</v>
      </c>
      <c r="E136" s="15">
        <v>0.05</v>
      </c>
      <c r="F136" s="15">
        <v>3.5000000000000003E-2</v>
      </c>
      <c r="G136" s="16">
        <f t="shared" ref="G136:G145" si="16">B136/(C136*D136*E136)</f>
        <v>222.2222222222222</v>
      </c>
      <c r="H136" s="5">
        <v>30</v>
      </c>
      <c r="I136" s="64">
        <v>1</v>
      </c>
      <c r="J136" s="64">
        <v>2</v>
      </c>
      <c r="K136" s="64">
        <v>7</v>
      </c>
      <c r="L136" s="16">
        <v>98.3</v>
      </c>
      <c r="M136" s="16">
        <f t="shared" si="12"/>
        <v>1.7000000000000028</v>
      </c>
      <c r="N136" s="5">
        <v>7980</v>
      </c>
      <c r="O136" s="5">
        <f t="shared" ref="O136:O142" si="17">L136*N136/100</f>
        <v>7844.34</v>
      </c>
      <c r="P136" s="5" t="s">
        <v>23</v>
      </c>
      <c r="U136" s="5"/>
      <c r="W136">
        <f>SUM(H119:H450)/COUNT(H119:H450)</f>
        <v>29.147569099171381</v>
      </c>
    </row>
    <row r="137" spans="1:27" x14ac:dyDescent="0.3">
      <c r="A137" s="2">
        <v>217</v>
      </c>
      <c r="B137" s="53">
        <v>160</v>
      </c>
      <c r="C137" s="53">
        <v>1000</v>
      </c>
      <c r="D137" s="53">
        <v>7.0000000000000007E-2</v>
      </c>
      <c r="E137" s="53">
        <v>0.02</v>
      </c>
      <c r="F137" s="53">
        <v>7.4999999999999997E-2</v>
      </c>
      <c r="G137" s="54">
        <f t="shared" si="16"/>
        <v>114.28571428571428</v>
      </c>
      <c r="H137" s="5">
        <v>23.6</v>
      </c>
      <c r="I137" s="64">
        <v>2</v>
      </c>
      <c r="J137" s="64">
        <v>3</v>
      </c>
      <c r="K137" s="64">
        <v>4</v>
      </c>
      <c r="L137" s="55">
        <v>98.281273698561577</v>
      </c>
      <c r="M137" s="54">
        <f t="shared" si="12"/>
        <v>1.7187263014384229</v>
      </c>
      <c r="N137" s="5">
        <v>7980</v>
      </c>
      <c r="O137" s="5">
        <f t="shared" si="17"/>
        <v>7842.8456411452134</v>
      </c>
      <c r="P137" s="5" t="s">
        <v>23</v>
      </c>
      <c r="U137" s="5"/>
    </row>
    <row r="138" spans="1:27" x14ac:dyDescent="0.3">
      <c r="A138" s="2">
        <v>83</v>
      </c>
      <c r="B138" s="41">
        <v>180.4</v>
      </c>
      <c r="C138" s="42">
        <v>1178.4000000000001</v>
      </c>
      <c r="D138" s="42">
        <v>7.0000000000000007E-2</v>
      </c>
      <c r="E138" s="42">
        <v>0.02</v>
      </c>
      <c r="F138" s="42">
        <v>0.08</v>
      </c>
      <c r="G138" s="43">
        <f t="shared" si="16"/>
        <v>109.3492386771409</v>
      </c>
      <c r="H138" s="5">
        <v>38</v>
      </c>
      <c r="I138" s="64">
        <v>7</v>
      </c>
      <c r="J138" s="64">
        <v>1</v>
      </c>
      <c r="K138" s="64">
        <v>7</v>
      </c>
      <c r="L138" s="43">
        <v>98.25</v>
      </c>
      <c r="M138" s="43">
        <f t="shared" si="12"/>
        <v>1.75</v>
      </c>
      <c r="N138" s="5">
        <v>7980</v>
      </c>
      <c r="O138" s="5">
        <f t="shared" si="17"/>
        <v>7840.35</v>
      </c>
      <c r="P138" s="5" t="s">
        <v>23</v>
      </c>
      <c r="U138" s="5"/>
    </row>
    <row r="139" spans="1:27" x14ac:dyDescent="0.3">
      <c r="A139" s="2">
        <v>87</v>
      </c>
      <c r="B139" s="41">
        <v>180.4</v>
      </c>
      <c r="C139" s="42">
        <v>1178.4000000000001</v>
      </c>
      <c r="D139" s="42">
        <v>0.11</v>
      </c>
      <c r="E139" s="42">
        <v>0.02</v>
      </c>
      <c r="F139" s="42">
        <v>0.08</v>
      </c>
      <c r="G139" s="43">
        <f t="shared" si="16"/>
        <v>69.585879158180575</v>
      </c>
      <c r="H139" s="5">
        <v>38</v>
      </c>
      <c r="I139" s="64">
        <v>7</v>
      </c>
      <c r="J139" s="64">
        <v>1</v>
      </c>
      <c r="K139" s="64">
        <v>7</v>
      </c>
      <c r="L139" s="43">
        <v>98.25</v>
      </c>
      <c r="M139" s="43">
        <f t="shared" si="12"/>
        <v>1.75</v>
      </c>
      <c r="N139" s="5">
        <v>7980</v>
      </c>
      <c r="O139" s="5">
        <f t="shared" si="17"/>
        <v>7840.35</v>
      </c>
      <c r="P139" s="5" t="s">
        <v>23</v>
      </c>
      <c r="U139" s="5"/>
    </row>
    <row r="140" spans="1:27" x14ac:dyDescent="0.3">
      <c r="A140" s="2">
        <v>182</v>
      </c>
      <c r="B140" s="50">
        <v>150</v>
      </c>
      <c r="C140" s="51">
        <v>450</v>
      </c>
      <c r="D140" s="51">
        <v>0.08</v>
      </c>
      <c r="E140" s="51">
        <v>0.03</v>
      </c>
      <c r="F140" s="51">
        <v>7.0000000000000007E-2</v>
      </c>
      <c r="G140" s="52">
        <f t="shared" si="16"/>
        <v>138.88888888888889</v>
      </c>
      <c r="H140" s="5">
        <v>17</v>
      </c>
      <c r="I140" s="64">
        <v>7</v>
      </c>
      <c r="J140" s="64">
        <v>1</v>
      </c>
      <c r="K140" s="64">
        <v>7</v>
      </c>
      <c r="L140" s="52">
        <v>98.23</v>
      </c>
      <c r="M140" s="52">
        <f t="shared" si="12"/>
        <v>1.769999999999996</v>
      </c>
      <c r="N140" s="5">
        <v>7980</v>
      </c>
      <c r="O140" s="5">
        <f t="shared" si="17"/>
        <v>7838.7539999999999</v>
      </c>
      <c r="P140" s="5" t="s">
        <v>23</v>
      </c>
      <c r="U140" s="5"/>
    </row>
    <row r="141" spans="1:27" x14ac:dyDescent="0.3">
      <c r="A141" s="2">
        <v>192</v>
      </c>
      <c r="B141" s="50">
        <v>150</v>
      </c>
      <c r="C141" s="51">
        <v>600</v>
      </c>
      <c r="D141" s="51">
        <v>0.06</v>
      </c>
      <c r="E141" s="51">
        <v>0.03</v>
      </c>
      <c r="F141" s="51">
        <v>7.0000000000000007E-2</v>
      </c>
      <c r="G141" s="52">
        <f t="shared" si="16"/>
        <v>138.88888888888889</v>
      </c>
      <c r="H141" s="5">
        <v>17</v>
      </c>
      <c r="I141" s="64">
        <v>7</v>
      </c>
      <c r="J141" s="64">
        <v>1</v>
      </c>
      <c r="K141" s="64">
        <v>7</v>
      </c>
      <c r="L141" s="52">
        <v>98.23</v>
      </c>
      <c r="M141" s="52">
        <f t="shared" si="12"/>
        <v>1.769999999999996</v>
      </c>
      <c r="N141" s="5">
        <v>7980</v>
      </c>
      <c r="O141" s="5">
        <f t="shared" si="17"/>
        <v>7838.7539999999999</v>
      </c>
      <c r="P141" s="5" t="s">
        <v>23</v>
      </c>
      <c r="U141" s="5"/>
    </row>
    <row r="142" spans="1:27" x14ac:dyDescent="0.3">
      <c r="A142" s="2">
        <v>197</v>
      </c>
      <c r="B142" s="53">
        <v>160</v>
      </c>
      <c r="C142" s="53">
        <v>800</v>
      </c>
      <c r="D142" s="53">
        <v>7.0000000000000007E-2</v>
      </c>
      <c r="E142" s="53">
        <v>0.03</v>
      </c>
      <c r="F142" s="53">
        <v>7.4999999999999997E-2</v>
      </c>
      <c r="G142" s="54">
        <f t="shared" si="16"/>
        <v>95.238095238095227</v>
      </c>
      <c r="H142" s="5">
        <v>23.6</v>
      </c>
      <c r="I142" s="64">
        <v>2</v>
      </c>
      <c r="J142" s="64">
        <v>3</v>
      </c>
      <c r="K142" s="64">
        <v>4</v>
      </c>
      <c r="L142" s="55">
        <v>98.227093952037237</v>
      </c>
      <c r="M142" s="54">
        <f t="shared" si="12"/>
        <v>1.7729060479627634</v>
      </c>
      <c r="N142" s="5">
        <v>7980</v>
      </c>
      <c r="O142" s="5">
        <f t="shared" si="17"/>
        <v>7838.5220973725709</v>
      </c>
      <c r="P142" s="5" t="s">
        <v>23</v>
      </c>
      <c r="U142" s="5"/>
    </row>
    <row r="143" spans="1:27" x14ac:dyDescent="0.3">
      <c r="A143" s="2">
        <v>331</v>
      </c>
      <c r="B143" s="60">
        <v>200</v>
      </c>
      <c r="C143" s="9">
        <v>750</v>
      </c>
      <c r="D143" s="9">
        <v>0.11</v>
      </c>
      <c r="E143" s="9">
        <v>0.05</v>
      </c>
      <c r="F143" s="9">
        <v>7.0000000000000007E-2</v>
      </c>
      <c r="G143" s="5">
        <f t="shared" si="16"/>
        <v>48.484848484848484</v>
      </c>
      <c r="H143" s="9">
        <v>26.25</v>
      </c>
      <c r="I143" s="64">
        <v>7</v>
      </c>
      <c r="J143" s="64">
        <v>1</v>
      </c>
      <c r="K143" s="64">
        <v>4</v>
      </c>
      <c r="L143" s="5">
        <v>98.21</v>
      </c>
      <c r="M143" s="9">
        <f t="shared" si="12"/>
        <v>1.7900000000000063</v>
      </c>
      <c r="N143" s="9">
        <v>7990</v>
      </c>
      <c r="O143" s="9">
        <f>N143*L143/100</f>
        <v>7846.9789999999994</v>
      </c>
      <c r="P143" s="5" t="s">
        <v>23</v>
      </c>
    </row>
    <row r="144" spans="1:27" x14ac:dyDescent="0.3">
      <c r="A144" s="2">
        <v>57</v>
      </c>
      <c r="B144" s="26">
        <v>150</v>
      </c>
      <c r="C144" s="27">
        <v>600</v>
      </c>
      <c r="D144" s="27">
        <v>0.08</v>
      </c>
      <c r="E144" s="27">
        <v>0.04</v>
      </c>
      <c r="F144" s="27">
        <v>7.0000000000000007E-2</v>
      </c>
      <c r="G144" s="28">
        <f t="shared" si="16"/>
        <v>78.125</v>
      </c>
      <c r="H144" s="5">
        <v>30</v>
      </c>
      <c r="I144" s="64">
        <v>7</v>
      </c>
      <c r="J144" s="64">
        <v>1</v>
      </c>
      <c r="K144" s="64">
        <v>4</v>
      </c>
      <c r="L144" s="28">
        <v>98.2</v>
      </c>
      <c r="M144" s="28">
        <f t="shared" si="12"/>
        <v>1.7999999999999972</v>
      </c>
      <c r="N144" s="5">
        <v>7980</v>
      </c>
      <c r="O144" s="5">
        <f>L144*N144/100</f>
        <v>7836.36</v>
      </c>
      <c r="P144" s="5" t="s">
        <v>23</v>
      </c>
      <c r="U144" s="5"/>
    </row>
    <row r="145" spans="1:27" x14ac:dyDescent="0.3">
      <c r="A145" s="2">
        <v>102</v>
      </c>
      <c r="B145" s="44">
        <v>125</v>
      </c>
      <c r="C145" s="45">
        <v>21.44</v>
      </c>
      <c r="D145" s="45">
        <v>1.7999999999999999E-2</v>
      </c>
      <c r="E145" s="45">
        <v>0.35</v>
      </c>
      <c r="F145" s="45">
        <v>7.4999999999999997E-2</v>
      </c>
      <c r="G145" s="46">
        <f t="shared" si="16"/>
        <v>925.43236199952617</v>
      </c>
      <c r="H145" s="5">
        <v>35</v>
      </c>
      <c r="I145" s="64">
        <v>1</v>
      </c>
      <c r="J145" s="64">
        <v>1</v>
      </c>
      <c r="K145" s="64">
        <v>7</v>
      </c>
      <c r="L145" s="46">
        <v>98.15</v>
      </c>
      <c r="M145" s="46">
        <f t="shared" si="12"/>
        <v>1.8499999999999943</v>
      </c>
      <c r="N145" s="5">
        <v>7980</v>
      </c>
      <c r="O145" s="5">
        <f>L145*N145/100</f>
        <v>7832.37</v>
      </c>
      <c r="P145" s="5" t="s">
        <v>23</v>
      </c>
      <c r="U145" s="5"/>
    </row>
    <row r="146" spans="1:27" x14ac:dyDescent="0.3">
      <c r="A146" s="2">
        <v>287</v>
      </c>
      <c r="B146" s="60">
        <v>150</v>
      </c>
      <c r="C146" s="5">
        <f>B146/(D146*E146*G146)</f>
        <v>157.23270440251574</v>
      </c>
      <c r="D146" s="9">
        <f>V146/1000</f>
        <v>0.106</v>
      </c>
      <c r="E146" s="9">
        <v>0.05</v>
      </c>
      <c r="F146" s="9">
        <v>7.0000000000000007E-2</v>
      </c>
      <c r="G146" s="9">
        <v>180</v>
      </c>
      <c r="H146" s="9">
        <v>30</v>
      </c>
      <c r="I146" s="64">
        <v>7</v>
      </c>
      <c r="J146" s="64">
        <v>3</v>
      </c>
      <c r="K146" s="64">
        <v>4</v>
      </c>
      <c r="L146" s="5">
        <f>O146/N146*100</f>
        <v>98.132832080200501</v>
      </c>
      <c r="M146" s="5">
        <f t="shared" si="12"/>
        <v>1.867167919799499</v>
      </c>
      <c r="N146" s="9">
        <v>7980</v>
      </c>
      <c r="O146" s="9">
        <f>W146*1000</f>
        <v>7831</v>
      </c>
      <c r="P146" s="5" t="s">
        <v>23</v>
      </c>
      <c r="V146" s="9">
        <v>106</v>
      </c>
      <c r="W146" s="9">
        <v>7.8310000000000004</v>
      </c>
      <c r="Y146" s="9"/>
      <c r="Z146" s="9"/>
      <c r="AA146" s="61"/>
    </row>
    <row r="147" spans="1:27" x14ac:dyDescent="0.3">
      <c r="A147" s="2">
        <v>21</v>
      </c>
      <c r="B147" s="17">
        <v>100</v>
      </c>
      <c r="C147" s="18">
        <v>1700</v>
      </c>
      <c r="D147" s="18">
        <v>0.06</v>
      </c>
      <c r="E147" s="18">
        <v>0.02</v>
      </c>
      <c r="F147" s="18">
        <v>0.05</v>
      </c>
      <c r="G147" s="19">
        <f>B147/(C147*D147*E147)</f>
        <v>49.019607843137251</v>
      </c>
      <c r="H147" s="5">
        <v>35.5</v>
      </c>
      <c r="I147" s="64">
        <v>7</v>
      </c>
      <c r="J147" s="64">
        <v>4</v>
      </c>
      <c r="K147" s="64">
        <v>3</v>
      </c>
      <c r="L147" s="19">
        <v>98.12</v>
      </c>
      <c r="M147" s="19">
        <f t="shared" si="12"/>
        <v>1.8799999999999955</v>
      </c>
      <c r="N147" s="5">
        <v>7980</v>
      </c>
      <c r="O147" s="5">
        <f>L147*N147/100</f>
        <v>7829.9760000000006</v>
      </c>
      <c r="P147" s="5" t="s">
        <v>23</v>
      </c>
      <c r="U147" s="5"/>
    </row>
    <row r="148" spans="1:27" x14ac:dyDescent="0.3">
      <c r="A148" s="2">
        <v>278</v>
      </c>
      <c r="B148" s="60">
        <v>150</v>
      </c>
      <c r="C148" s="5">
        <f>B148/(D148*E148*G148)</f>
        <v>251.08804820890524</v>
      </c>
      <c r="D148" s="9">
        <f>V148/1000</f>
        <v>0.11600000000000001</v>
      </c>
      <c r="E148" s="9">
        <v>0.05</v>
      </c>
      <c r="F148" s="9">
        <v>7.0000000000000007E-2</v>
      </c>
      <c r="G148" s="9">
        <v>103</v>
      </c>
      <c r="H148" s="9">
        <v>30</v>
      </c>
      <c r="I148" s="64">
        <v>7</v>
      </c>
      <c r="J148" s="64">
        <v>3</v>
      </c>
      <c r="K148" s="64">
        <v>4</v>
      </c>
      <c r="L148" s="5">
        <f>O148/N148*100</f>
        <v>98.082706766917298</v>
      </c>
      <c r="M148" s="5">
        <f t="shared" si="12"/>
        <v>1.9172932330827024</v>
      </c>
      <c r="N148" s="9">
        <v>7980</v>
      </c>
      <c r="O148" s="9">
        <f>W148*1000</f>
        <v>7827</v>
      </c>
      <c r="P148" s="5" t="s">
        <v>23</v>
      </c>
      <c r="V148" s="9">
        <v>116</v>
      </c>
      <c r="W148" s="9">
        <v>7.827</v>
      </c>
      <c r="Y148" s="9"/>
      <c r="Z148" s="9"/>
      <c r="AA148" s="61"/>
    </row>
    <row r="149" spans="1:27" x14ac:dyDescent="0.3">
      <c r="A149" s="2">
        <v>296</v>
      </c>
      <c r="B149" s="60">
        <v>200</v>
      </c>
      <c r="C149" s="5">
        <f>B149/(D149*E149*G149)</f>
        <v>238.9486260454002</v>
      </c>
      <c r="D149" s="9">
        <f>V149/1000</f>
        <v>9.2999999999999999E-2</v>
      </c>
      <c r="E149" s="9">
        <v>0.05</v>
      </c>
      <c r="F149" s="9">
        <v>7.0000000000000007E-2</v>
      </c>
      <c r="G149" s="9">
        <v>180</v>
      </c>
      <c r="H149" s="9">
        <v>30</v>
      </c>
      <c r="I149" s="64">
        <v>7</v>
      </c>
      <c r="J149" s="64">
        <v>3</v>
      </c>
      <c r="K149" s="64">
        <v>4</v>
      </c>
      <c r="L149" s="5">
        <f>O149/N149*100</f>
        <v>98.02005012531329</v>
      </c>
      <c r="M149" s="5">
        <f t="shared" si="12"/>
        <v>1.9799498746867101</v>
      </c>
      <c r="N149" s="9">
        <v>7980</v>
      </c>
      <c r="O149" s="9">
        <f>W149*1000</f>
        <v>7822</v>
      </c>
      <c r="P149" s="5" t="s">
        <v>23</v>
      </c>
      <c r="V149" s="9">
        <v>93</v>
      </c>
      <c r="W149" s="9">
        <v>7.8220000000000001</v>
      </c>
      <c r="Y149" s="9"/>
      <c r="Z149" s="9"/>
      <c r="AA149" s="61"/>
    </row>
    <row r="150" spans="1:27" x14ac:dyDescent="0.3">
      <c r="A150" s="2">
        <v>106</v>
      </c>
      <c r="B150" s="44">
        <v>175</v>
      </c>
      <c r="C150" s="45">
        <v>18.760000000000002</v>
      </c>
      <c r="D150" s="45">
        <v>3.6999999999999998E-2</v>
      </c>
      <c r="E150" s="45">
        <v>0.4</v>
      </c>
      <c r="F150" s="45">
        <v>7.4999999999999997E-2</v>
      </c>
      <c r="G150" s="46">
        <f t="shared" ref="G150:G155" si="18">B150/(C150*D150*E150)</f>
        <v>630.29447357805554</v>
      </c>
      <c r="H150" s="5">
        <v>35</v>
      </c>
      <c r="I150" s="64">
        <v>1</v>
      </c>
      <c r="J150" s="64">
        <v>1</v>
      </c>
      <c r="K150" s="64">
        <v>7</v>
      </c>
      <c r="L150" s="46">
        <v>98.02</v>
      </c>
      <c r="M150" s="46">
        <f t="shared" si="12"/>
        <v>1.980000000000004</v>
      </c>
      <c r="N150" s="5">
        <v>7980</v>
      </c>
      <c r="O150" s="5">
        <f>L150*N150/100</f>
        <v>7821.9960000000001</v>
      </c>
      <c r="P150" s="5" t="s">
        <v>23</v>
      </c>
      <c r="U150" s="5"/>
    </row>
    <row r="151" spans="1:27" x14ac:dyDescent="0.3">
      <c r="A151" s="2">
        <v>13</v>
      </c>
      <c r="B151" s="3">
        <v>100</v>
      </c>
      <c r="C151" s="2">
        <v>167</v>
      </c>
      <c r="D151" s="2">
        <v>0.12</v>
      </c>
      <c r="E151" s="2">
        <v>0.05</v>
      </c>
      <c r="F151" s="2">
        <v>0.2</v>
      </c>
      <c r="G151" s="4">
        <f t="shared" si="18"/>
        <v>99.800399201596804</v>
      </c>
      <c r="H151" s="5">
        <v>40.799999999999997</v>
      </c>
      <c r="I151" s="64">
        <v>1</v>
      </c>
      <c r="J151" s="64">
        <v>1</v>
      </c>
      <c r="K151" s="66">
        <v>6</v>
      </c>
      <c r="L151" s="4">
        <v>98</v>
      </c>
      <c r="M151" s="4">
        <f t="shared" si="12"/>
        <v>2</v>
      </c>
      <c r="N151" s="5">
        <v>7980</v>
      </c>
      <c r="O151" s="5">
        <f>L151*N151/100</f>
        <v>7820.4</v>
      </c>
      <c r="P151" s="5" t="s">
        <v>23</v>
      </c>
      <c r="U151" s="5"/>
    </row>
    <row r="152" spans="1:27" x14ac:dyDescent="0.3">
      <c r="A152" s="2">
        <v>46</v>
      </c>
      <c r="B152" s="20">
        <v>100</v>
      </c>
      <c r="C152" s="21">
        <v>400</v>
      </c>
      <c r="D152" s="21">
        <v>0.1</v>
      </c>
      <c r="E152" s="21">
        <v>0.03</v>
      </c>
      <c r="F152" s="21">
        <v>0.09</v>
      </c>
      <c r="G152" s="22">
        <f t="shared" si="18"/>
        <v>83.333333333333343</v>
      </c>
      <c r="H152" s="5">
        <v>38</v>
      </c>
      <c r="I152" s="64">
        <v>1</v>
      </c>
      <c r="J152" s="64">
        <v>1</v>
      </c>
      <c r="K152" s="64">
        <v>4</v>
      </c>
      <c r="L152" s="22">
        <v>98</v>
      </c>
      <c r="M152" s="22">
        <f t="shared" si="12"/>
        <v>2</v>
      </c>
      <c r="N152" s="5">
        <v>7980</v>
      </c>
      <c r="O152" s="5">
        <f>L152*N152/100</f>
        <v>7820.4</v>
      </c>
      <c r="P152" s="5" t="s">
        <v>23</v>
      </c>
      <c r="U152" s="5"/>
    </row>
    <row r="153" spans="1:27" x14ac:dyDescent="0.3">
      <c r="A153" s="2">
        <v>63</v>
      </c>
      <c r="B153" s="29">
        <v>175</v>
      </c>
      <c r="C153" s="30">
        <v>668</v>
      </c>
      <c r="D153" s="30">
        <v>0.12</v>
      </c>
      <c r="E153" s="30">
        <v>0.03</v>
      </c>
      <c r="F153" s="30">
        <v>0.1</v>
      </c>
      <c r="G153" s="31">
        <f t="shared" si="18"/>
        <v>72.771124417831004</v>
      </c>
      <c r="H153" s="5">
        <v>36</v>
      </c>
      <c r="I153" s="64">
        <v>1</v>
      </c>
      <c r="J153" s="64">
        <v>1</v>
      </c>
      <c r="K153" s="64">
        <v>3</v>
      </c>
      <c r="L153" s="31">
        <v>98</v>
      </c>
      <c r="M153" s="31">
        <f t="shared" si="12"/>
        <v>2</v>
      </c>
      <c r="N153" s="5">
        <v>7980</v>
      </c>
      <c r="O153" s="5">
        <f>L153*N153/100</f>
        <v>7820.4</v>
      </c>
      <c r="P153" s="5" t="s">
        <v>23</v>
      </c>
      <c r="U153" s="5"/>
    </row>
    <row r="154" spans="1:27" x14ac:dyDescent="0.3">
      <c r="A154" s="2">
        <v>352</v>
      </c>
      <c r="B154" s="60">
        <v>200</v>
      </c>
      <c r="C154" s="9">
        <v>1100</v>
      </c>
      <c r="D154" s="9">
        <v>0.08</v>
      </c>
      <c r="E154" s="9">
        <v>0.04</v>
      </c>
      <c r="F154" s="9">
        <v>0.1</v>
      </c>
      <c r="G154" s="5">
        <f t="shared" si="18"/>
        <v>56.81818181818182</v>
      </c>
      <c r="H154" s="9">
        <v>27.82</v>
      </c>
      <c r="I154" s="64">
        <v>1</v>
      </c>
      <c r="J154" s="64">
        <v>1</v>
      </c>
      <c r="K154" s="64">
        <v>2</v>
      </c>
      <c r="L154" s="5">
        <v>97.93</v>
      </c>
      <c r="M154" s="9">
        <f t="shared" si="12"/>
        <v>2.0699999999999932</v>
      </c>
      <c r="N154" s="9">
        <v>7980</v>
      </c>
      <c r="O154" s="9">
        <f>N154*L154/100</f>
        <v>7814.8140000000003</v>
      </c>
      <c r="P154" s="5" t="s">
        <v>23</v>
      </c>
    </row>
    <row r="155" spans="1:27" x14ac:dyDescent="0.3">
      <c r="A155" s="2">
        <v>64</v>
      </c>
      <c r="B155" s="32">
        <v>200</v>
      </c>
      <c r="C155" s="33">
        <v>2000</v>
      </c>
      <c r="D155" s="33">
        <v>0.06</v>
      </c>
      <c r="E155" s="33">
        <v>0.03</v>
      </c>
      <c r="F155" s="33">
        <v>7.0000000000000007E-2</v>
      </c>
      <c r="G155" s="34">
        <f t="shared" si="18"/>
        <v>55.555555555555564</v>
      </c>
      <c r="H155" s="5">
        <v>14.63</v>
      </c>
      <c r="I155" s="64">
        <v>1</v>
      </c>
      <c r="J155" s="64">
        <v>3</v>
      </c>
      <c r="K155" s="64" t="s">
        <v>114</v>
      </c>
      <c r="L155" s="34">
        <v>97.92</v>
      </c>
      <c r="M155" s="34">
        <f t="shared" si="12"/>
        <v>2.0799999999999983</v>
      </c>
      <c r="N155" s="5">
        <v>7980</v>
      </c>
      <c r="O155" s="5">
        <f>L155*N155/100</f>
        <v>7814.0159999999996</v>
      </c>
      <c r="P155" s="5" t="s">
        <v>23</v>
      </c>
      <c r="U155" s="5"/>
    </row>
    <row r="156" spans="1:27" x14ac:dyDescent="0.3">
      <c r="A156" s="2">
        <v>298</v>
      </c>
      <c r="B156" s="60">
        <v>200</v>
      </c>
      <c r="C156" s="5">
        <f>B156/(D156*E156*G156)</f>
        <v>233.91812865497073</v>
      </c>
      <c r="D156" s="9">
        <f>V156/1000</f>
        <v>9.5000000000000001E-2</v>
      </c>
      <c r="E156" s="9">
        <v>0.05</v>
      </c>
      <c r="F156" s="9">
        <v>7.0000000000000007E-2</v>
      </c>
      <c r="G156" s="9">
        <v>180</v>
      </c>
      <c r="H156" s="9">
        <v>30</v>
      </c>
      <c r="I156" s="64">
        <v>7</v>
      </c>
      <c r="J156" s="64">
        <v>3</v>
      </c>
      <c r="K156" s="64">
        <v>4</v>
      </c>
      <c r="L156" s="5">
        <f>O156/N156*100</f>
        <v>97.882205513784456</v>
      </c>
      <c r="M156" s="5">
        <f t="shared" si="12"/>
        <v>2.1177944862155442</v>
      </c>
      <c r="N156" s="9">
        <v>7980</v>
      </c>
      <c r="O156" s="9">
        <f>W156*1000</f>
        <v>7811</v>
      </c>
      <c r="P156" s="5" t="s">
        <v>23</v>
      </c>
      <c r="V156" s="9">
        <v>95</v>
      </c>
      <c r="W156" s="9">
        <v>7.8109999999999999</v>
      </c>
      <c r="Y156" s="9"/>
      <c r="Z156" s="9"/>
      <c r="AA156" s="61"/>
    </row>
    <row r="157" spans="1:27" x14ac:dyDescent="0.3">
      <c r="A157" s="2">
        <v>183</v>
      </c>
      <c r="B157" s="50">
        <v>150</v>
      </c>
      <c r="C157" s="51">
        <v>500</v>
      </c>
      <c r="D157" s="51">
        <v>0.08</v>
      </c>
      <c r="E157" s="51">
        <v>0.03</v>
      </c>
      <c r="F157" s="51">
        <v>7.0000000000000007E-2</v>
      </c>
      <c r="G157" s="52">
        <f>B157/(C157*D157*E157)</f>
        <v>125</v>
      </c>
      <c r="H157" s="5">
        <v>17</v>
      </c>
      <c r="I157" s="64">
        <v>7</v>
      </c>
      <c r="J157" s="64">
        <v>1</v>
      </c>
      <c r="K157" s="64">
        <v>7</v>
      </c>
      <c r="L157" s="52">
        <v>97.87</v>
      </c>
      <c r="M157" s="52">
        <f t="shared" si="12"/>
        <v>2.1299999999999955</v>
      </c>
      <c r="N157" s="5">
        <v>7980</v>
      </c>
      <c r="O157" s="5">
        <f>L157*N157/100</f>
        <v>7810.0260000000007</v>
      </c>
      <c r="P157" s="5" t="s">
        <v>23</v>
      </c>
      <c r="U157" s="5"/>
    </row>
    <row r="158" spans="1:27" x14ac:dyDescent="0.3">
      <c r="A158" s="2">
        <v>191</v>
      </c>
      <c r="B158" s="50">
        <v>150</v>
      </c>
      <c r="C158" s="51">
        <v>400</v>
      </c>
      <c r="D158" s="51">
        <v>0.1</v>
      </c>
      <c r="E158" s="51">
        <v>0.03</v>
      </c>
      <c r="F158" s="51">
        <v>7.0000000000000007E-2</v>
      </c>
      <c r="G158" s="52">
        <f>B158/(C158*D158*E158)</f>
        <v>125</v>
      </c>
      <c r="H158" s="5">
        <v>17</v>
      </c>
      <c r="I158" s="64">
        <v>7</v>
      </c>
      <c r="J158" s="64">
        <v>1</v>
      </c>
      <c r="K158" s="64">
        <v>7</v>
      </c>
      <c r="L158" s="52">
        <v>97.87</v>
      </c>
      <c r="M158" s="52">
        <f t="shared" si="12"/>
        <v>2.1299999999999955</v>
      </c>
      <c r="N158" s="5">
        <v>7980</v>
      </c>
      <c r="O158" s="5">
        <f>L158*N158/100</f>
        <v>7810.0260000000007</v>
      </c>
      <c r="P158" s="5" t="s">
        <v>23</v>
      </c>
      <c r="U158" s="5"/>
    </row>
    <row r="159" spans="1:27" x14ac:dyDescent="0.3">
      <c r="A159" s="2">
        <v>42</v>
      </c>
      <c r="B159" s="17">
        <v>100</v>
      </c>
      <c r="C159" s="18">
        <v>462</v>
      </c>
      <c r="D159" s="18">
        <v>0.12</v>
      </c>
      <c r="E159" s="18">
        <v>0.02</v>
      </c>
      <c r="F159" s="18">
        <v>0.05</v>
      </c>
      <c r="G159" s="19">
        <f>B159/(C159*D159*E159)</f>
        <v>90.187590187590189</v>
      </c>
      <c r="H159" s="5">
        <v>35.5</v>
      </c>
      <c r="I159" s="64">
        <v>7</v>
      </c>
      <c r="J159" s="64">
        <v>4</v>
      </c>
      <c r="K159" s="64">
        <v>3</v>
      </c>
      <c r="L159" s="19">
        <v>97.85</v>
      </c>
      <c r="M159" s="19">
        <f t="shared" si="12"/>
        <v>2.1500000000000057</v>
      </c>
      <c r="N159" s="5">
        <v>7980</v>
      </c>
      <c r="O159" s="5">
        <f>L159*N159/100</f>
        <v>7808.43</v>
      </c>
      <c r="P159" s="5" t="s">
        <v>23</v>
      </c>
      <c r="U159" s="5"/>
    </row>
    <row r="160" spans="1:27" x14ac:dyDescent="0.3">
      <c r="A160" s="2">
        <v>103</v>
      </c>
      <c r="B160" s="44">
        <v>175</v>
      </c>
      <c r="C160" s="45">
        <v>18.760000000000002</v>
      </c>
      <c r="D160" s="45">
        <v>1.7999999999999999E-2</v>
      </c>
      <c r="E160" s="45">
        <v>0.4</v>
      </c>
      <c r="F160" s="45">
        <v>7.4999999999999997E-2</v>
      </c>
      <c r="G160" s="46">
        <f>B160/(C160*D160*E160)</f>
        <v>1295.6053067993366</v>
      </c>
      <c r="H160" s="5">
        <v>35</v>
      </c>
      <c r="I160" s="64">
        <v>1</v>
      </c>
      <c r="J160" s="64">
        <v>1</v>
      </c>
      <c r="K160" s="64">
        <v>7</v>
      </c>
      <c r="L160" s="46">
        <v>97.8</v>
      </c>
      <c r="M160" s="46">
        <f t="shared" si="12"/>
        <v>2.2000000000000028</v>
      </c>
      <c r="N160" s="5">
        <v>7980</v>
      </c>
      <c r="O160" s="5">
        <f>L160*N160/100</f>
        <v>7804.44</v>
      </c>
      <c r="P160" s="5" t="s">
        <v>23</v>
      </c>
      <c r="U160" s="5"/>
    </row>
    <row r="161" spans="1:27" x14ac:dyDescent="0.3">
      <c r="A161" s="2">
        <v>306</v>
      </c>
      <c r="B161" s="60">
        <v>107</v>
      </c>
      <c r="C161" s="9">
        <v>1400</v>
      </c>
      <c r="D161" s="8">
        <f t="shared" ref="D161:D173" si="19">B161/(C161*E161*G161)</f>
        <v>5.0002336557783071E-2</v>
      </c>
      <c r="E161" s="9">
        <f t="shared" ref="E161:E173" si="20">V161/1000</f>
        <v>0.03</v>
      </c>
      <c r="F161" s="9">
        <v>0.05</v>
      </c>
      <c r="G161" s="9">
        <v>50.95</v>
      </c>
      <c r="H161" s="9">
        <v>26</v>
      </c>
      <c r="I161" s="64">
        <v>1</v>
      </c>
      <c r="J161" s="64">
        <v>1</v>
      </c>
      <c r="K161" s="64">
        <v>5</v>
      </c>
      <c r="L161" s="5">
        <f t="shared" ref="L161:L173" si="21">O161/N161*100</f>
        <v>97.744360902255636</v>
      </c>
      <c r="M161" s="9">
        <f t="shared" si="12"/>
        <v>2.2556390977443641</v>
      </c>
      <c r="N161" s="9">
        <v>7980</v>
      </c>
      <c r="O161" s="9">
        <f t="shared" ref="O161:O173" si="22">W161*1000</f>
        <v>7800</v>
      </c>
      <c r="P161" s="5" t="s">
        <v>23</v>
      </c>
      <c r="V161">
        <v>30</v>
      </c>
      <c r="W161">
        <v>7.8</v>
      </c>
    </row>
    <row r="162" spans="1:27" x14ac:dyDescent="0.3">
      <c r="A162" s="2">
        <v>307</v>
      </c>
      <c r="B162" s="60">
        <v>120</v>
      </c>
      <c r="C162" s="9">
        <v>800</v>
      </c>
      <c r="D162" s="8">
        <f t="shared" si="19"/>
        <v>0.05</v>
      </c>
      <c r="E162" s="9">
        <f t="shared" si="20"/>
        <v>0.03</v>
      </c>
      <c r="F162" s="9">
        <v>0.05</v>
      </c>
      <c r="G162" s="9">
        <v>100</v>
      </c>
      <c r="H162" s="9">
        <v>26</v>
      </c>
      <c r="I162" s="64">
        <v>1</v>
      </c>
      <c r="J162" s="64">
        <v>1</v>
      </c>
      <c r="K162" s="64">
        <v>5</v>
      </c>
      <c r="L162" s="5">
        <f t="shared" si="21"/>
        <v>97.744360902255636</v>
      </c>
      <c r="M162" s="9">
        <f t="shared" si="12"/>
        <v>2.2556390977443641</v>
      </c>
      <c r="N162" s="9">
        <v>7980</v>
      </c>
      <c r="O162" s="9">
        <f t="shared" si="22"/>
        <v>7800</v>
      </c>
      <c r="P162" s="5" t="s">
        <v>23</v>
      </c>
      <c r="V162">
        <v>30</v>
      </c>
      <c r="W162">
        <v>7.8</v>
      </c>
    </row>
    <row r="163" spans="1:27" x14ac:dyDescent="0.3">
      <c r="A163" s="2">
        <v>308</v>
      </c>
      <c r="B163" s="60">
        <v>120</v>
      </c>
      <c r="C163" s="9">
        <v>800</v>
      </c>
      <c r="D163" s="8">
        <f t="shared" si="19"/>
        <v>0.05</v>
      </c>
      <c r="E163" s="9">
        <f t="shared" si="20"/>
        <v>0.03</v>
      </c>
      <c r="F163" s="9">
        <v>0.05</v>
      </c>
      <c r="G163" s="9">
        <v>100</v>
      </c>
      <c r="H163" s="9">
        <v>26</v>
      </c>
      <c r="I163" s="64">
        <v>1</v>
      </c>
      <c r="J163" s="64">
        <v>1</v>
      </c>
      <c r="K163" s="64">
        <v>5</v>
      </c>
      <c r="L163" s="5">
        <f t="shared" si="21"/>
        <v>97.744360902255636</v>
      </c>
      <c r="M163" s="9">
        <f t="shared" si="12"/>
        <v>2.2556390977443641</v>
      </c>
      <c r="N163" s="9">
        <v>7980</v>
      </c>
      <c r="O163" s="9">
        <f t="shared" si="22"/>
        <v>7800</v>
      </c>
      <c r="P163" s="5" t="s">
        <v>23</v>
      </c>
      <c r="V163">
        <v>30</v>
      </c>
      <c r="W163">
        <v>7.8</v>
      </c>
    </row>
    <row r="164" spans="1:27" x14ac:dyDescent="0.3">
      <c r="A164" s="2">
        <v>309</v>
      </c>
      <c r="B164" s="60">
        <v>120</v>
      </c>
      <c r="C164" s="9">
        <v>800</v>
      </c>
      <c r="D164" s="8">
        <f t="shared" si="19"/>
        <v>0.05</v>
      </c>
      <c r="E164" s="9">
        <f t="shared" si="20"/>
        <v>0.04</v>
      </c>
      <c r="F164" s="9">
        <v>0.05</v>
      </c>
      <c r="G164" s="9">
        <v>75</v>
      </c>
      <c r="H164" s="9">
        <v>26</v>
      </c>
      <c r="I164" s="64">
        <v>1</v>
      </c>
      <c r="J164" s="64">
        <v>1</v>
      </c>
      <c r="K164" s="64">
        <v>5</v>
      </c>
      <c r="L164" s="5">
        <f t="shared" si="21"/>
        <v>97.744360902255636</v>
      </c>
      <c r="M164" s="9">
        <f t="shared" si="12"/>
        <v>2.2556390977443641</v>
      </c>
      <c r="N164" s="9">
        <v>7980</v>
      </c>
      <c r="O164" s="9">
        <f t="shared" si="22"/>
        <v>7800</v>
      </c>
      <c r="P164" s="5" t="s">
        <v>23</v>
      </c>
      <c r="V164">
        <v>40</v>
      </c>
      <c r="W164">
        <v>7.8</v>
      </c>
    </row>
    <row r="165" spans="1:27" x14ac:dyDescent="0.3">
      <c r="A165" s="2">
        <v>312</v>
      </c>
      <c r="B165" s="60">
        <v>120</v>
      </c>
      <c r="C165" s="9">
        <v>1100</v>
      </c>
      <c r="D165" s="8">
        <f t="shared" si="19"/>
        <v>4.9995833680526625E-2</v>
      </c>
      <c r="E165" s="9">
        <f t="shared" si="20"/>
        <v>0.04</v>
      </c>
      <c r="F165" s="9">
        <v>0.05</v>
      </c>
      <c r="G165" s="9">
        <v>54.55</v>
      </c>
      <c r="H165" s="9">
        <v>26</v>
      </c>
      <c r="I165" s="64">
        <v>1</v>
      </c>
      <c r="J165" s="64">
        <v>1</v>
      </c>
      <c r="K165" s="64">
        <v>5</v>
      </c>
      <c r="L165" s="5">
        <f t="shared" si="21"/>
        <v>97.744360902255636</v>
      </c>
      <c r="M165" s="9">
        <f t="shared" si="12"/>
        <v>2.2556390977443641</v>
      </c>
      <c r="N165" s="9">
        <v>7980</v>
      </c>
      <c r="O165" s="9">
        <f t="shared" si="22"/>
        <v>7800</v>
      </c>
      <c r="P165" s="5" t="s">
        <v>23</v>
      </c>
      <c r="V165">
        <v>40</v>
      </c>
      <c r="W165">
        <v>7.8</v>
      </c>
    </row>
    <row r="166" spans="1:27" x14ac:dyDescent="0.3">
      <c r="A166" s="2">
        <v>316</v>
      </c>
      <c r="B166" s="60">
        <v>120</v>
      </c>
      <c r="C166" s="9">
        <v>1400</v>
      </c>
      <c r="D166" s="8">
        <f t="shared" si="19"/>
        <v>4.9996666888874081E-2</v>
      </c>
      <c r="E166" s="9">
        <f t="shared" si="20"/>
        <v>0.04</v>
      </c>
      <c r="F166" s="9">
        <v>0.05</v>
      </c>
      <c r="G166" s="9">
        <v>42.86</v>
      </c>
      <c r="H166" s="9">
        <v>26</v>
      </c>
      <c r="I166" s="64">
        <v>1</v>
      </c>
      <c r="J166" s="64">
        <v>1</v>
      </c>
      <c r="K166" s="64">
        <v>5</v>
      </c>
      <c r="L166" s="5">
        <f t="shared" si="21"/>
        <v>97.744360902255636</v>
      </c>
      <c r="M166" s="9">
        <f t="shared" si="12"/>
        <v>2.2556390977443641</v>
      </c>
      <c r="N166" s="9">
        <v>7980</v>
      </c>
      <c r="O166" s="9">
        <f t="shared" si="22"/>
        <v>7800</v>
      </c>
      <c r="P166" s="5" t="s">
        <v>23</v>
      </c>
      <c r="V166">
        <v>40</v>
      </c>
      <c r="W166">
        <v>7.8</v>
      </c>
    </row>
    <row r="167" spans="1:27" ht="14.4" customHeight="1" x14ac:dyDescent="0.3">
      <c r="A167" s="2">
        <v>318</v>
      </c>
      <c r="B167" s="60">
        <v>120</v>
      </c>
      <c r="C167" s="9">
        <v>1700</v>
      </c>
      <c r="D167" s="8">
        <f t="shared" si="19"/>
        <v>4.999875003124922E-2</v>
      </c>
      <c r="E167" s="9">
        <f t="shared" si="20"/>
        <v>0.03</v>
      </c>
      <c r="F167" s="9">
        <v>0.05</v>
      </c>
      <c r="G167" s="9">
        <v>47.06</v>
      </c>
      <c r="H167" s="9">
        <v>26</v>
      </c>
      <c r="I167" s="64">
        <v>1</v>
      </c>
      <c r="J167" s="64">
        <v>1</v>
      </c>
      <c r="K167" s="64">
        <v>5</v>
      </c>
      <c r="L167" s="5">
        <f t="shared" si="21"/>
        <v>97.744360902255636</v>
      </c>
      <c r="M167" s="9">
        <f t="shared" si="12"/>
        <v>2.2556390977443641</v>
      </c>
      <c r="N167" s="9">
        <v>7980</v>
      </c>
      <c r="O167" s="9">
        <f t="shared" si="22"/>
        <v>7800</v>
      </c>
      <c r="P167" s="5" t="s">
        <v>23</v>
      </c>
      <c r="V167">
        <v>30</v>
      </c>
      <c r="W167">
        <v>7.8</v>
      </c>
    </row>
    <row r="168" spans="1:27" x14ac:dyDescent="0.3">
      <c r="A168" s="2">
        <v>322</v>
      </c>
      <c r="B168" s="60">
        <v>160</v>
      </c>
      <c r="C168" s="9">
        <v>1000</v>
      </c>
      <c r="D168" s="8">
        <f t="shared" si="19"/>
        <v>4.9998437548826602E-2</v>
      </c>
      <c r="E168" s="9">
        <f t="shared" si="20"/>
        <v>0.03</v>
      </c>
      <c r="F168" s="9">
        <v>0.05</v>
      </c>
      <c r="G168" s="9">
        <v>106.67</v>
      </c>
      <c r="H168" s="9">
        <v>26</v>
      </c>
      <c r="I168" s="64">
        <v>1</v>
      </c>
      <c r="J168" s="64">
        <v>1</v>
      </c>
      <c r="K168" s="64">
        <v>5</v>
      </c>
      <c r="L168" s="5">
        <f t="shared" si="21"/>
        <v>97.744360902255636</v>
      </c>
      <c r="M168" s="9">
        <f t="shared" si="12"/>
        <v>2.2556390977443641</v>
      </c>
      <c r="N168" s="9">
        <v>7980</v>
      </c>
      <c r="O168" s="9">
        <f t="shared" si="22"/>
        <v>7800</v>
      </c>
      <c r="P168" s="5" t="s">
        <v>23</v>
      </c>
      <c r="V168">
        <v>30</v>
      </c>
      <c r="W168">
        <v>7.8</v>
      </c>
    </row>
    <row r="169" spans="1:27" x14ac:dyDescent="0.3">
      <c r="A169" s="2">
        <v>323</v>
      </c>
      <c r="B169" s="60">
        <v>160</v>
      </c>
      <c r="C169" s="9">
        <v>2000</v>
      </c>
      <c r="D169" s="8">
        <f t="shared" si="19"/>
        <v>5.000312519532471E-2</v>
      </c>
      <c r="E169" s="9">
        <f t="shared" si="20"/>
        <v>0.03</v>
      </c>
      <c r="F169" s="9">
        <v>0.05</v>
      </c>
      <c r="G169" s="9">
        <v>53.33</v>
      </c>
      <c r="H169" s="9">
        <v>26</v>
      </c>
      <c r="I169" s="64">
        <v>1</v>
      </c>
      <c r="J169" s="64">
        <v>1</v>
      </c>
      <c r="K169" s="64">
        <v>5</v>
      </c>
      <c r="L169" s="5">
        <f t="shared" si="21"/>
        <v>97.744360902255636</v>
      </c>
      <c r="M169" s="9">
        <f t="shared" si="12"/>
        <v>2.2556390977443641</v>
      </c>
      <c r="N169" s="9">
        <v>7980</v>
      </c>
      <c r="O169" s="9">
        <f t="shared" si="22"/>
        <v>7800</v>
      </c>
      <c r="P169" s="5" t="s">
        <v>23</v>
      </c>
      <c r="V169">
        <v>30</v>
      </c>
      <c r="W169">
        <v>7.8</v>
      </c>
    </row>
    <row r="170" spans="1:27" x14ac:dyDescent="0.3">
      <c r="A170" s="2">
        <v>325</v>
      </c>
      <c r="B170" s="60">
        <v>180</v>
      </c>
      <c r="C170" s="9">
        <v>1400</v>
      </c>
      <c r="D170" s="8">
        <f t="shared" si="19"/>
        <v>5.0002500125006254E-2</v>
      </c>
      <c r="E170" s="9">
        <f t="shared" si="20"/>
        <v>0.03</v>
      </c>
      <c r="F170" s="9">
        <v>0.05</v>
      </c>
      <c r="G170" s="9">
        <v>85.71</v>
      </c>
      <c r="H170" s="9">
        <v>26</v>
      </c>
      <c r="I170" s="64">
        <v>1</v>
      </c>
      <c r="J170" s="64">
        <v>1</v>
      </c>
      <c r="K170" s="64">
        <v>5</v>
      </c>
      <c r="L170" s="5">
        <f t="shared" si="21"/>
        <v>97.744360902255636</v>
      </c>
      <c r="M170" s="9">
        <f t="shared" si="12"/>
        <v>2.2556390977443641</v>
      </c>
      <c r="N170" s="9">
        <v>7980</v>
      </c>
      <c r="O170" s="9">
        <f t="shared" si="22"/>
        <v>7800</v>
      </c>
      <c r="P170" s="5" t="s">
        <v>23</v>
      </c>
      <c r="V170">
        <v>30</v>
      </c>
      <c r="W170">
        <v>7.8</v>
      </c>
    </row>
    <row r="171" spans="1:27" x14ac:dyDescent="0.3">
      <c r="A171" s="2">
        <v>326</v>
      </c>
      <c r="B171" s="60">
        <v>180</v>
      </c>
      <c r="C171" s="9">
        <v>1400</v>
      </c>
      <c r="D171" s="8">
        <f t="shared" si="19"/>
        <v>4.9996666888874074E-2</v>
      </c>
      <c r="E171" s="9">
        <f t="shared" si="20"/>
        <v>0.04</v>
      </c>
      <c r="F171" s="9">
        <v>0.05</v>
      </c>
      <c r="G171" s="9">
        <v>64.290000000000006</v>
      </c>
      <c r="H171" s="9">
        <v>26</v>
      </c>
      <c r="I171" s="64">
        <v>1</v>
      </c>
      <c r="J171" s="64">
        <v>1</v>
      </c>
      <c r="K171" s="64">
        <v>5</v>
      </c>
      <c r="L171" s="5">
        <f t="shared" si="21"/>
        <v>97.744360902255636</v>
      </c>
      <c r="M171" s="9">
        <f t="shared" si="12"/>
        <v>2.2556390977443641</v>
      </c>
      <c r="N171" s="9">
        <v>7980</v>
      </c>
      <c r="O171" s="9">
        <f t="shared" si="22"/>
        <v>7800</v>
      </c>
      <c r="P171" s="5" t="s">
        <v>23</v>
      </c>
      <c r="V171">
        <v>40</v>
      </c>
      <c r="W171">
        <v>7.8</v>
      </c>
    </row>
    <row r="172" spans="1:27" x14ac:dyDescent="0.3">
      <c r="A172" s="2">
        <v>327</v>
      </c>
      <c r="B172" s="60">
        <v>200</v>
      </c>
      <c r="C172" s="9">
        <v>1400</v>
      </c>
      <c r="D172" s="8">
        <f t="shared" si="19"/>
        <v>4.9999000019999601E-2</v>
      </c>
      <c r="E172" s="9">
        <f t="shared" si="20"/>
        <v>0.03</v>
      </c>
      <c r="F172" s="9">
        <v>0.05</v>
      </c>
      <c r="G172" s="9">
        <v>95.24</v>
      </c>
      <c r="H172" s="9">
        <v>26</v>
      </c>
      <c r="I172" s="64">
        <v>1</v>
      </c>
      <c r="J172" s="64">
        <v>1</v>
      </c>
      <c r="K172" s="64">
        <v>5</v>
      </c>
      <c r="L172" s="5">
        <f t="shared" si="21"/>
        <v>97.744360902255636</v>
      </c>
      <c r="M172" s="9">
        <f t="shared" si="12"/>
        <v>2.2556390977443641</v>
      </c>
      <c r="N172" s="9">
        <v>7980</v>
      </c>
      <c r="O172" s="9">
        <f t="shared" si="22"/>
        <v>7800</v>
      </c>
      <c r="P172" s="5" t="s">
        <v>23</v>
      </c>
      <c r="V172">
        <v>30</v>
      </c>
      <c r="W172">
        <v>7.8</v>
      </c>
    </row>
    <row r="173" spans="1:27" x14ac:dyDescent="0.3">
      <c r="A173" s="2">
        <v>328</v>
      </c>
      <c r="B173" s="60">
        <v>240</v>
      </c>
      <c r="C173" s="9">
        <v>2800</v>
      </c>
      <c r="D173" s="8">
        <f t="shared" si="19"/>
        <v>5.0002500125006247E-2</v>
      </c>
      <c r="E173" s="9">
        <f t="shared" si="20"/>
        <v>0.03</v>
      </c>
      <c r="F173" s="9">
        <v>0.05</v>
      </c>
      <c r="G173" s="9">
        <v>57.14</v>
      </c>
      <c r="H173" s="9">
        <v>26</v>
      </c>
      <c r="I173" s="64">
        <v>1</v>
      </c>
      <c r="J173" s="64">
        <v>1</v>
      </c>
      <c r="K173" s="64">
        <v>5</v>
      </c>
      <c r="L173" s="5">
        <f t="shared" si="21"/>
        <v>97.744360902255636</v>
      </c>
      <c r="M173" s="9">
        <f t="shared" ref="M173:M183" si="23">100-L173</f>
        <v>2.2556390977443641</v>
      </c>
      <c r="N173" s="9">
        <v>7980</v>
      </c>
      <c r="O173" s="9">
        <f t="shared" si="22"/>
        <v>7800</v>
      </c>
      <c r="P173" s="5" t="s">
        <v>23</v>
      </c>
      <c r="V173">
        <v>30</v>
      </c>
      <c r="W173">
        <v>7.8</v>
      </c>
    </row>
    <row r="174" spans="1:27" x14ac:dyDescent="0.3">
      <c r="A174" s="2">
        <v>221</v>
      </c>
      <c r="B174" s="53">
        <v>140</v>
      </c>
      <c r="C174" s="53">
        <v>1000</v>
      </c>
      <c r="D174" s="53">
        <v>0.06</v>
      </c>
      <c r="E174" s="53">
        <v>0.02</v>
      </c>
      <c r="F174" s="53">
        <v>7.4999999999999997E-2</v>
      </c>
      <c r="G174" s="54">
        <f t="shared" ref="G174:G186" si="24">B174/(C174*D174*E174)</f>
        <v>116.66666666666667</v>
      </c>
      <c r="H174" s="5">
        <v>23.6</v>
      </c>
      <c r="I174" s="64">
        <v>2</v>
      </c>
      <c r="J174" s="64">
        <v>3</v>
      </c>
      <c r="K174" s="64">
        <v>4</v>
      </c>
      <c r="L174" s="55">
        <v>97.725225770541002</v>
      </c>
      <c r="M174" s="54">
        <f t="shared" si="23"/>
        <v>2.2747742294589983</v>
      </c>
      <c r="N174" s="5">
        <v>7980</v>
      </c>
      <c r="O174" s="5">
        <f>L174*N174/100</f>
        <v>7798.4730164891716</v>
      </c>
      <c r="P174" s="5" t="s">
        <v>23</v>
      </c>
      <c r="U174" s="5"/>
    </row>
    <row r="175" spans="1:27" ht="14.4" customHeight="1" x14ac:dyDescent="0.35">
      <c r="A175" s="2">
        <v>2</v>
      </c>
      <c r="B175" s="3">
        <v>100</v>
      </c>
      <c r="C175" s="2">
        <v>250</v>
      </c>
      <c r="D175" s="2">
        <v>0.114</v>
      </c>
      <c r="E175" s="2">
        <v>0.05</v>
      </c>
      <c r="F175" s="2">
        <v>0.2</v>
      </c>
      <c r="G175" s="4">
        <f t="shared" si="24"/>
        <v>70.175438596491219</v>
      </c>
      <c r="H175" s="5">
        <v>40.799999999999997</v>
      </c>
      <c r="I175" s="64">
        <v>1</v>
      </c>
      <c r="J175" s="64">
        <v>1</v>
      </c>
      <c r="K175" s="66">
        <v>6</v>
      </c>
      <c r="L175" s="4">
        <v>97.7</v>
      </c>
      <c r="M175" s="4">
        <f t="shared" si="23"/>
        <v>2.2999999999999972</v>
      </c>
      <c r="N175" s="5">
        <v>7980</v>
      </c>
      <c r="O175" s="5">
        <f>L175*N175/100</f>
        <v>7796.46</v>
      </c>
      <c r="P175" s="5" t="s">
        <v>23</v>
      </c>
      <c r="U175" s="5"/>
      <c r="Z175" s="12" t="s">
        <v>31</v>
      </c>
      <c r="AA175" s="11">
        <v>7980</v>
      </c>
    </row>
    <row r="176" spans="1:27" x14ac:dyDescent="0.3">
      <c r="A176" s="2">
        <v>347</v>
      </c>
      <c r="B176" s="60">
        <v>200</v>
      </c>
      <c r="C176" s="9">
        <v>1500</v>
      </c>
      <c r="D176" s="9">
        <v>0.08</v>
      </c>
      <c r="E176" s="9">
        <v>0.03</v>
      </c>
      <c r="F176" s="9">
        <v>0.1</v>
      </c>
      <c r="G176" s="5">
        <f t="shared" si="24"/>
        <v>55.555555555555564</v>
      </c>
      <c r="H176" s="9">
        <v>27.82</v>
      </c>
      <c r="I176" s="64">
        <v>1</v>
      </c>
      <c r="J176" s="64">
        <v>1</v>
      </c>
      <c r="K176" s="64">
        <v>2</v>
      </c>
      <c r="L176" s="5">
        <v>97.7</v>
      </c>
      <c r="M176" s="9">
        <f t="shared" si="23"/>
        <v>2.2999999999999972</v>
      </c>
      <c r="N176" s="9">
        <v>7980</v>
      </c>
      <c r="O176" s="9">
        <f>N176*L176/100</f>
        <v>7796.46</v>
      </c>
      <c r="P176" s="5" t="s">
        <v>23</v>
      </c>
    </row>
    <row r="177" spans="1:27" x14ac:dyDescent="0.3">
      <c r="A177" s="2">
        <v>105</v>
      </c>
      <c r="B177" s="44">
        <v>125</v>
      </c>
      <c r="C177" s="45">
        <v>21.44</v>
      </c>
      <c r="D177" s="45">
        <v>3.6999999999999998E-2</v>
      </c>
      <c r="E177" s="45">
        <v>0.35</v>
      </c>
      <c r="F177" s="45">
        <v>7.4999999999999997E-2</v>
      </c>
      <c r="G177" s="46">
        <f t="shared" si="24"/>
        <v>450.21033827003987</v>
      </c>
      <c r="H177" s="5">
        <v>35</v>
      </c>
      <c r="I177" s="64">
        <v>1</v>
      </c>
      <c r="J177" s="64">
        <v>1</v>
      </c>
      <c r="K177" s="64">
        <v>7</v>
      </c>
      <c r="L177" s="46">
        <v>97.65</v>
      </c>
      <c r="M177" s="46">
        <f t="shared" si="23"/>
        <v>2.3499999999999943</v>
      </c>
      <c r="N177" s="5">
        <v>7980</v>
      </c>
      <c r="O177" s="5">
        <f>L177*N177/100</f>
        <v>7792.47</v>
      </c>
      <c r="P177" s="5" t="s">
        <v>23</v>
      </c>
      <c r="U177" s="5"/>
    </row>
    <row r="178" spans="1:27" x14ac:dyDescent="0.3">
      <c r="A178" s="2">
        <v>29</v>
      </c>
      <c r="B178" s="17">
        <v>100</v>
      </c>
      <c r="C178" s="18">
        <v>300</v>
      </c>
      <c r="D178" s="18">
        <v>0.08</v>
      </c>
      <c r="E178" s="18">
        <v>0.02</v>
      </c>
      <c r="F178" s="18">
        <v>0.05</v>
      </c>
      <c r="G178" s="19">
        <f t="shared" si="24"/>
        <v>208.33333333333334</v>
      </c>
      <c r="H178" s="5">
        <v>35.5</v>
      </c>
      <c r="I178" s="64">
        <v>7</v>
      </c>
      <c r="J178" s="64">
        <v>4</v>
      </c>
      <c r="K178" s="64">
        <v>3</v>
      </c>
      <c r="L178" s="19">
        <v>97.63</v>
      </c>
      <c r="M178" s="19">
        <f t="shared" si="23"/>
        <v>2.3700000000000045</v>
      </c>
      <c r="N178" s="5">
        <v>7980</v>
      </c>
      <c r="O178" s="5">
        <f>L178*N178/100</f>
        <v>7790.8739999999989</v>
      </c>
      <c r="P178" s="5" t="s">
        <v>23</v>
      </c>
      <c r="U178" s="5"/>
    </row>
    <row r="179" spans="1:27" x14ac:dyDescent="0.3">
      <c r="A179" s="2">
        <v>350</v>
      </c>
      <c r="B179" s="60">
        <v>200</v>
      </c>
      <c r="C179" s="9">
        <v>1100</v>
      </c>
      <c r="D179" s="9">
        <v>0.12</v>
      </c>
      <c r="E179" s="9">
        <v>0.03</v>
      </c>
      <c r="F179" s="9">
        <v>0.1</v>
      </c>
      <c r="G179" s="5">
        <f t="shared" si="24"/>
        <v>50.505050505050505</v>
      </c>
      <c r="H179" s="9">
        <v>27.82</v>
      </c>
      <c r="I179" s="64">
        <v>1</v>
      </c>
      <c r="J179" s="64">
        <v>1</v>
      </c>
      <c r="K179" s="64">
        <v>2</v>
      </c>
      <c r="L179" s="5">
        <v>97.63</v>
      </c>
      <c r="M179" s="9">
        <f t="shared" si="23"/>
        <v>2.3700000000000045</v>
      </c>
      <c r="N179" s="9">
        <v>7980</v>
      </c>
      <c r="O179" s="9">
        <f>N179*L179/100</f>
        <v>7790.8739999999989</v>
      </c>
      <c r="P179" s="5" t="s">
        <v>23</v>
      </c>
    </row>
    <row r="180" spans="1:27" x14ac:dyDescent="0.3">
      <c r="A180" s="2">
        <v>353</v>
      </c>
      <c r="B180" s="60">
        <v>200</v>
      </c>
      <c r="C180" s="9">
        <v>1100</v>
      </c>
      <c r="D180" s="9">
        <v>0.08</v>
      </c>
      <c r="E180" s="9">
        <v>0.05</v>
      </c>
      <c r="F180" s="9">
        <v>0.1</v>
      </c>
      <c r="G180" s="5">
        <f t="shared" si="24"/>
        <v>45.454545454545453</v>
      </c>
      <c r="H180" s="9">
        <v>27.82</v>
      </c>
      <c r="I180" s="64">
        <v>1</v>
      </c>
      <c r="J180" s="64">
        <v>1</v>
      </c>
      <c r="K180" s="64">
        <v>2</v>
      </c>
      <c r="L180" s="5">
        <v>97.62</v>
      </c>
      <c r="M180" s="9">
        <f t="shared" si="23"/>
        <v>2.3799999999999955</v>
      </c>
      <c r="N180" s="9">
        <v>7980</v>
      </c>
      <c r="O180" s="9">
        <f>N180*L180/100</f>
        <v>7790.0760000000009</v>
      </c>
      <c r="P180" s="5" t="s">
        <v>23</v>
      </c>
    </row>
    <row r="181" spans="1:27" x14ac:dyDescent="0.3">
      <c r="A181" s="2">
        <v>45</v>
      </c>
      <c r="B181" s="20">
        <v>100</v>
      </c>
      <c r="C181" s="21">
        <v>600</v>
      </c>
      <c r="D181" s="21">
        <v>0.08</v>
      </c>
      <c r="E181" s="21">
        <v>0.03</v>
      </c>
      <c r="F181" s="21">
        <v>0.09</v>
      </c>
      <c r="G181" s="22">
        <f t="shared" si="24"/>
        <v>69.444444444444443</v>
      </c>
      <c r="H181" s="5">
        <v>38</v>
      </c>
      <c r="I181" s="64">
        <v>1</v>
      </c>
      <c r="J181" s="64">
        <v>1</v>
      </c>
      <c r="K181" s="64">
        <v>4</v>
      </c>
      <c r="L181" s="22">
        <v>97.6</v>
      </c>
      <c r="M181" s="22">
        <f t="shared" si="23"/>
        <v>2.4000000000000057</v>
      </c>
      <c r="N181" s="5">
        <v>7980</v>
      </c>
      <c r="O181" s="5">
        <f>L181*N181/100</f>
        <v>7788.48</v>
      </c>
      <c r="P181" s="5" t="s">
        <v>23</v>
      </c>
      <c r="U181" s="5"/>
    </row>
    <row r="182" spans="1:27" x14ac:dyDescent="0.3">
      <c r="A182" s="2">
        <v>333</v>
      </c>
      <c r="B182" s="60">
        <v>200</v>
      </c>
      <c r="C182" s="9">
        <v>698</v>
      </c>
      <c r="D182" s="9">
        <v>0.11</v>
      </c>
      <c r="E182" s="9">
        <v>0.05</v>
      </c>
      <c r="F182" s="9">
        <v>7.0000000000000007E-2</v>
      </c>
      <c r="G182" s="5">
        <f t="shared" si="24"/>
        <v>52.096900234436049</v>
      </c>
      <c r="H182" s="9">
        <v>26.25</v>
      </c>
      <c r="I182" s="64">
        <v>7</v>
      </c>
      <c r="J182" s="64">
        <v>1</v>
      </c>
      <c r="K182" s="64">
        <v>4</v>
      </c>
      <c r="L182" s="5">
        <v>97.5</v>
      </c>
      <c r="M182" s="9">
        <f t="shared" si="23"/>
        <v>2.5</v>
      </c>
      <c r="N182" s="9">
        <v>7990</v>
      </c>
      <c r="O182" s="9">
        <f>N182*L182/100</f>
        <v>7790.25</v>
      </c>
      <c r="P182" s="5" t="s">
        <v>23</v>
      </c>
    </row>
    <row r="183" spans="1:27" x14ac:dyDescent="0.3">
      <c r="A183" s="2">
        <v>196</v>
      </c>
      <c r="B183" s="53">
        <v>140</v>
      </c>
      <c r="C183" s="53">
        <v>1000</v>
      </c>
      <c r="D183" s="53">
        <v>0.08</v>
      </c>
      <c r="E183" s="53">
        <v>0.02</v>
      </c>
      <c r="F183" s="53">
        <v>7.4999999999999997E-2</v>
      </c>
      <c r="G183" s="54">
        <f t="shared" si="24"/>
        <v>87.5</v>
      </c>
      <c r="H183" s="5">
        <v>23.6</v>
      </c>
      <c r="I183" s="64">
        <v>2</v>
      </c>
      <c r="J183" s="64">
        <v>3</v>
      </c>
      <c r="K183" s="64">
        <v>4</v>
      </c>
      <c r="L183" s="55">
        <v>97.485484097202246</v>
      </c>
      <c r="M183" s="54">
        <f t="shared" si="23"/>
        <v>2.5145159027977542</v>
      </c>
      <c r="N183" s="5">
        <v>7980</v>
      </c>
      <c r="O183" s="5">
        <f>L183*N183/100</f>
        <v>7779.3416309567392</v>
      </c>
      <c r="P183" s="5" t="s">
        <v>23</v>
      </c>
      <c r="U183" s="5"/>
    </row>
    <row r="184" spans="1:27" x14ac:dyDescent="0.3">
      <c r="A184" s="2">
        <v>69</v>
      </c>
      <c r="B184" s="35">
        <v>150</v>
      </c>
      <c r="C184" s="36">
        <v>714</v>
      </c>
      <c r="D184" s="36">
        <v>0.14000000000000001</v>
      </c>
      <c r="E184" s="36">
        <v>0.03</v>
      </c>
      <c r="F184" s="36">
        <v>8.5000000000000006E-2</v>
      </c>
      <c r="G184" s="37">
        <f t="shared" si="24"/>
        <v>50.020008003201276</v>
      </c>
      <c r="H184" s="5">
        <v>30.366839080459794</v>
      </c>
      <c r="I184" s="64">
        <v>1</v>
      </c>
      <c r="J184" s="64">
        <v>1</v>
      </c>
      <c r="K184" s="64">
        <v>7</v>
      </c>
      <c r="L184" s="37">
        <f>100-M184</f>
        <v>97.46</v>
      </c>
      <c r="M184" s="37">
        <v>2.54</v>
      </c>
      <c r="N184" s="5">
        <v>7980</v>
      </c>
      <c r="O184" s="5">
        <f>L184*N184/100</f>
        <v>7777.3079999999991</v>
      </c>
      <c r="P184" s="5" t="s">
        <v>23</v>
      </c>
      <c r="U184" s="5"/>
    </row>
    <row r="185" spans="1:27" ht="14.4" customHeight="1" x14ac:dyDescent="0.3">
      <c r="A185" s="2">
        <v>356</v>
      </c>
      <c r="B185" s="60">
        <v>125</v>
      </c>
      <c r="C185" s="9">
        <v>1100</v>
      </c>
      <c r="D185" s="9">
        <v>0.08</v>
      </c>
      <c r="E185" s="9">
        <v>0.03</v>
      </c>
      <c r="F185" s="9">
        <v>0.1</v>
      </c>
      <c r="G185" s="5">
        <f t="shared" si="24"/>
        <v>47.348484848484851</v>
      </c>
      <c r="H185" s="9">
        <v>27.82</v>
      </c>
      <c r="I185" s="64">
        <v>1</v>
      </c>
      <c r="J185" s="64">
        <v>1</v>
      </c>
      <c r="K185" s="64">
        <v>2</v>
      </c>
      <c r="L185" s="5">
        <v>97.4</v>
      </c>
      <c r="M185" s="9">
        <f>100-L185</f>
        <v>2.5999999999999943</v>
      </c>
      <c r="N185" s="9">
        <v>7980</v>
      </c>
      <c r="O185" s="9">
        <f>N185*L185/100</f>
        <v>7772.52</v>
      </c>
      <c r="P185" s="5" t="s">
        <v>23</v>
      </c>
    </row>
    <row r="186" spans="1:27" x14ac:dyDescent="0.3">
      <c r="A186" s="2">
        <v>68</v>
      </c>
      <c r="B186" s="35">
        <v>200</v>
      </c>
      <c r="C186" s="36">
        <v>1667</v>
      </c>
      <c r="D186" s="36">
        <v>0.08</v>
      </c>
      <c r="E186" s="36">
        <v>0.03</v>
      </c>
      <c r="F186" s="36">
        <v>8.5000000000000006E-2</v>
      </c>
      <c r="G186" s="37">
        <f t="shared" si="24"/>
        <v>49.990001999600082</v>
      </c>
      <c r="H186" s="5">
        <v>30.366839080459794</v>
      </c>
      <c r="I186" s="64">
        <v>1</v>
      </c>
      <c r="J186" s="64">
        <v>1</v>
      </c>
      <c r="K186" s="64">
        <v>7</v>
      </c>
      <c r="L186" s="37">
        <f>100-M186</f>
        <v>97.38</v>
      </c>
      <c r="M186" s="37">
        <v>2.62</v>
      </c>
      <c r="N186" s="5">
        <v>7980</v>
      </c>
      <c r="O186" s="5">
        <f>L186*N186/100</f>
        <v>7770.9239999999991</v>
      </c>
      <c r="P186" s="5" t="s">
        <v>23</v>
      </c>
      <c r="U186" s="5"/>
    </row>
    <row r="187" spans="1:27" x14ac:dyDescent="0.3">
      <c r="A187" s="2">
        <v>292</v>
      </c>
      <c r="B187" s="60">
        <v>150</v>
      </c>
      <c r="C187" s="5">
        <f>B187/(D187*E187*G187)</f>
        <v>219.29824561403507</v>
      </c>
      <c r="D187" s="9">
        <f>V187/1000</f>
        <v>7.5999999999999998E-2</v>
      </c>
      <c r="E187" s="9">
        <v>0.05</v>
      </c>
      <c r="F187" s="9">
        <v>7.0000000000000007E-2</v>
      </c>
      <c r="G187" s="9">
        <v>180</v>
      </c>
      <c r="H187" s="9">
        <v>30</v>
      </c>
      <c r="I187" s="64">
        <v>7</v>
      </c>
      <c r="J187" s="64">
        <v>3</v>
      </c>
      <c r="K187" s="64">
        <v>4</v>
      </c>
      <c r="L187" s="5">
        <f>O187/N187*100</f>
        <v>97.368421052631575</v>
      </c>
      <c r="M187" s="5">
        <f>100-L187</f>
        <v>2.6315789473684248</v>
      </c>
      <c r="N187" s="9">
        <v>7980</v>
      </c>
      <c r="O187" s="9">
        <f>W187*1000</f>
        <v>7770</v>
      </c>
      <c r="P187" s="5" t="s">
        <v>23</v>
      </c>
      <c r="V187" s="9">
        <v>76</v>
      </c>
      <c r="W187" s="9">
        <v>7.77</v>
      </c>
      <c r="Y187" s="9"/>
      <c r="Z187" s="9"/>
      <c r="AA187" s="61"/>
    </row>
    <row r="188" spans="1:27" x14ac:dyDescent="0.3">
      <c r="A188" s="2">
        <v>30</v>
      </c>
      <c r="B188" s="17">
        <v>80</v>
      </c>
      <c r="C188" s="18">
        <v>300</v>
      </c>
      <c r="D188" s="18">
        <v>0.04</v>
      </c>
      <c r="E188" s="18">
        <v>0.02</v>
      </c>
      <c r="F188" s="18">
        <v>0.05</v>
      </c>
      <c r="G188" s="19">
        <f>B188/(C188*D188*E188)</f>
        <v>333.33333333333337</v>
      </c>
      <c r="H188" s="5">
        <v>35.5</v>
      </c>
      <c r="I188" s="64">
        <v>7</v>
      </c>
      <c r="J188" s="64">
        <v>4</v>
      </c>
      <c r="K188" s="64">
        <v>3</v>
      </c>
      <c r="L188" s="19">
        <v>97.36</v>
      </c>
      <c r="M188" s="19">
        <f>100-L188</f>
        <v>2.6400000000000006</v>
      </c>
      <c r="N188" s="5">
        <v>7980</v>
      </c>
      <c r="O188" s="5">
        <f>L188*N188/100</f>
        <v>7769.3280000000004</v>
      </c>
      <c r="P188" s="5" t="s">
        <v>23</v>
      </c>
      <c r="U188" s="5"/>
    </row>
    <row r="189" spans="1:27" x14ac:dyDescent="0.3">
      <c r="A189" s="2">
        <v>70</v>
      </c>
      <c r="B189" s="35">
        <v>200</v>
      </c>
      <c r="C189" s="36">
        <v>952</v>
      </c>
      <c r="D189" s="36">
        <v>0.14000000000000001</v>
      </c>
      <c r="E189" s="36">
        <v>0.03</v>
      </c>
      <c r="F189" s="36">
        <v>8.5000000000000006E-2</v>
      </c>
      <c r="G189" s="37">
        <f>B189/(C189*D189*E189)</f>
        <v>50.020008003201283</v>
      </c>
      <c r="H189" s="5">
        <v>30.366839080459794</v>
      </c>
      <c r="I189" s="64">
        <v>1</v>
      </c>
      <c r="J189" s="64">
        <v>1</v>
      </c>
      <c r="K189" s="64">
        <v>7</v>
      </c>
      <c r="L189" s="37">
        <f>100-M189</f>
        <v>97.35</v>
      </c>
      <c r="M189" s="37">
        <v>2.65</v>
      </c>
      <c r="N189" s="5">
        <v>7980</v>
      </c>
      <c r="O189" s="5">
        <f>L189*N189/100</f>
        <v>7768.53</v>
      </c>
      <c r="P189" s="5" t="s">
        <v>23</v>
      </c>
      <c r="U189" s="5"/>
    </row>
    <row r="190" spans="1:27" x14ac:dyDescent="0.3">
      <c r="A190" s="2">
        <v>290</v>
      </c>
      <c r="B190" s="60">
        <v>150</v>
      </c>
      <c r="C190" s="5">
        <f>B190/(D190*E190*G190)</f>
        <v>183.15018315018312</v>
      </c>
      <c r="D190" s="9">
        <f>V190/1000</f>
        <v>9.0999999999999998E-2</v>
      </c>
      <c r="E190" s="9">
        <v>0.05</v>
      </c>
      <c r="F190" s="9">
        <v>7.0000000000000007E-2</v>
      </c>
      <c r="G190" s="9">
        <v>180</v>
      </c>
      <c r="H190" s="9">
        <v>30</v>
      </c>
      <c r="I190" s="64">
        <v>7</v>
      </c>
      <c r="J190" s="64">
        <v>3</v>
      </c>
      <c r="K190" s="64">
        <v>4</v>
      </c>
      <c r="L190" s="5">
        <f>O190/N190*100</f>
        <v>97.318295739348372</v>
      </c>
      <c r="M190" s="5">
        <f t="shared" ref="M190:M210" si="25">100-L190</f>
        <v>2.6817042606516281</v>
      </c>
      <c r="N190" s="9">
        <v>7980</v>
      </c>
      <c r="O190" s="9">
        <f>W190*1000</f>
        <v>7766</v>
      </c>
      <c r="P190" s="5" t="s">
        <v>23</v>
      </c>
      <c r="V190" s="9">
        <v>91</v>
      </c>
      <c r="W190" s="9">
        <v>7.766</v>
      </c>
      <c r="Y190" s="9"/>
      <c r="Z190" s="9"/>
      <c r="AA190" s="61"/>
    </row>
    <row r="191" spans="1:27" x14ac:dyDescent="0.3">
      <c r="A191" s="2">
        <v>330</v>
      </c>
      <c r="B191" s="60">
        <v>200</v>
      </c>
      <c r="C191" s="9">
        <v>577</v>
      </c>
      <c r="D191" s="9">
        <v>0.11</v>
      </c>
      <c r="E191" s="9">
        <v>0.05</v>
      </c>
      <c r="F191" s="9">
        <v>7.0000000000000007E-2</v>
      </c>
      <c r="G191" s="5">
        <f t="shared" ref="G191:G198" si="26">B191/(C191*D191*E191)</f>
        <v>63.021900110288321</v>
      </c>
      <c r="H191" s="9">
        <v>26.25</v>
      </c>
      <c r="I191" s="64">
        <v>7</v>
      </c>
      <c r="J191" s="64">
        <v>1</v>
      </c>
      <c r="K191" s="64">
        <v>4</v>
      </c>
      <c r="L191" s="5">
        <v>97.23</v>
      </c>
      <c r="M191" s="9">
        <f t="shared" si="25"/>
        <v>2.769999999999996</v>
      </c>
      <c r="N191" s="9">
        <v>7990</v>
      </c>
      <c r="O191" s="9">
        <f>N191*L191/100</f>
        <v>7768.6770000000006</v>
      </c>
      <c r="P191" s="5" t="s">
        <v>23</v>
      </c>
    </row>
    <row r="192" spans="1:27" x14ac:dyDescent="0.3">
      <c r="A192" s="2">
        <v>66</v>
      </c>
      <c r="B192" s="32">
        <v>200</v>
      </c>
      <c r="C192" s="33">
        <v>2000</v>
      </c>
      <c r="D192" s="33">
        <v>0.06</v>
      </c>
      <c r="E192" s="33">
        <v>0.03</v>
      </c>
      <c r="F192" s="33">
        <v>7.0000000000000007E-2</v>
      </c>
      <c r="G192" s="34">
        <f t="shared" si="26"/>
        <v>55.555555555555564</v>
      </c>
      <c r="H192" s="5">
        <v>14.63</v>
      </c>
      <c r="I192" s="64">
        <v>1</v>
      </c>
      <c r="J192" s="64">
        <v>3</v>
      </c>
      <c r="K192" s="64" t="s">
        <v>114</v>
      </c>
      <c r="L192" s="34">
        <v>97.22</v>
      </c>
      <c r="M192" s="34">
        <f t="shared" si="25"/>
        <v>2.7800000000000011</v>
      </c>
      <c r="N192" s="5">
        <v>7980</v>
      </c>
      <c r="O192" s="5">
        <f t="shared" ref="O192:O198" si="27">L192*N192/100</f>
        <v>7758.1559999999999</v>
      </c>
      <c r="P192" s="5" t="s">
        <v>23</v>
      </c>
      <c r="U192" s="5"/>
    </row>
    <row r="193" spans="1:27" x14ac:dyDescent="0.3">
      <c r="A193" s="2">
        <v>43</v>
      </c>
      <c r="B193" s="20">
        <v>100</v>
      </c>
      <c r="C193" s="21">
        <v>400</v>
      </c>
      <c r="D193" s="21">
        <v>0.03</v>
      </c>
      <c r="E193" s="21">
        <v>0.03</v>
      </c>
      <c r="F193" s="21">
        <v>0.09</v>
      </c>
      <c r="G193" s="22">
        <f t="shared" si="26"/>
        <v>277.77777777777777</v>
      </c>
      <c r="H193" s="5">
        <v>38</v>
      </c>
      <c r="I193" s="64">
        <v>1</v>
      </c>
      <c r="J193" s="64">
        <v>1</v>
      </c>
      <c r="K193" s="64">
        <v>4</v>
      </c>
      <c r="L193" s="22">
        <v>97.2</v>
      </c>
      <c r="M193" s="22">
        <f t="shared" si="25"/>
        <v>2.7999999999999972</v>
      </c>
      <c r="N193" s="5">
        <v>7980</v>
      </c>
      <c r="O193" s="5">
        <f t="shared" si="27"/>
        <v>7756.56</v>
      </c>
      <c r="P193" s="5" t="s">
        <v>23</v>
      </c>
      <c r="U193" s="5"/>
    </row>
    <row r="194" spans="1:27" ht="14.4" customHeight="1" x14ac:dyDescent="0.35">
      <c r="A194" s="2">
        <v>5</v>
      </c>
      <c r="B194" s="3">
        <v>100</v>
      </c>
      <c r="C194" s="2">
        <v>120</v>
      </c>
      <c r="D194" s="2">
        <v>0.111</v>
      </c>
      <c r="E194" s="2">
        <v>0.05</v>
      </c>
      <c r="F194" s="2">
        <v>0.2</v>
      </c>
      <c r="G194" s="4">
        <f t="shared" si="26"/>
        <v>150.15015015015015</v>
      </c>
      <c r="H194" s="5">
        <v>40.799999999999997</v>
      </c>
      <c r="I194" s="64">
        <v>1</v>
      </c>
      <c r="J194" s="64">
        <v>1</v>
      </c>
      <c r="K194" s="66">
        <v>6</v>
      </c>
      <c r="L194" s="4">
        <v>97.14</v>
      </c>
      <c r="M194" s="4">
        <f t="shared" si="25"/>
        <v>2.8599999999999994</v>
      </c>
      <c r="N194" s="5">
        <v>7980</v>
      </c>
      <c r="O194" s="5">
        <f t="shared" si="27"/>
        <v>7751.7719999999999</v>
      </c>
      <c r="P194" s="5" t="s">
        <v>23</v>
      </c>
      <c r="U194" s="5"/>
      <c r="Z194" s="11" t="s">
        <v>35</v>
      </c>
      <c r="AA194" s="11">
        <v>1710.26</v>
      </c>
    </row>
    <row r="195" spans="1:27" x14ac:dyDescent="0.3">
      <c r="A195" s="2">
        <v>205</v>
      </c>
      <c r="B195" s="53">
        <v>140</v>
      </c>
      <c r="C195" s="53">
        <v>800</v>
      </c>
      <c r="D195" s="53">
        <v>0.06</v>
      </c>
      <c r="E195" s="53">
        <v>0.03</v>
      </c>
      <c r="F195" s="53">
        <v>7.4999999999999997E-2</v>
      </c>
      <c r="G195" s="54">
        <f t="shared" si="26"/>
        <v>97.222222222222229</v>
      </c>
      <c r="H195" s="5">
        <v>23.6</v>
      </c>
      <c r="I195" s="64">
        <v>2</v>
      </c>
      <c r="J195" s="64">
        <v>3</v>
      </c>
      <c r="K195" s="64">
        <v>4</v>
      </c>
      <c r="L195" s="55">
        <v>97.0562828877935</v>
      </c>
      <c r="M195" s="54">
        <f t="shared" si="25"/>
        <v>2.9437171122064996</v>
      </c>
      <c r="N195" s="5">
        <v>7980</v>
      </c>
      <c r="O195" s="5">
        <f t="shared" si="27"/>
        <v>7745.0913744459212</v>
      </c>
      <c r="P195" s="5" t="s">
        <v>23</v>
      </c>
      <c r="U195" s="5"/>
    </row>
    <row r="196" spans="1:27" x14ac:dyDescent="0.3">
      <c r="A196" s="2">
        <v>17</v>
      </c>
      <c r="B196" s="14">
        <v>150</v>
      </c>
      <c r="C196" s="15">
        <v>125</v>
      </c>
      <c r="D196" s="15">
        <v>0.09</v>
      </c>
      <c r="E196" s="15">
        <v>0.05</v>
      </c>
      <c r="F196" s="15">
        <v>3.5000000000000003E-2</v>
      </c>
      <c r="G196" s="16">
        <f t="shared" si="26"/>
        <v>266.66666666666669</v>
      </c>
      <c r="H196" s="5">
        <v>30</v>
      </c>
      <c r="I196" s="64">
        <v>1</v>
      </c>
      <c r="J196" s="64">
        <v>2</v>
      </c>
      <c r="K196" s="64">
        <v>7</v>
      </c>
      <c r="L196" s="16">
        <v>97</v>
      </c>
      <c r="M196" s="16">
        <f t="shared" si="25"/>
        <v>3</v>
      </c>
      <c r="N196" s="5">
        <v>7980</v>
      </c>
      <c r="O196" s="5">
        <f t="shared" si="27"/>
        <v>7740.6</v>
      </c>
      <c r="P196" s="5" t="s">
        <v>23</v>
      </c>
      <c r="U196" s="5"/>
    </row>
    <row r="197" spans="1:27" x14ac:dyDescent="0.3">
      <c r="A197" s="2">
        <v>19</v>
      </c>
      <c r="B197" s="14">
        <v>150</v>
      </c>
      <c r="C197" s="15">
        <v>175</v>
      </c>
      <c r="D197" s="15">
        <v>0.09</v>
      </c>
      <c r="E197" s="15">
        <v>0.05</v>
      </c>
      <c r="F197" s="15">
        <v>3.5000000000000003E-2</v>
      </c>
      <c r="G197" s="16">
        <f t="shared" si="26"/>
        <v>190.47619047619045</v>
      </c>
      <c r="H197" s="5">
        <v>30</v>
      </c>
      <c r="I197" s="64">
        <v>1</v>
      </c>
      <c r="J197" s="64">
        <v>2</v>
      </c>
      <c r="K197" s="64">
        <v>7</v>
      </c>
      <c r="L197" s="16">
        <v>97</v>
      </c>
      <c r="M197" s="16">
        <f t="shared" si="25"/>
        <v>3</v>
      </c>
      <c r="N197" s="5">
        <v>7980</v>
      </c>
      <c r="O197" s="5">
        <f t="shared" si="27"/>
        <v>7740.6</v>
      </c>
      <c r="P197" s="5" t="s">
        <v>23</v>
      </c>
      <c r="U197" s="5"/>
    </row>
    <row r="198" spans="1:27" x14ac:dyDescent="0.3">
      <c r="A198" s="2">
        <v>65</v>
      </c>
      <c r="B198" s="32">
        <v>200</v>
      </c>
      <c r="C198" s="33">
        <v>2000</v>
      </c>
      <c r="D198" s="33">
        <v>0.06</v>
      </c>
      <c r="E198" s="33">
        <v>0.03</v>
      </c>
      <c r="F198" s="33">
        <v>7.0000000000000007E-2</v>
      </c>
      <c r="G198" s="34">
        <f t="shared" si="26"/>
        <v>55.555555555555564</v>
      </c>
      <c r="H198" s="5">
        <v>14.63</v>
      </c>
      <c r="I198" s="64">
        <v>1</v>
      </c>
      <c r="J198" s="64">
        <v>3</v>
      </c>
      <c r="K198" s="64" t="s">
        <v>114</v>
      </c>
      <c r="L198" s="34">
        <v>97</v>
      </c>
      <c r="M198" s="34">
        <f t="shared" si="25"/>
        <v>3</v>
      </c>
      <c r="N198" s="5">
        <v>7980</v>
      </c>
      <c r="O198" s="5">
        <f t="shared" si="27"/>
        <v>7740.6</v>
      </c>
      <c r="P198" s="5" t="s">
        <v>23</v>
      </c>
      <c r="U198" s="5"/>
    </row>
    <row r="199" spans="1:27" x14ac:dyDescent="0.3">
      <c r="A199" s="2">
        <v>291</v>
      </c>
      <c r="B199" s="60">
        <v>150</v>
      </c>
      <c r="C199" s="5">
        <f>B199/(D199*E199*G199)</f>
        <v>219.29824561403507</v>
      </c>
      <c r="D199" s="9">
        <f>V199/1000</f>
        <v>7.5999999999999998E-2</v>
      </c>
      <c r="E199" s="9">
        <v>0.05</v>
      </c>
      <c r="F199" s="9">
        <v>7.0000000000000007E-2</v>
      </c>
      <c r="G199" s="9">
        <v>180</v>
      </c>
      <c r="H199" s="9">
        <v>30</v>
      </c>
      <c r="I199" s="64">
        <v>7</v>
      </c>
      <c r="J199" s="64">
        <v>3</v>
      </c>
      <c r="K199" s="64">
        <v>4</v>
      </c>
      <c r="L199" s="5">
        <f>O199/N199*100</f>
        <v>96.917293233082702</v>
      </c>
      <c r="M199" s="5">
        <f t="shared" si="25"/>
        <v>3.0827067669172976</v>
      </c>
      <c r="N199" s="9">
        <v>7980</v>
      </c>
      <c r="O199" s="9">
        <f>W199*1000</f>
        <v>7734</v>
      </c>
      <c r="P199" s="5" t="s">
        <v>23</v>
      </c>
      <c r="V199" s="9">
        <v>76</v>
      </c>
      <c r="W199" s="9">
        <v>7.734</v>
      </c>
      <c r="Y199" s="9"/>
      <c r="Z199" s="9"/>
      <c r="AA199" s="61"/>
    </row>
    <row r="200" spans="1:27" x14ac:dyDescent="0.3">
      <c r="A200" s="2">
        <v>207</v>
      </c>
      <c r="B200" s="53">
        <v>160</v>
      </c>
      <c r="C200" s="53">
        <v>1000</v>
      </c>
      <c r="D200" s="53">
        <v>0.06</v>
      </c>
      <c r="E200" s="53">
        <v>0.03</v>
      </c>
      <c r="F200" s="53">
        <v>7.4999999999999997E-2</v>
      </c>
      <c r="G200" s="54">
        <f t="shared" ref="G200:G212" si="28">B200/(C200*D200*E200)</f>
        <v>88.8888888888889</v>
      </c>
      <c r="H200" s="5">
        <v>23.6</v>
      </c>
      <c r="I200" s="64">
        <v>2</v>
      </c>
      <c r="J200" s="64">
        <v>3</v>
      </c>
      <c r="K200" s="64">
        <v>4</v>
      </c>
      <c r="L200" s="55">
        <v>96.914075495088369</v>
      </c>
      <c r="M200" s="54">
        <f t="shared" si="25"/>
        <v>3.0859245049116311</v>
      </c>
      <c r="N200" s="5">
        <v>7980</v>
      </c>
      <c r="O200" s="5">
        <f t="shared" ref="O200:O207" si="29">L200*N200/100</f>
        <v>7733.7432245080527</v>
      </c>
      <c r="P200" s="5" t="s">
        <v>23</v>
      </c>
      <c r="U200" s="5"/>
    </row>
    <row r="201" spans="1:27" x14ac:dyDescent="0.3">
      <c r="A201" s="2">
        <v>8</v>
      </c>
      <c r="B201" s="3">
        <v>100</v>
      </c>
      <c r="C201" s="2">
        <v>239</v>
      </c>
      <c r="D201" s="2">
        <v>0.111</v>
      </c>
      <c r="E201" s="2">
        <v>0.05</v>
      </c>
      <c r="F201" s="2">
        <v>0.2</v>
      </c>
      <c r="G201" s="4">
        <f t="shared" si="28"/>
        <v>75.389196728108857</v>
      </c>
      <c r="H201" s="5">
        <v>40.799999999999997</v>
      </c>
      <c r="I201" s="64">
        <v>1</v>
      </c>
      <c r="J201" s="64">
        <v>1</v>
      </c>
      <c r="K201" s="66">
        <v>6</v>
      </c>
      <c r="L201" s="4">
        <v>96.8</v>
      </c>
      <c r="M201" s="4">
        <f t="shared" si="25"/>
        <v>3.2000000000000028</v>
      </c>
      <c r="N201" s="5">
        <v>7980</v>
      </c>
      <c r="O201" s="5">
        <f t="shared" si="29"/>
        <v>7724.64</v>
      </c>
      <c r="P201" s="5" t="s">
        <v>23</v>
      </c>
      <c r="U201" s="5"/>
      <c r="W201" s="13" t="s">
        <v>39</v>
      </c>
      <c r="X201" s="13">
        <f>MIN(B194:B429)</f>
        <v>30</v>
      </c>
      <c r="Y201" s="13">
        <f>MAX(B194:B429)</f>
        <v>350</v>
      </c>
    </row>
    <row r="202" spans="1:27" x14ac:dyDescent="0.3">
      <c r="A202" s="2">
        <v>224</v>
      </c>
      <c r="B202" s="57">
        <v>125</v>
      </c>
      <c r="C202" s="9">
        <v>200</v>
      </c>
      <c r="D202" s="9">
        <v>0.12</v>
      </c>
      <c r="E202" s="9">
        <v>0.03</v>
      </c>
      <c r="F202" s="11">
        <v>7.0000000000000007E-2</v>
      </c>
      <c r="G202" s="5">
        <f t="shared" si="28"/>
        <v>173.61111111111111</v>
      </c>
      <c r="H202" s="5">
        <v>35.5</v>
      </c>
      <c r="I202" s="64">
        <v>1</v>
      </c>
      <c r="J202" s="64">
        <v>2</v>
      </c>
      <c r="K202" s="65">
        <v>1</v>
      </c>
      <c r="L202" s="5">
        <v>96.79</v>
      </c>
      <c r="M202" s="5">
        <f t="shared" si="25"/>
        <v>3.2099999999999937</v>
      </c>
      <c r="N202" s="5">
        <v>7980</v>
      </c>
      <c r="O202" s="5">
        <f t="shared" si="29"/>
        <v>7723.8420000000006</v>
      </c>
      <c r="P202" s="5" t="s">
        <v>23</v>
      </c>
      <c r="U202" s="5"/>
    </row>
    <row r="203" spans="1:27" x14ac:dyDescent="0.3">
      <c r="A203" s="2">
        <v>169</v>
      </c>
      <c r="B203" s="50">
        <v>120</v>
      </c>
      <c r="C203" s="51">
        <v>500</v>
      </c>
      <c r="D203" s="51">
        <v>0.08</v>
      </c>
      <c r="E203" s="51">
        <v>0.03</v>
      </c>
      <c r="F203" s="51">
        <v>7.0000000000000007E-2</v>
      </c>
      <c r="G203" s="52">
        <f t="shared" si="28"/>
        <v>100</v>
      </c>
      <c r="H203" s="5">
        <v>17</v>
      </c>
      <c r="I203" s="64">
        <v>7</v>
      </c>
      <c r="J203" s="64">
        <v>1</v>
      </c>
      <c r="K203" s="64">
        <v>7</v>
      </c>
      <c r="L203" s="52">
        <v>96.72</v>
      </c>
      <c r="M203" s="52">
        <f t="shared" si="25"/>
        <v>3.2800000000000011</v>
      </c>
      <c r="N203" s="5">
        <v>7980</v>
      </c>
      <c r="O203" s="5">
        <f t="shared" si="29"/>
        <v>7718.2559999999994</v>
      </c>
      <c r="P203" s="5" t="s">
        <v>23</v>
      </c>
      <c r="U203" s="5"/>
    </row>
    <row r="204" spans="1:27" x14ac:dyDescent="0.3">
      <c r="A204" s="2">
        <v>15</v>
      </c>
      <c r="B204" s="3">
        <v>100</v>
      </c>
      <c r="C204" s="2">
        <v>111</v>
      </c>
      <c r="D204" s="2">
        <v>0.12</v>
      </c>
      <c r="E204" s="2">
        <v>0.05</v>
      </c>
      <c r="F204" s="2">
        <v>0.2</v>
      </c>
      <c r="G204" s="4">
        <f t="shared" si="28"/>
        <v>150.15015015015015</v>
      </c>
      <c r="H204" s="5">
        <v>40.799999999999997</v>
      </c>
      <c r="I204" s="64">
        <v>1</v>
      </c>
      <c r="J204" s="64">
        <v>1</v>
      </c>
      <c r="K204" s="66">
        <v>6</v>
      </c>
      <c r="L204" s="4">
        <v>96.7</v>
      </c>
      <c r="M204" s="4">
        <f t="shared" si="25"/>
        <v>3.2999999999999972</v>
      </c>
      <c r="N204" s="5">
        <v>7980</v>
      </c>
      <c r="O204" s="5">
        <f t="shared" si="29"/>
        <v>7716.66</v>
      </c>
      <c r="P204" s="5" t="s">
        <v>23</v>
      </c>
      <c r="U204" s="5"/>
    </row>
    <row r="205" spans="1:27" x14ac:dyDescent="0.3">
      <c r="A205" s="2">
        <v>177</v>
      </c>
      <c r="B205" s="50">
        <v>150</v>
      </c>
      <c r="C205" s="51">
        <v>700</v>
      </c>
      <c r="D205" s="51">
        <v>7.0000000000000007E-2</v>
      </c>
      <c r="E205" s="51">
        <v>0.03</v>
      </c>
      <c r="F205" s="51">
        <v>7.0000000000000007E-2</v>
      </c>
      <c r="G205" s="52">
        <f t="shared" si="28"/>
        <v>102.0408163265306</v>
      </c>
      <c r="H205" s="5">
        <v>17</v>
      </c>
      <c r="I205" s="64">
        <v>7</v>
      </c>
      <c r="J205" s="64">
        <v>1</v>
      </c>
      <c r="K205" s="64">
        <v>7</v>
      </c>
      <c r="L205" s="52">
        <v>96.68</v>
      </c>
      <c r="M205" s="52">
        <f t="shared" si="25"/>
        <v>3.3199999999999932</v>
      </c>
      <c r="N205" s="5">
        <v>7980</v>
      </c>
      <c r="O205" s="5">
        <f t="shared" si="29"/>
        <v>7715.0640000000003</v>
      </c>
      <c r="P205" s="5" t="s">
        <v>23</v>
      </c>
      <c r="U205" s="5"/>
    </row>
    <row r="206" spans="1:27" x14ac:dyDescent="0.3">
      <c r="A206" s="2">
        <v>176</v>
      </c>
      <c r="B206" s="50">
        <v>150</v>
      </c>
      <c r="C206" s="51">
        <v>700</v>
      </c>
      <c r="D206" s="51">
        <v>0.06</v>
      </c>
      <c r="E206" s="51">
        <v>0.03</v>
      </c>
      <c r="F206" s="51">
        <v>7.0000000000000007E-2</v>
      </c>
      <c r="G206" s="52">
        <f t="shared" si="28"/>
        <v>119.04761904761905</v>
      </c>
      <c r="H206" s="5">
        <v>17</v>
      </c>
      <c r="I206" s="64">
        <v>7</v>
      </c>
      <c r="J206" s="64">
        <v>1</v>
      </c>
      <c r="K206" s="64">
        <v>7</v>
      </c>
      <c r="L206" s="52">
        <v>96.64</v>
      </c>
      <c r="M206" s="52">
        <f t="shared" si="25"/>
        <v>3.3599999999999994</v>
      </c>
      <c r="N206" s="5">
        <v>7980</v>
      </c>
      <c r="O206" s="5">
        <f t="shared" si="29"/>
        <v>7711.8719999999994</v>
      </c>
      <c r="P206" s="5" t="s">
        <v>23</v>
      </c>
      <c r="U206" s="5"/>
    </row>
    <row r="207" spans="1:27" x14ac:dyDescent="0.3">
      <c r="A207" s="2">
        <v>193</v>
      </c>
      <c r="B207" s="50">
        <v>150</v>
      </c>
      <c r="C207" s="51">
        <v>600</v>
      </c>
      <c r="D207" s="51">
        <v>7.0000000000000007E-2</v>
      </c>
      <c r="E207" s="51">
        <v>0.03</v>
      </c>
      <c r="F207" s="51">
        <v>7.0000000000000007E-2</v>
      </c>
      <c r="G207" s="52">
        <f t="shared" si="28"/>
        <v>119.04761904761902</v>
      </c>
      <c r="H207" s="5">
        <v>17</v>
      </c>
      <c r="I207" s="64">
        <v>7</v>
      </c>
      <c r="J207" s="64">
        <v>1</v>
      </c>
      <c r="K207" s="64">
        <v>7</v>
      </c>
      <c r="L207" s="52">
        <v>96.64</v>
      </c>
      <c r="M207" s="52">
        <f t="shared" si="25"/>
        <v>3.3599999999999994</v>
      </c>
      <c r="N207" s="5">
        <v>7980</v>
      </c>
      <c r="O207" s="5">
        <f t="shared" si="29"/>
        <v>7711.8719999999994</v>
      </c>
      <c r="P207" s="5" t="s">
        <v>23</v>
      </c>
      <c r="U207" s="5"/>
    </row>
    <row r="208" spans="1:27" x14ac:dyDescent="0.3">
      <c r="A208" s="2">
        <v>342</v>
      </c>
      <c r="B208" s="60">
        <v>200</v>
      </c>
      <c r="C208" s="9">
        <v>500</v>
      </c>
      <c r="D208" s="9">
        <v>0.08</v>
      </c>
      <c r="E208" s="9">
        <v>0.03</v>
      </c>
      <c r="F208" s="9">
        <v>0.1</v>
      </c>
      <c r="G208" s="5">
        <f t="shared" si="28"/>
        <v>166.66666666666669</v>
      </c>
      <c r="H208" s="9">
        <v>27.82</v>
      </c>
      <c r="I208" s="64">
        <v>1</v>
      </c>
      <c r="J208" s="64">
        <v>1</v>
      </c>
      <c r="K208" s="64">
        <v>2</v>
      </c>
      <c r="L208" s="5">
        <v>96.64</v>
      </c>
      <c r="M208" s="9">
        <f t="shared" si="25"/>
        <v>3.3599999999999994</v>
      </c>
      <c r="N208" s="9">
        <v>7980</v>
      </c>
      <c r="O208" s="9">
        <f>N208*L208/100</f>
        <v>7711.8719999999994</v>
      </c>
      <c r="P208" s="5" t="s">
        <v>23</v>
      </c>
    </row>
    <row r="209" spans="1:25" x14ac:dyDescent="0.3">
      <c r="A209" s="2">
        <v>184</v>
      </c>
      <c r="B209" s="50">
        <v>150</v>
      </c>
      <c r="C209" s="51">
        <v>550</v>
      </c>
      <c r="D209" s="51">
        <v>0.08</v>
      </c>
      <c r="E209" s="51">
        <v>0.03</v>
      </c>
      <c r="F209" s="51">
        <v>7.0000000000000007E-2</v>
      </c>
      <c r="G209" s="52">
        <f t="shared" si="28"/>
        <v>113.63636363636365</v>
      </c>
      <c r="H209" s="5">
        <v>17</v>
      </c>
      <c r="I209" s="64">
        <v>7</v>
      </c>
      <c r="J209" s="64">
        <v>1</v>
      </c>
      <c r="K209" s="64">
        <v>7</v>
      </c>
      <c r="L209" s="52">
        <v>96.61</v>
      </c>
      <c r="M209" s="52">
        <f t="shared" si="25"/>
        <v>3.3900000000000006</v>
      </c>
      <c r="N209" s="5">
        <v>7980</v>
      </c>
      <c r="O209" s="5">
        <f>L209*N209/100</f>
        <v>7709.4780000000001</v>
      </c>
      <c r="P209" s="5" t="s">
        <v>23</v>
      </c>
      <c r="U209" s="5"/>
    </row>
    <row r="210" spans="1:25" x14ac:dyDescent="0.3">
      <c r="A210" s="2">
        <v>235</v>
      </c>
      <c r="B210" s="57">
        <v>200</v>
      </c>
      <c r="C210" s="9">
        <v>1800</v>
      </c>
      <c r="D210" s="9">
        <v>0.12</v>
      </c>
      <c r="E210" s="9">
        <v>0.03</v>
      </c>
      <c r="F210" s="11">
        <v>7.0000000000000007E-2</v>
      </c>
      <c r="G210" s="5">
        <f t="shared" si="28"/>
        <v>30.8641975308642</v>
      </c>
      <c r="H210" s="5">
        <v>35.5</v>
      </c>
      <c r="I210" s="64">
        <v>1</v>
      </c>
      <c r="J210" s="64">
        <v>2</v>
      </c>
      <c r="K210" s="65">
        <v>1</v>
      </c>
      <c r="L210" s="5">
        <v>96.6</v>
      </c>
      <c r="M210" s="5">
        <f t="shared" si="25"/>
        <v>3.4000000000000057</v>
      </c>
      <c r="N210" s="5">
        <v>7980</v>
      </c>
      <c r="O210" s="5">
        <f>L210*N210/100</f>
        <v>7708.68</v>
      </c>
      <c r="P210" s="5" t="s">
        <v>23</v>
      </c>
      <c r="U210" s="5"/>
    </row>
    <row r="211" spans="1:25" x14ac:dyDescent="0.3">
      <c r="A211" s="2">
        <v>67</v>
      </c>
      <c r="B211" s="35">
        <v>150</v>
      </c>
      <c r="C211" s="36">
        <v>1250</v>
      </c>
      <c r="D211" s="36">
        <v>0.08</v>
      </c>
      <c r="E211" s="36">
        <v>0.03</v>
      </c>
      <c r="F211" s="36">
        <v>8.5000000000000006E-2</v>
      </c>
      <c r="G211" s="37">
        <f t="shared" si="28"/>
        <v>50</v>
      </c>
      <c r="H211" s="5">
        <v>30.366839080459794</v>
      </c>
      <c r="I211" s="64">
        <v>1</v>
      </c>
      <c r="J211" s="64">
        <v>1</v>
      </c>
      <c r="K211" s="64">
        <v>7</v>
      </c>
      <c r="L211" s="37">
        <f>100-M211</f>
        <v>96.57</v>
      </c>
      <c r="M211" s="37">
        <v>3.43</v>
      </c>
      <c r="N211" s="5">
        <v>7980</v>
      </c>
      <c r="O211" s="5">
        <f>L211*N211/100</f>
        <v>7706.2860000000001</v>
      </c>
      <c r="P211" s="5" t="s">
        <v>23</v>
      </c>
      <c r="U211" s="5"/>
    </row>
    <row r="212" spans="1:25" x14ac:dyDescent="0.3">
      <c r="A212" s="2">
        <v>246</v>
      </c>
      <c r="B212" s="57">
        <v>275</v>
      </c>
      <c r="C212" s="9">
        <v>2600</v>
      </c>
      <c r="D212" s="9">
        <v>0.12</v>
      </c>
      <c r="E212" s="9">
        <v>0.03</v>
      </c>
      <c r="F212" s="11">
        <v>7.0000000000000007E-2</v>
      </c>
      <c r="G212" s="5">
        <f t="shared" si="28"/>
        <v>29.380341880341881</v>
      </c>
      <c r="H212" s="5">
        <v>35.5</v>
      </c>
      <c r="I212" s="64">
        <v>1</v>
      </c>
      <c r="J212" s="64">
        <v>2</v>
      </c>
      <c r="K212" s="65">
        <v>1</v>
      </c>
      <c r="L212" s="5">
        <v>96.55</v>
      </c>
      <c r="M212" s="5">
        <f t="shared" ref="M212:M275" si="30">100-L212</f>
        <v>3.4500000000000028</v>
      </c>
      <c r="N212" s="5">
        <v>7980</v>
      </c>
      <c r="O212" s="5">
        <f>L212*N212/100</f>
        <v>7704.69</v>
      </c>
      <c r="P212" s="5" t="s">
        <v>23</v>
      </c>
      <c r="U212" s="5"/>
    </row>
    <row r="213" spans="1:25" x14ac:dyDescent="0.3">
      <c r="A213" s="2">
        <v>301</v>
      </c>
      <c r="B213" s="60">
        <v>75</v>
      </c>
      <c r="C213" s="9">
        <v>1050</v>
      </c>
      <c r="D213" s="8">
        <f t="shared" ref="D213:D218" si="31">B213/(C213*E213*G213)</f>
        <v>4.9999000019999601E-2</v>
      </c>
      <c r="E213" s="9">
        <f t="shared" ref="E213:E218" si="32">V213/1000</f>
        <v>0.03</v>
      </c>
      <c r="F213" s="9">
        <v>0.05</v>
      </c>
      <c r="G213" s="9">
        <v>47.62</v>
      </c>
      <c r="H213" s="9">
        <v>26</v>
      </c>
      <c r="I213" s="64">
        <v>1</v>
      </c>
      <c r="J213" s="64">
        <v>1</v>
      </c>
      <c r="K213" s="64">
        <v>5</v>
      </c>
      <c r="L213" s="5">
        <f t="shared" ref="L213:L218" si="33">O213/N213*100</f>
        <v>96.491228070175438</v>
      </c>
      <c r="M213" s="9">
        <f t="shared" si="30"/>
        <v>3.5087719298245617</v>
      </c>
      <c r="N213" s="9">
        <v>7980</v>
      </c>
      <c r="O213" s="9">
        <f t="shared" ref="O213:O218" si="34">W213*1000</f>
        <v>7700</v>
      </c>
      <c r="P213" s="5" t="s">
        <v>23</v>
      </c>
      <c r="V213">
        <v>30</v>
      </c>
      <c r="W213">
        <v>7.7</v>
      </c>
    </row>
    <row r="214" spans="1:25" x14ac:dyDescent="0.3">
      <c r="A214" s="2">
        <v>302</v>
      </c>
      <c r="B214" s="60">
        <v>90</v>
      </c>
      <c r="C214" s="9">
        <v>1400</v>
      </c>
      <c r="D214" s="8">
        <f t="shared" si="31"/>
        <v>4.9996666888874081E-2</v>
      </c>
      <c r="E214" s="9">
        <f t="shared" si="32"/>
        <v>0.03</v>
      </c>
      <c r="F214" s="9">
        <v>0.05</v>
      </c>
      <c r="G214" s="9">
        <v>42.86</v>
      </c>
      <c r="H214" s="9">
        <v>26</v>
      </c>
      <c r="I214" s="64">
        <v>1</v>
      </c>
      <c r="J214" s="64">
        <v>1</v>
      </c>
      <c r="K214" s="64">
        <v>5</v>
      </c>
      <c r="L214" s="5">
        <f t="shared" si="33"/>
        <v>96.491228070175438</v>
      </c>
      <c r="M214" s="9">
        <f t="shared" si="30"/>
        <v>3.5087719298245617</v>
      </c>
      <c r="N214" s="9">
        <v>7980</v>
      </c>
      <c r="O214" s="9">
        <f t="shared" si="34"/>
        <v>7700</v>
      </c>
      <c r="P214" s="5" t="s">
        <v>23</v>
      </c>
      <c r="V214">
        <v>30</v>
      </c>
      <c r="W214">
        <v>7.7</v>
      </c>
    </row>
    <row r="215" spans="1:25" x14ac:dyDescent="0.3">
      <c r="A215" s="2">
        <v>310</v>
      </c>
      <c r="B215" s="60">
        <v>120</v>
      </c>
      <c r="C215" s="9">
        <v>800</v>
      </c>
      <c r="D215" s="8">
        <f t="shared" si="31"/>
        <v>0.05</v>
      </c>
      <c r="E215" s="9">
        <f t="shared" si="32"/>
        <v>0.04</v>
      </c>
      <c r="F215" s="9">
        <v>0.05</v>
      </c>
      <c r="G215" s="9">
        <v>75</v>
      </c>
      <c r="H215" s="9">
        <v>26</v>
      </c>
      <c r="I215" s="64">
        <v>1</v>
      </c>
      <c r="J215" s="64">
        <v>1</v>
      </c>
      <c r="K215" s="64">
        <v>5</v>
      </c>
      <c r="L215" s="5">
        <f t="shared" si="33"/>
        <v>96.491228070175438</v>
      </c>
      <c r="M215" s="9">
        <f t="shared" si="30"/>
        <v>3.5087719298245617</v>
      </c>
      <c r="N215" s="9">
        <v>7980</v>
      </c>
      <c r="O215" s="9">
        <f t="shared" si="34"/>
        <v>7700</v>
      </c>
      <c r="P215" s="5" t="s">
        <v>23</v>
      </c>
      <c r="V215">
        <v>40</v>
      </c>
      <c r="W215">
        <v>7.7</v>
      </c>
    </row>
    <row r="216" spans="1:25" x14ac:dyDescent="0.3">
      <c r="A216" s="2">
        <v>311</v>
      </c>
      <c r="B216" s="60">
        <v>120</v>
      </c>
      <c r="C216" s="9">
        <v>1100</v>
      </c>
      <c r="D216" s="8">
        <f t="shared" si="31"/>
        <v>4.999812507030986E-2</v>
      </c>
      <c r="E216" s="9">
        <f t="shared" si="32"/>
        <v>0.03</v>
      </c>
      <c r="F216" s="9">
        <v>0.05</v>
      </c>
      <c r="G216" s="9">
        <v>72.73</v>
      </c>
      <c r="H216" s="9">
        <v>26</v>
      </c>
      <c r="I216" s="64">
        <v>1</v>
      </c>
      <c r="J216" s="64">
        <v>1</v>
      </c>
      <c r="K216" s="64">
        <v>5</v>
      </c>
      <c r="L216" s="5">
        <f t="shared" si="33"/>
        <v>96.491228070175438</v>
      </c>
      <c r="M216" s="9">
        <f t="shared" si="30"/>
        <v>3.5087719298245617</v>
      </c>
      <c r="N216" s="9">
        <v>7980</v>
      </c>
      <c r="O216" s="9">
        <f t="shared" si="34"/>
        <v>7700</v>
      </c>
      <c r="P216" s="5" t="s">
        <v>23</v>
      </c>
      <c r="V216">
        <v>30</v>
      </c>
      <c r="W216">
        <v>7.7</v>
      </c>
    </row>
    <row r="217" spans="1:25" x14ac:dyDescent="0.3">
      <c r="A217" s="2">
        <v>314</v>
      </c>
      <c r="B217" s="60">
        <v>120</v>
      </c>
      <c r="C217" s="9">
        <v>1400</v>
      </c>
      <c r="D217" s="8">
        <f t="shared" si="31"/>
        <v>5.0002500125006247E-2</v>
      </c>
      <c r="E217" s="9">
        <f t="shared" si="32"/>
        <v>0.03</v>
      </c>
      <c r="F217" s="9">
        <v>0.05</v>
      </c>
      <c r="G217" s="9">
        <v>57.14</v>
      </c>
      <c r="H217" s="9">
        <v>26</v>
      </c>
      <c r="I217" s="64">
        <v>1</v>
      </c>
      <c r="J217" s="64">
        <v>1</v>
      </c>
      <c r="K217" s="64">
        <v>5</v>
      </c>
      <c r="L217" s="5">
        <f t="shared" si="33"/>
        <v>96.491228070175438</v>
      </c>
      <c r="M217" s="9">
        <f t="shared" si="30"/>
        <v>3.5087719298245617</v>
      </c>
      <c r="N217" s="9">
        <v>7980</v>
      </c>
      <c r="O217" s="9">
        <f t="shared" si="34"/>
        <v>7700</v>
      </c>
      <c r="P217" s="5" t="s">
        <v>23</v>
      </c>
      <c r="V217">
        <v>30</v>
      </c>
      <c r="W217">
        <v>7.7</v>
      </c>
    </row>
    <row r="218" spans="1:25" x14ac:dyDescent="0.3">
      <c r="A218" s="2">
        <v>315</v>
      </c>
      <c r="B218" s="60">
        <v>120</v>
      </c>
      <c r="C218" s="9">
        <v>1400</v>
      </c>
      <c r="D218" s="8">
        <f t="shared" si="31"/>
        <v>5.0002500125006247E-2</v>
      </c>
      <c r="E218" s="9">
        <f t="shared" si="32"/>
        <v>0.03</v>
      </c>
      <c r="F218" s="9">
        <v>0.05</v>
      </c>
      <c r="G218" s="9">
        <v>57.14</v>
      </c>
      <c r="H218" s="9">
        <v>26</v>
      </c>
      <c r="I218" s="64">
        <v>1</v>
      </c>
      <c r="J218" s="64">
        <v>1</v>
      </c>
      <c r="K218" s="64">
        <v>5</v>
      </c>
      <c r="L218" s="5">
        <f t="shared" si="33"/>
        <v>96.491228070175438</v>
      </c>
      <c r="M218" s="9">
        <f t="shared" si="30"/>
        <v>3.5087719298245617</v>
      </c>
      <c r="N218" s="9">
        <v>7980</v>
      </c>
      <c r="O218" s="9">
        <f t="shared" si="34"/>
        <v>7700</v>
      </c>
      <c r="P218" s="5" t="s">
        <v>23</v>
      </c>
      <c r="V218">
        <v>30</v>
      </c>
      <c r="W218">
        <v>7.7</v>
      </c>
    </row>
    <row r="219" spans="1:25" x14ac:dyDescent="0.3">
      <c r="A219" s="2">
        <v>201</v>
      </c>
      <c r="B219" s="53">
        <v>140</v>
      </c>
      <c r="C219" s="53">
        <v>800</v>
      </c>
      <c r="D219" s="53">
        <v>0.08</v>
      </c>
      <c r="E219" s="53">
        <v>0.03</v>
      </c>
      <c r="F219" s="53">
        <v>7.4999999999999997E-2</v>
      </c>
      <c r="G219" s="54">
        <f t="shared" ref="G219:G241" si="35">B219/(C219*D219*E219)</f>
        <v>72.916666666666671</v>
      </c>
      <c r="H219" s="5">
        <v>23.6</v>
      </c>
      <c r="I219" s="64">
        <v>2</v>
      </c>
      <c r="J219" s="64">
        <v>3</v>
      </c>
      <c r="K219" s="64">
        <v>4</v>
      </c>
      <c r="L219" s="55">
        <v>96.370819666520674</v>
      </c>
      <c r="M219" s="54">
        <f t="shared" si="30"/>
        <v>3.6291803334793258</v>
      </c>
      <c r="N219" s="5">
        <v>7980</v>
      </c>
      <c r="O219" s="5">
        <f>L219*N219/100</f>
        <v>7690.3914093883495</v>
      </c>
      <c r="P219" s="5" t="s">
        <v>23</v>
      </c>
      <c r="U219" s="5"/>
    </row>
    <row r="220" spans="1:25" x14ac:dyDescent="0.3">
      <c r="A220" s="2">
        <v>168</v>
      </c>
      <c r="B220" s="50">
        <v>120</v>
      </c>
      <c r="C220" s="51">
        <v>300</v>
      </c>
      <c r="D220" s="51">
        <v>0.08</v>
      </c>
      <c r="E220" s="51">
        <v>0.03</v>
      </c>
      <c r="F220" s="51">
        <v>7.0000000000000007E-2</v>
      </c>
      <c r="G220" s="52">
        <f t="shared" si="35"/>
        <v>166.66666666666669</v>
      </c>
      <c r="H220" s="5">
        <v>17</v>
      </c>
      <c r="I220" s="64">
        <v>7</v>
      </c>
      <c r="J220" s="64">
        <v>1</v>
      </c>
      <c r="K220" s="64">
        <v>7</v>
      </c>
      <c r="L220" s="52">
        <v>96.35</v>
      </c>
      <c r="M220" s="52">
        <f t="shared" si="30"/>
        <v>3.6500000000000057</v>
      </c>
      <c r="N220" s="5">
        <v>7980</v>
      </c>
      <c r="O220" s="5">
        <f>L220*N220/100</f>
        <v>7688.73</v>
      </c>
      <c r="P220" s="5" t="s">
        <v>23</v>
      </c>
      <c r="U220" s="5"/>
    </row>
    <row r="221" spans="1:25" x14ac:dyDescent="0.3">
      <c r="A221" s="2">
        <v>223</v>
      </c>
      <c r="B221" s="57">
        <v>125</v>
      </c>
      <c r="C221" s="9">
        <v>100</v>
      </c>
      <c r="D221" s="9">
        <v>0.12</v>
      </c>
      <c r="E221" s="9">
        <v>0.03</v>
      </c>
      <c r="F221" s="11">
        <v>7.0000000000000007E-2</v>
      </c>
      <c r="G221" s="5">
        <f t="shared" si="35"/>
        <v>347.22222222222223</v>
      </c>
      <c r="H221" s="5">
        <v>35.5</v>
      </c>
      <c r="I221" s="64">
        <v>1</v>
      </c>
      <c r="J221" s="64">
        <v>2</v>
      </c>
      <c r="K221" s="65">
        <v>1</v>
      </c>
      <c r="L221" s="5">
        <v>96.35</v>
      </c>
      <c r="M221" s="5">
        <f t="shared" si="30"/>
        <v>3.6500000000000057</v>
      </c>
      <c r="N221" s="5">
        <v>7980</v>
      </c>
      <c r="O221" s="5">
        <f>L221*N221/100</f>
        <v>7688.73</v>
      </c>
      <c r="P221" s="5" t="s">
        <v>23</v>
      </c>
      <c r="U221" s="5"/>
    </row>
    <row r="222" spans="1:25" x14ac:dyDescent="0.3">
      <c r="A222" s="2">
        <v>329</v>
      </c>
      <c r="B222" s="60">
        <v>175</v>
      </c>
      <c r="C222" s="9">
        <v>800</v>
      </c>
      <c r="D222" s="9">
        <v>0.11</v>
      </c>
      <c r="E222" s="9">
        <v>0.05</v>
      </c>
      <c r="F222" s="9">
        <v>7.0000000000000007E-2</v>
      </c>
      <c r="G222" s="5">
        <f t="shared" si="35"/>
        <v>39.772727272727266</v>
      </c>
      <c r="H222" s="9">
        <v>26.25</v>
      </c>
      <c r="I222" s="64">
        <v>7</v>
      </c>
      <c r="J222" s="64">
        <v>1</v>
      </c>
      <c r="K222" s="64">
        <v>4</v>
      </c>
      <c r="L222" s="5">
        <v>96.35</v>
      </c>
      <c r="M222" s="9">
        <f t="shared" si="30"/>
        <v>3.6500000000000057</v>
      </c>
      <c r="N222" s="9">
        <v>7990</v>
      </c>
      <c r="O222" s="9">
        <f>N222*L222/100</f>
        <v>7698.3649999999998</v>
      </c>
      <c r="P222" s="5" t="s">
        <v>23</v>
      </c>
    </row>
    <row r="223" spans="1:25" x14ac:dyDescent="0.3">
      <c r="A223" s="2">
        <v>112</v>
      </c>
      <c r="B223" s="47">
        <v>140</v>
      </c>
      <c r="C223" s="48">
        <v>900</v>
      </c>
      <c r="D223" s="48">
        <v>0.08</v>
      </c>
      <c r="E223" s="48">
        <v>0.02</v>
      </c>
      <c r="F223" s="48">
        <v>0.05</v>
      </c>
      <c r="G223" s="49">
        <f t="shared" si="35"/>
        <v>97.222222222222229</v>
      </c>
      <c r="H223" s="5">
        <v>31.13</v>
      </c>
      <c r="I223" s="64">
        <v>7</v>
      </c>
      <c r="J223" s="64">
        <v>3</v>
      </c>
      <c r="K223" s="64">
        <v>7</v>
      </c>
      <c r="L223" s="49">
        <v>96.28</v>
      </c>
      <c r="M223" s="49">
        <f t="shared" si="30"/>
        <v>3.7199999999999989</v>
      </c>
      <c r="N223" s="5">
        <v>7980</v>
      </c>
      <c r="O223" s="5">
        <f t="shared" ref="O223:O241" si="36">L223*N223/100</f>
        <v>7683.1440000000002</v>
      </c>
      <c r="P223" s="5" t="s">
        <v>23</v>
      </c>
      <c r="U223" s="5"/>
    </row>
    <row r="224" spans="1:25" x14ac:dyDescent="0.3">
      <c r="A224" s="2">
        <v>11</v>
      </c>
      <c r="B224" s="3">
        <v>100</v>
      </c>
      <c r="C224" s="2">
        <v>167</v>
      </c>
      <c r="D224" s="2">
        <v>0.12</v>
      </c>
      <c r="E224" s="2">
        <v>0.05</v>
      </c>
      <c r="F224" s="2">
        <v>0.2</v>
      </c>
      <c r="G224" s="4">
        <f t="shared" si="35"/>
        <v>99.800399201596804</v>
      </c>
      <c r="H224" s="5">
        <v>40.799999999999997</v>
      </c>
      <c r="I224" s="64">
        <v>1</v>
      </c>
      <c r="J224" s="64">
        <v>1</v>
      </c>
      <c r="K224" s="66">
        <v>6</v>
      </c>
      <c r="L224" s="4">
        <v>96.2</v>
      </c>
      <c r="M224" s="4">
        <f t="shared" si="30"/>
        <v>3.7999999999999972</v>
      </c>
      <c r="N224" s="5">
        <v>7980</v>
      </c>
      <c r="O224" s="5">
        <f t="shared" si="36"/>
        <v>7676.76</v>
      </c>
      <c r="P224" s="5" t="s">
        <v>23</v>
      </c>
      <c r="U224" s="5"/>
      <c r="W224" s="13" t="s">
        <v>42</v>
      </c>
      <c r="X224" s="13">
        <f>MIN(E214:E449)</f>
        <v>0.02</v>
      </c>
      <c r="Y224" s="13">
        <f>MAX(E214:E449)</f>
        <v>0.06</v>
      </c>
    </row>
    <row r="225" spans="1:27" x14ac:dyDescent="0.3">
      <c r="A225" s="2">
        <v>206</v>
      </c>
      <c r="B225" s="53">
        <v>160</v>
      </c>
      <c r="C225" s="53">
        <v>1000</v>
      </c>
      <c r="D225" s="53">
        <v>0.08</v>
      </c>
      <c r="E225" s="53">
        <v>0.03</v>
      </c>
      <c r="F225" s="53">
        <v>7.4999999999999997E-2</v>
      </c>
      <c r="G225" s="54">
        <f t="shared" si="35"/>
        <v>66.666666666666671</v>
      </c>
      <c r="H225" s="5">
        <v>23.6</v>
      </c>
      <c r="I225" s="64">
        <v>2</v>
      </c>
      <c r="J225" s="64">
        <v>3</v>
      </c>
      <c r="K225" s="64">
        <v>4</v>
      </c>
      <c r="L225" s="55">
        <v>96.199069120712991</v>
      </c>
      <c r="M225" s="54">
        <f t="shared" si="30"/>
        <v>3.8009308792870087</v>
      </c>
      <c r="N225" s="5">
        <v>7980</v>
      </c>
      <c r="O225" s="5">
        <f t="shared" si="36"/>
        <v>7676.6857158328967</v>
      </c>
      <c r="P225" s="5" t="s">
        <v>23</v>
      </c>
      <c r="U225" s="5"/>
    </row>
    <row r="226" spans="1:27" x14ac:dyDescent="0.3">
      <c r="A226" s="2">
        <v>185</v>
      </c>
      <c r="B226" s="50">
        <v>150</v>
      </c>
      <c r="C226" s="51">
        <v>600</v>
      </c>
      <c r="D226" s="51">
        <v>0.08</v>
      </c>
      <c r="E226" s="51">
        <v>0.03</v>
      </c>
      <c r="F226" s="51">
        <v>7.0000000000000007E-2</v>
      </c>
      <c r="G226" s="52">
        <f t="shared" si="35"/>
        <v>104.16666666666667</v>
      </c>
      <c r="H226" s="5">
        <v>17</v>
      </c>
      <c r="I226" s="64">
        <v>7</v>
      </c>
      <c r="J226" s="64">
        <v>1</v>
      </c>
      <c r="K226" s="64">
        <v>7</v>
      </c>
      <c r="L226" s="52">
        <v>96.13</v>
      </c>
      <c r="M226" s="52">
        <f t="shared" si="30"/>
        <v>3.8700000000000045</v>
      </c>
      <c r="N226" s="5">
        <v>7980</v>
      </c>
      <c r="O226" s="5">
        <f t="shared" si="36"/>
        <v>7671.1739999999991</v>
      </c>
      <c r="P226" s="5" t="s">
        <v>23</v>
      </c>
      <c r="U226" s="5"/>
    </row>
    <row r="227" spans="1:27" x14ac:dyDescent="0.3">
      <c r="A227" s="2">
        <v>222</v>
      </c>
      <c r="B227" s="53">
        <v>120</v>
      </c>
      <c r="C227" s="53">
        <v>1000</v>
      </c>
      <c r="D227" s="53">
        <v>7.0000000000000007E-2</v>
      </c>
      <c r="E227" s="53">
        <v>0.02</v>
      </c>
      <c r="F227" s="53">
        <v>7.4999999999999997E-2</v>
      </c>
      <c r="G227" s="54">
        <f t="shared" si="35"/>
        <v>85.714285714285708</v>
      </c>
      <c r="H227" s="5">
        <v>23.6</v>
      </c>
      <c r="I227" s="64">
        <v>2</v>
      </c>
      <c r="J227" s="64">
        <v>3</v>
      </c>
      <c r="K227" s="64">
        <v>4</v>
      </c>
      <c r="L227" s="55">
        <v>96.120865554161696</v>
      </c>
      <c r="M227" s="54">
        <f t="shared" si="30"/>
        <v>3.8791344458383037</v>
      </c>
      <c r="N227" s="5">
        <v>7980</v>
      </c>
      <c r="O227" s="5">
        <f t="shared" si="36"/>
        <v>7670.4450712221033</v>
      </c>
      <c r="P227" s="5" t="s">
        <v>23</v>
      </c>
      <c r="U227" s="5"/>
    </row>
    <row r="228" spans="1:27" x14ac:dyDescent="0.3">
      <c r="A228" s="2">
        <v>12</v>
      </c>
      <c r="B228" s="3">
        <v>100</v>
      </c>
      <c r="C228" s="2">
        <v>167</v>
      </c>
      <c r="D228" s="2">
        <v>0.12</v>
      </c>
      <c r="E228" s="2">
        <v>0.05</v>
      </c>
      <c r="F228" s="2">
        <v>0.2</v>
      </c>
      <c r="G228" s="4">
        <f t="shared" si="35"/>
        <v>99.800399201596804</v>
      </c>
      <c r="H228" s="5">
        <v>40.799999999999997</v>
      </c>
      <c r="I228" s="64">
        <v>1</v>
      </c>
      <c r="J228" s="64">
        <v>1</v>
      </c>
      <c r="K228" s="66">
        <v>6</v>
      </c>
      <c r="L228" s="4">
        <v>96.1</v>
      </c>
      <c r="M228" s="4">
        <f t="shared" si="30"/>
        <v>3.9000000000000057</v>
      </c>
      <c r="N228" s="5">
        <v>7980</v>
      </c>
      <c r="O228" s="5">
        <f t="shared" si="36"/>
        <v>7668.78</v>
      </c>
      <c r="P228" s="5" t="s">
        <v>23</v>
      </c>
      <c r="U228" s="5"/>
      <c r="W228" s="13" t="s">
        <v>43</v>
      </c>
      <c r="X228" s="13">
        <f>MIN(F217:F452)</f>
        <v>3.5000000000000003E-2</v>
      </c>
      <c r="Y228" s="13">
        <f>MAX(F217:F452)</f>
        <v>0.2</v>
      </c>
    </row>
    <row r="229" spans="1:27" x14ac:dyDescent="0.3">
      <c r="A229" s="2">
        <v>203</v>
      </c>
      <c r="B229" s="53">
        <v>140</v>
      </c>
      <c r="C229" s="53">
        <v>1200</v>
      </c>
      <c r="D229" s="53">
        <v>7.0000000000000007E-2</v>
      </c>
      <c r="E229" s="53">
        <v>0.02</v>
      </c>
      <c r="F229" s="53">
        <v>7.4999999999999997E-2</v>
      </c>
      <c r="G229" s="54">
        <f t="shared" si="35"/>
        <v>83.333333333333314</v>
      </c>
      <c r="H229" s="5">
        <v>23.6</v>
      </c>
      <c r="I229" s="64">
        <v>2</v>
      </c>
      <c r="J229" s="64">
        <v>3</v>
      </c>
      <c r="K229" s="64">
        <v>4</v>
      </c>
      <c r="L229" s="55">
        <v>96.096474828583439</v>
      </c>
      <c r="M229" s="54">
        <f t="shared" si="30"/>
        <v>3.9035251714165611</v>
      </c>
      <c r="N229" s="5">
        <v>7980</v>
      </c>
      <c r="O229" s="5">
        <f t="shared" si="36"/>
        <v>7668.4986913209586</v>
      </c>
      <c r="P229" s="5" t="s">
        <v>23</v>
      </c>
      <c r="U229" s="5"/>
    </row>
    <row r="230" spans="1:27" x14ac:dyDescent="0.3">
      <c r="A230" s="2">
        <v>50</v>
      </c>
      <c r="B230" s="23">
        <v>220</v>
      </c>
      <c r="C230" s="24">
        <v>960</v>
      </c>
      <c r="D230" s="24">
        <v>0.08</v>
      </c>
      <c r="E230" s="24">
        <v>0.04</v>
      </c>
      <c r="F230" s="24">
        <v>0.1</v>
      </c>
      <c r="G230" s="25">
        <f t="shared" si="35"/>
        <v>71.614583333333329</v>
      </c>
      <c r="H230" s="5">
        <v>46</v>
      </c>
      <c r="I230" s="64">
        <v>1</v>
      </c>
      <c r="J230" s="64">
        <v>1</v>
      </c>
      <c r="K230" s="64">
        <v>7</v>
      </c>
      <c r="L230" s="25">
        <v>95.9</v>
      </c>
      <c r="M230" s="25">
        <f t="shared" si="30"/>
        <v>4.0999999999999943</v>
      </c>
      <c r="N230" s="5">
        <v>7980</v>
      </c>
      <c r="O230" s="5">
        <f t="shared" si="36"/>
        <v>7652.82</v>
      </c>
      <c r="P230" s="5" t="s">
        <v>23</v>
      </c>
      <c r="U230" s="5"/>
    </row>
    <row r="231" spans="1:27" x14ac:dyDescent="0.3">
      <c r="A231" s="2">
        <v>58</v>
      </c>
      <c r="B231" s="26">
        <v>150</v>
      </c>
      <c r="C231" s="27">
        <v>700</v>
      </c>
      <c r="D231" s="27">
        <v>0.08</v>
      </c>
      <c r="E231" s="27">
        <v>0.04</v>
      </c>
      <c r="F231" s="27">
        <v>7.0000000000000007E-2</v>
      </c>
      <c r="G231" s="28">
        <f t="shared" si="35"/>
        <v>66.964285714285708</v>
      </c>
      <c r="H231" s="5">
        <v>30</v>
      </c>
      <c r="I231" s="64">
        <v>7</v>
      </c>
      <c r="J231" s="64">
        <v>1</v>
      </c>
      <c r="K231" s="64" t="s">
        <v>114</v>
      </c>
      <c r="L231" s="28">
        <v>95.9</v>
      </c>
      <c r="M231" s="28">
        <f t="shared" si="30"/>
        <v>4.0999999999999943</v>
      </c>
      <c r="N231" s="5">
        <v>7980</v>
      </c>
      <c r="O231" s="5">
        <f t="shared" si="36"/>
        <v>7652.82</v>
      </c>
      <c r="P231" s="5" t="s">
        <v>23</v>
      </c>
      <c r="U231" s="5"/>
    </row>
    <row r="232" spans="1:27" x14ac:dyDescent="0.3">
      <c r="A232" s="2">
        <v>48</v>
      </c>
      <c r="B232" s="23">
        <v>220</v>
      </c>
      <c r="C232" s="24">
        <v>960</v>
      </c>
      <c r="D232" s="24">
        <v>0.08</v>
      </c>
      <c r="E232" s="24">
        <v>0.04</v>
      </c>
      <c r="F232" s="24">
        <v>0.1</v>
      </c>
      <c r="G232" s="25">
        <f t="shared" si="35"/>
        <v>71.614583333333329</v>
      </c>
      <c r="H232" s="5">
        <v>46</v>
      </c>
      <c r="I232" s="64">
        <v>1</v>
      </c>
      <c r="J232" s="64">
        <v>1</v>
      </c>
      <c r="K232" s="64">
        <v>7</v>
      </c>
      <c r="L232" s="25">
        <v>95.8</v>
      </c>
      <c r="M232" s="25">
        <f t="shared" si="30"/>
        <v>4.2000000000000028</v>
      </c>
      <c r="N232" s="5">
        <v>7980</v>
      </c>
      <c r="O232" s="5">
        <f t="shared" si="36"/>
        <v>7644.84</v>
      </c>
      <c r="P232" s="5" t="s">
        <v>23</v>
      </c>
      <c r="U232" s="5"/>
    </row>
    <row r="233" spans="1:27" x14ac:dyDescent="0.3">
      <c r="A233" s="2">
        <v>53</v>
      </c>
      <c r="B233" s="23">
        <v>220</v>
      </c>
      <c r="C233" s="24">
        <v>960</v>
      </c>
      <c r="D233" s="24">
        <v>0.08</v>
      </c>
      <c r="E233" s="24">
        <v>0.04</v>
      </c>
      <c r="F233" s="24">
        <v>0.1</v>
      </c>
      <c r="G233" s="25">
        <f t="shared" si="35"/>
        <v>71.614583333333329</v>
      </c>
      <c r="H233" s="5">
        <v>46</v>
      </c>
      <c r="I233" s="64">
        <v>1</v>
      </c>
      <c r="J233" s="64">
        <v>1</v>
      </c>
      <c r="K233" s="64">
        <v>7</v>
      </c>
      <c r="L233" s="25">
        <v>95.8</v>
      </c>
      <c r="M233" s="25">
        <f t="shared" si="30"/>
        <v>4.2000000000000028</v>
      </c>
      <c r="N233" s="5">
        <v>7980</v>
      </c>
      <c r="O233" s="5">
        <f t="shared" si="36"/>
        <v>7644.84</v>
      </c>
      <c r="P233" s="5" t="s">
        <v>23</v>
      </c>
      <c r="U233" s="5"/>
    </row>
    <row r="234" spans="1:27" x14ac:dyDescent="0.3">
      <c r="A234" s="2">
        <v>54</v>
      </c>
      <c r="B234" s="23">
        <v>220</v>
      </c>
      <c r="C234" s="24">
        <v>960</v>
      </c>
      <c r="D234" s="24">
        <v>0.08</v>
      </c>
      <c r="E234" s="24">
        <v>0.04</v>
      </c>
      <c r="F234" s="24">
        <v>0.1</v>
      </c>
      <c r="G234" s="25">
        <f t="shared" si="35"/>
        <v>71.614583333333329</v>
      </c>
      <c r="H234" s="5">
        <v>46</v>
      </c>
      <c r="I234" s="64">
        <v>1</v>
      </c>
      <c r="J234" s="64">
        <v>1</v>
      </c>
      <c r="K234" s="64">
        <v>7</v>
      </c>
      <c r="L234" s="25">
        <v>95.8</v>
      </c>
      <c r="M234" s="25">
        <f t="shared" si="30"/>
        <v>4.2000000000000028</v>
      </c>
      <c r="N234" s="5">
        <v>7980</v>
      </c>
      <c r="O234" s="5">
        <f t="shared" si="36"/>
        <v>7644.84</v>
      </c>
      <c r="P234" s="5" t="s">
        <v>23</v>
      </c>
      <c r="U234" s="5"/>
    </row>
    <row r="235" spans="1:27" ht="14.4" customHeight="1" x14ac:dyDescent="0.35">
      <c r="A235" s="2">
        <v>6</v>
      </c>
      <c r="B235" s="3">
        <v>100</v>
      </c>
      <c r="C235" s="2">
        <v>120</v>
      </c>
      <c r="D235" s="2">
        <v>0.111</v>
      </c>
      <c r="E235" s="2">
        <v>0.05</v>
      </c>
      <c r="F235" s="2">
        <v>0.2</v>
      </c>
      <c r="G235" s="4">
        <f t="shared" si="35"/>
        <v>150.15015015015015</v>
      </c>
      <c r="H235" s="5">
        <v>40.799999999999997</v>
      </c>
      <c r="I235" s="64">
        <v>1</v>
      </c>
      <c r="J235" s="64">
        <v>1</v>
      </c>
      <c r="K235" s="66">
        <v>6</v>
      </c>
      <c r="L235" s="4">
        <v>95.7</v>
      </c>
      <c r="M235" s="4">
        <f t="shared" si="30"/>
        <v>4.2999999999999972</v>
      </c>
      <c r="N235" s="5">
        <v>7980</v>
      </c>
      <c r="O235" s="5">
        <f t="shared" si="36"/>
        <v>7636.86</v>
      </c>
      <c r="P235" s="5" t="s">
        <v>23</v>
      </c>
      <c r="U235" s="5"/>
      <c r="Z235" s="11" t="s">
        <v>36</v>
      </c>
      <c r="AA235" s="11">
        <v>3273</v>
      </c>
    </row>
    <row r="236" spans="1:27" x14ac:dyDescent="0.3">
      <c r="A236" s="2">
        <v>194</v>
      </c>
      <c r="B236" s="50">
        <v>150</v>
      </c>
      <c r="C236" s="51">
        <v>600</v>
      </c>
      <c r="D236" s="51">
        <v>0.09</v>
      </c>
      <c r="E236" s="51">
        <v>0.03</v>
      </c>
      <c r="F236" s="51">
        <v>7.0000000000000007E-2</v>
      </c>
      <c r="G236" s="52">
        <f t="shared" si="35"/>
        <v>92.592592592592595</v>
      </c>
      <c r="H236" s="5">
        <v>17</v>
      </c>
      <c r="I236" s="64">
        <v>7</v>
      </c>
      <c r="J236" s="64">
        <v>1</v>
      </c>
      <c r="K236" s="64">
        <v>7</v>
      </c>
      <c r="L236" s="52">
        <v>95.56</v>
      </c>
      <c r="M236" s="52">
        <f t="shared" si="30"/>
        <v>4.4399999999999977</v>
      </c>
      <c r="N236" s="5">
        <v>7980</v>
      </c>
      <c r="O236" s="5">
        <f t="shared" si="36"/>
        <v>7625.6880000000001</v>
      </c>
      <c r="P236" s="5" t="s">
        <v>23</v>
      </c>
      <c r="U236" s="5"/>
    </row>
    <row r="237" spans="1:27" x14ac:dyDescent="0.3">
      <c r="A237" s="2">
        <v>186</v>
      </c>
      <c r="B237" s="50">
        <v>150</v>
      </c>
      <c r="C237" s="51">
        <v>700</v>
      </c>
      <c r="D237" s="51">
        <v>0.08</v>
      </c>
      <c r="E237" s="51">
        <v>0.03</v>
      </c>
      <c r="F237" s="51">
        <v>7.0000000000000007E-2</v>
      </c>
      <c r="G237" s="52">
        <f t="shared" si="35"/>
        <v>89.285714285714292</v>
      </c>
      <c r="H237" s="5">
        <v>17</v>
      </c>
      <c r="I237" s="64">
        <v>7</v>
      </c>
      <c r="J237" s="64">
        <v>1</v>
      </c>
      <c r="K237" s="64">
        <v>7</v>
      </c>
      <c r="L237" s="52">
        <v>95.54</v>
      </c>
      <c r="M237" s="52">
        <f t="shared" si="30"/>
        <v>4.4599999999999937</v>
      </c>
      <c r="N237" s="5">
        <v>7980</v>
      </c>
      <c r="O237" s="5">
        <f t="shared" si="36"/>
        <v>7624.0920000000006</v>
      </c>
      <c r="P237" s="5" t="s">
        <v>23</v>
      </c>
      <c r="U237" s="5"/>
    </row>
    <row r="238" spans="1:27" x14ac:dyDescent="0.3">
      <c r="A238" s="2">
        <v>49</v>
      </c>
      <c r="B238" s="23">
        <v>220</v>
      </c>
      <c r="C238" s="24">
        <v>960</v>
      </c>
      <c r="D238" s="24">
        <v>0.08</v>
      </c>
      <c r="E238" s="24">
        <v>0.04</v>
      </c>
      <c r="F238" s="24">
        <v>0.1</v>
      </c>
      <c r="G238" s="25">
        <f t="shared" si="35"/>
        <v>71.614583333333329</v>
      </c>
      <c r="H238" s="5">
        <v>46</v>
      </c>
      <c r="I238" s="64">
        <v>1</v>
      </c>
      <c r="J238" s="64">
        <v>1</v>
      </c>
      <c r="K238" s="64">
        <v>7</v>
      </c>
      <c r="L238" s="25">
        <v>95.5</v>
      </c>
      <c r="M238" s="25">
        <f t="shared" si="30"/>
        <v>4.5</v>
      </c>
      <c r="N238" s="5">
        <v>7980</v>
      </c>
      <c r="O238" s="5">
        <f t="shared" si="36"/>
        <v>7620.9</v>
      </c>
      <c r="P238" s="5" t="s">
        <v>23</v>
      </c>
      <c r="U238" s="5"/>
    </row>
    <row r="239" spans="1:27" x14ac:dyDescent="0.3">
      <c r="A239" s="2">
        <v>1</v>
      </c>
      <c r="B239" s="3">
        <v>100</v>
      </c>
      <c r="C239" s="2">
        <v>250</v>
      </c>
      <c r="D239" s="2">
        <v>0.114</v>
      </c>
      <c r="E239" s="2">
        <v>0.05</v>
      </c>
      <c r="F239" s="2">
        <v>0.2</v>
      </c>
      <c r="G239" s="4">
        <f t="shared" si="35"/>
        <v>70.175438596491219</v>
      </c>
      <c r="H239" s="5">
        <v>40.799999999999997</v>
      </c>
      <c r="I239" s="64">
        <v>1</v>
      </c>
      <c r="J239" s="64">
        <v>1</v>
      </c>
      <c r="K239" s="66">
        <v>6</v>
      </c>
      <c r="L239" s="4">
        <v>95.4</v>
      </c>
      <c r="M239" s="4">
        <f t="shared" si="30"/>
        <v>4.5999999999999943</v>
      </c>
      <c r="N239" s="5">
        <v>7980</v>
      </c>
      <c r="O239" s="5">
        <f t="shared" si="36"/>
        <v>7612.92</v>
      </c>
      <c r="P239" s="5" t="s">
        <v>23</v>
      </c>
      <c r="U239" s="5"/>
      <c r="W239" s="10">
        <f>AVERAGE(L239:L474)</f>
        <v>91.315315852608833</v>
      </c>
      <c r="Z239" s="11" t="s">
        <v>29</v>
      </c>
      <c r="AA239" s="11">
        <v>725</v>
      </c>
    </row>
    <row r="240" spans="1:27" x14ac:dyDescent="0.3">
      <c r="A240" s="2">
        <v>52</v>
      </c>
      <c r="B240" s="23">
        <v>220</v>
      </c>
      <c r="C240" s="24">
        <v>960</v>
      </c>
      <c r="D240" s="24">
        <v>0.08</v>
      </c>
      <c r="E240" s="24">
        <v>0.04</v>
      </c>
      <c r="F240" s="24">
        <v>0.1</v>
      </c>
      <c r="G240" s="25">
        <f t="shared" si="35"/>
        <v>71.614583333333329</v>
      </c>
      <c r="H240" s="5">
        <v>46</v>
      </c>
      <c r="I240" s="64">
        <v>1</v>
      </c>
      <c r="J240" s="64">
        <v>1</v>
      </c>
      <c r="K240" s="64">
        <v>7</v>
      </c>
      <c r="L240" s="25">
        <v>95.3</v>
      </c>
      <c r="M240" s="25">
        <f t="shared" si="30"/>
        <v>4.7000000000000028</v>
      </c>
      <c r="N240" s="5">
        <v>7980</v>
      </c>
      <c r="O240" s="5">
        <f t="shared" si="36"/>
        <v>7604.94</v>
      </c>
      <c r="P240" s="5" t="s">
        <v>23</v>
      </c>
      <c r="U240" s="5"/>
    </row>
    <row r="241" spans="1:27" x14ac:dyDescent="0.3">
      <c r="A241" s="2">
        <v>165</v>
      </c>
      <c r="B241" s="50">
        <v>100</v>
      </c>
      <c r="C241" s="51">
        <v>400</v>
      </c>
      <c r="D241" s="51">
        <v>0.08</v>
      </c>
      <c r="E241" s="51">
        <v>0.03</v>
      </c>
      <c r="F241" s="51">
        <v>7.0000000000000007E-2</v>
      </c>
      <c r="G241" s="52">
        <f t="shared" si="35"/>
        <v>104.16666666666667</v>
      </c>
      <c r="H241" s="5">
        <v>17</v>
      </c>
      <c r="I241" s="64">
        <v>7</v>
      </c>
      <c r="J241" s="64">
        <v>1</v>
      </c>
      <c r="K241" s="64">
        <v>7</v>
      </c>
      <c r="L241" s="52">
        <v>95.24</v>
      </c>
      <c r="M241" s="52">
        <f t="shared" si="30"/>
        <v>4.7600000000000051</v>
      </c>
      <c r="N241" s="5">
        <v>7980</v>
      </c>
      <c r="O241" s="5">
        <f t="shared" si="36"/>
        <v>7600.1519999999991</v>
      </c>
      <c r="P241" s="5" t="s">
        <v>23</v>
      </c>
      <c r="U241" s="5"/>
    </row>
    <row r="242" spans="1:27" x14ac:dyDescent="0.3">
      <c r="A242" s="2">
        <v>313</v>
      </c>
      <c r="B242" s="60">
        <v>120</v>
      </c>
      <c r="C242" s="9">
        <v>1100</v>
      </c>
      <c r="D242" s="8">
        <f>B242/(C242*E242*G242)</f>
        <v>4.9995833680526625E-2</v>
      </c>
      <c r="E242" s="9">
        <f>V242/1000</f>
        <v>0.04</v>
      </c>
      <c r="F242" s="9">
        <v>0.05</v>
      </c>
      <c r="G242" s="9">
        <v>54.55</v>
      </c>
      <c r="H242" s="9">
        <v>26</v>
      </c>
      <c r="I242" s="64">
        <v>1</v>
      </c>
      <c r="J242" s="64">
        <v>1</v>
      </c>
      <c r="K242" s="64">
        <v>5</v>
      </c>
      <c r="L242" s="5">
        <f>O242/N242*100</f>
        <v>95.238095238095227</v>
      </c>
      <c r="M242" s="9">
        <f t="shared" si="30"/>
        <v>4.7619047619047734</v>
      </c>
      <c r="N242" s="9">
        <v>7980</v>
      </c>
      <c r="O242" s="9">
        <f>W242*1000</f>
        <v>7600</v>
      </c>
      <c r="P242" s="5" t="s">
        <v>23</v>
      </c>
      <c r="V242">
        <v>40</v>
      </c>
      <c r="W242">
        <v>7.6</v>
      </c>
    </row>
    <row r="243" spans="1:27" x14ac:dyDescent="0.3">
      <c r="A243" s="2">
        <v>321</v>
      </c>
      <c r="B243" s="60">
        <v>120</v>
      </c>
      <c r="C243" s="9">
        <v>2000</v>
      </c>
      <c r="D243" s="8">
        <f>B243/(C243*E243*G243)</f>
        <v>0.05</v>
      </c>
      <c r="E243" s="9">
        <f>V243/1000</f>
        <v>0.03</v>
      </c>
      <c r="F243" s="9">
        <v>0.05</v>
      </c>
      <c r="G243" s="9">
        <v>40</v>
      </c>
      <c r="H243" s="9">
        <v>26</v>
      </c>
      <c r="I243" s="64">
        <v>1</v>
      </c>
      <c r="J243" s="64">
        <v>1</v>
      </c>
      <c r="K243" s="64">
        <v>5</v>
      </c>
      <c r="L243" s="5">
        <f>O243/N243*100</f>
        <v>95.238095238095227</v>
      </c>
      <c r="M243" s="9">
        <f t="shared" si="30"/>
        <v>4.7619047619047734</v>
      </c>
      <c r="N243" s="9">
        <v>7980</v>
      </c>
      <c r="O243" s="9">
        <f>W243*1000</f>
        <v>7600</v>
      </c>
      <c r="P243" s="5" t="s">
        <v>23</v>
      </c>
      <c r="V243">
        <v>30</v>
      </c>
      <c r="W243">
        <v>7.6</v>
      </c>
    </row>
    <row r="244" spans="1:27" x14ac:dyDescent="0.3">
      <c r="A244" s="2">
        <v>173</v>
      </c>
      <c r="B244" s="50">
        <v>150</v>
      </c>
      <c r="C244" s="51">
        <v>700</v>
      </c>
      <c r="D244" s="51">
        <v>0.08</v>
      </c>
      <c r="E244" s="51">
        <v>0.03</v>
      </c>
      <c r="F244" s="51">
        <v>7.0000000000000007E-2</v>
      </c>
      <c r="G244" s="52">
        <f t="shared" ref="G244:G249" si="37">B244/(C244*D244*E244)</f>
        <v>89.285714285714292</v>
      </c>
      <c r="H244" s="5">
        <v>17</v>
      </c>
      <c r="I244" s="64">
        <v>7</v>
      </c>
      <c r="J244" s="64">
        <v>1</v>
      </c>
      <c r="K244" s="64">
        <v>7</v>
      </c>
      <c r="L244" s="52">
        <v>95.23</v>
      </c>
      <c r="M244" s="52">
        <f t="shared" si="30"/>
        <v>4.769999999999996</v>
      </c>
      <c r="N244" s="5">
        <v>7980</v>
      </c>
      <c r="O244" s="5">
        <f t="shared" ref="O244:O249" si="38">L244*N244/100</f>
        <v>7599.3540000000003</v>
      </c>
      <c r="P244" s="5" t="s">
        <v>23</v>
      </c>
      <c r="U244" s="5"/>
    </row>
    <row r="245" spans="1:27" x14ac:dyDescent="0.3">
      <c r="A245" s="2">
        <v>51</v>
      </c>
      <c r="B245" s="23">
        <v>220</v>
      </c>
      <c r="C245" s="24">
        <v>960</v>
      </c>
      <c r="D245" s="24">
        <v>0.08</v>
      </c>
      <c r="E245" s="24">
        <v>0.04</v>
      </c>
      <c r="F245" s="24">
        <v>0.1</v>
      </c>
      <c r="G245" s="25">
        <f t="shared" si="37"/>
        <v>71.614583333333329</v>
      </c>
      <c r="H245" s="5">
        <v>46</v>
      </c>
      <c r="I245" s="64">
        <v>1</v>
      </c>
      <c r="J245" s="64">
        <v>1</v>
      </c>
      <c r="K245" s="64">
        <v>7</v>
      </c>
      <c r="L245" s="25">
        <v>95.2</v>
      </c>
      <c r="M245" s="25">
        <f t="shared" si="30"/>
        <v>4.7999999999999972</v>
      </c>
      <c r="N245" s="5">
        <v>7980</v>
      </c>
      <c r="O245" s="5">
        <f t="shared" si="38"/>
        <v>7596.96</v>
      </c>
      <c r="P245" s="5" t="s">
        <v>23</v>
      </c>
      <c r="U245" s="5"/>
    </row>
    <row r="246" spans="1:27" x14ac:dyDescent="0.3">
      <c r="A246" s="2">
        <v>180</v>
      </c>
      <c r="B246" s="50">
        <v>150</v>
      </c>
      <c r="C246" s="51">
        <v>350</v>
      </c>
      <c r="D246" s="51">
        <v>0.08</v>
      </c>
      <c r="E246" s="51">
        <v>0.03</v>
      </c>
      <c r="F246" s="51">
        <v>7.0000000000000007E-2</v>
      </c>
      <c r="G246" s="52">
        <f t="shared" si="37"/>
        <v>178.57142857142858</v>
      </c>
      <c r="H246" s="5">
        <v>17</v>
      </c>
      <c r="I246" s="64">
        <v>7</v>
      </c>
      <c r="J246" s="64">
        <v>1</v>
      </c>
      <c r="K246" s="64">
        <v>7</v>
      </c>
      <c r="L246" s="52">
        <v>95.12</v>
      </c>
      <c r="M246" s="52">
        <f t="shared" si="30"/>
        <v>4.8799999999999955</v>
      </c>
      <c r="N246" s="5">
        <v>7980</v>
      </c>
      <c r="O246" s="5">
        <f t="shared" si="38"/>
        <v>7590.5760000000009</v>
      </c>
      <c r="P246" s="5" t="s">
        <v>23</v>
      </c>
      <c r="U246" s="5"/>
    </row>
    <row r="247" spans="1:27" x14ac:dyDescent="0.3">
      <c r="A247" s="2">
        <v>255</v>
      </c>
      <c r="B247" s="57">
        <v>350</v>
      </c>
      <c r="C247" s="9">
        <v>2600</v>
      </c>
      <c r="D247" s="9">
        <v>0.12</v>
      </c>
      <c r="E247" s="9">
        <v>0.03</v>
      </c>
      <c r="F247" s="11">
        <v>7.0000000000000007E-2</v>
      </c>
      <c r="G247" s="5">
        <f t="shared" si="37"/>
        <v>37.393162393162399</v>
      </c>
      <c r="H247" s="5">
        <v>35.5</v>
      </c>
      <c r="I247" s="64">
        <v>1</v>
      </c>
      <c r="J247" s="64">
        <v>2</v>
      </c>
      <c r="K247" s="65">
        <v>1</v>
      </c>
      <c r="L247" s="5">
        <v>95.09</v>
      </c>
      <c r="M247" s="5">
        <f t="shared" si="30"/>
        <v>4.9099999999999966</v>
      </c>
      <c r="N247" s="5">
        <v>7980</v>
      </c>
      <c r="O247" s="5">
        <f t="shared" si="38"/>
        <v>7588.1820000000007</v>
      </c>
      <c r="P247" s="5" t="s">
        <v>23</v>
      </c>
      <c r="U247" s="5"/>
    </row>
    <row r="248" spans="1:27" x14ac:dyDescent="0.3">
      <c r="A248" s="2">
        <v>189</v>
      </c>
      <c r="B248" s="50">
        <v>150</v>
      </c>
      <c r="C248" s="51">
        <v>400</v>
      </c>
      <c r="D248" s="51">
        <v>7.0000000000000007E-2</v>
      </c>
      <c r="E248" s="51">
        <v>0.03</v>
      </c>
      <c r="F248" s="51">
        <v>7.0000000000000007E-2</v>
      </c>
      <c r="G248" s="52">
        <f t="shared" si="37"/>
        <v>178.57142857142856</v>
      </c>
      <c r="H248" s="5">
        <v>17</v>
      </c>
      <c r="I248" s="64">
        <v>7</v>
      </c>
      <c r="J248" s="64">
        <v>1</v>
      </c>
      <c r="K248" s="64">
        <v>7</v>
      </c>
      <c r="L248" s="52">
        <v>95.05</v>
      </c>
      <c r="M248" s="52">
        <f t="shared" si="30"/>
        <v>4.9500000000000028</v>
      </c>
      <c r="N248" s="5">
        <v>7980</v>
      </c>
      <c r="O248" s="5">
        <f t="shared" si="38"/>
        <v>7584.99</v>
      </c>
      <c r="P248" s="5" t="s">
        <v>23</v>
      </c>
      <c r="U248" s="5"/>
    </row>
    <row r="249" spans="1:27" x14ac:dyDescent="0.3">
      <c r="A249" s="2">
        <v>139</v>
      </c>
      <c r="B249" s="47">
        <v>160</v>
      </c>
      <c r="C249" s="48">
        <v>800</v>
      </c>
      <c r="D249" s="48">
        <v>0.08</v>
      </c>
      <c r="E249" s="48">
        <v>0.02</v>
      </c>
      <c r="F249" s="48">
        <v>0.05</v>
      </c>
      <c r="G249" s="49">
        <f t="shared" si="37"/>
        <v>125</v>
      </c>
      <c r="H249" s="5">
        <v>31.13</v>
      </c>
      <c r="I249" s="64">
        <v>7</v>
      </c>
      <c r="J249" s="64">
        <v>3</v>
      </c>
      <c r="K249" s="64">
        <v>7</v>
      </c>
      <c r="L249" s="49">
        <v>95.04</v>
      </c>
      <c r="M249" s="49">
        <f t="shared" si="30"/>
        <v>4.9599999999999937</v>
      </c>
      <c r="N249" s="5">
        <v>7980</v>
      </c>
      <c r="O249" s="5">
        <f t="shared" si="38"/>
        <v>7584.1920000000009</v>
      </c>
      <c r="P249" s="5" t="s">
        <v>23</v>
      </c>
      <c r="U249" s="5"/>
    </row>
    <row r="250" spans="1:27" x14ac:dyDescent="0.3">
      <c r="A250" s="2">
        <v>288</v>
      </c>
      <c r="B250" s="60">
        <v>150</v>
      </c>
      <c r="C250" s="5">
        <f>B250/(D250*E250*G250)</f>
        <v>157.23270440251574</v>
      </c>
      <c r="D250" s="9">
        <f>V250/1000</f>
        <v>0.106</v>
      </c>
      <c r="E250" s="9">
        <v>0.05</v>
      </c>
      <c r="F250" s="9">
        <v>7.0000000000000007E-2</v>
      </c>
      <c r="G250" s="9">
        <v>180</v>
      </c>
      <c r="H250" s="9">
        <v>30</v>
      </c>
      <c r="I250" s="64">
        <v>7</v>
      </c>
      <c r="J250" s="64">
        <v>3</v>
      </c>
      <c r="K250" s="64">
        <v>4</v>
      </c>
      <c r="L250" s="5">
        <f>O250/N250*100</f>
        <v>95</v>
      </c>
      <c r="M250" s="5">
        <f t="shared" si="30"/>
        <v>5</v>
      </c>
      <c r="N250" s="9">
        <v>7980</v>
      </c>
      <c r="O250" s="9">
        <f>W250*1000</f>
        <v>7581</v>
      </c>
      <c r="P250" s="5" t="s">
        <v>23</v>
      </c>
      <c r="V250" s="9">
        <v>106</v>
      </c>
      <c r="W250" s="9">
        <v>7.5810000000000004</v>
      </c>
      <c r="Y250" s="9"/>
      <c r="Z250" s="9"/>
      <c r="AA250" s="61"/>
    </row>
    <row r="251" spans="1:27" x14ac:dyDescent="0.3">
      <c r="A251" s="2">
        <v>204</v>
      </c>
      <c r="B251" s="53">
        <v>120</v>
      </c>
      <c r="C251" s="53">
        <v>800</v>
      </c>
      <c r="D251" s="53">
        <v>7.0000000000000007E-2</v>
      </c>
      <c r="E251" s="53">
        <v>0.03</v>
      </c>
      <c r="F251" s="53">
        <v>7.4999999999999997E-2</v>
      </c>
      <c r="G251" s="54">
        <f>B251/(C251*D251*E251)</f>
        <v>71.428571428571416</v>
      </c>
      <c r="H251" s="5">
        <v>23.6</v>
      </c>
      <c r="I251" s="64">
        <v>2</v>
      </c>
      <c r="J251" s="64">
        <v>3</v>
      </c>
      <c r="K251" s="64">
        <v>4</v>
      </c>
      <c r="L251" s="55">
        <v>94.938687823409452</v>
      </c>
      <c r="M251" s="54">
        <f t="shared" si="30"/>
        <v>5.0613121765905476</v>
      </c>
      <c r="N251" s="5">
        <v>7980</v>
      </c>
      <c r="O251" s="5">
        <f>L251*N251/100</f>
        <v>7576.1072883080742</v>
      </c>
      <c r="P251" s="5" t="s">
        <v>23</v>
      </c>
      <c r="U251" s="5"/>
    </row>
    <row r="252" spans="1:27" x14ac:dyDescent="0.3">
      <c r="A252" s="2">
        <v>202</v>
      </c>
      <c r="B252" s="53">
        <v>140</v>
      </c>
      <c r="C252" s="53">
        <v>1000</v>
      </c>
      <c r="D252" s="53">
        <v>7.0000000000000007E-2</v>
      </c>
      <c r="E252" s="53">
        <v>0.03</v>
      </c>
      <c r="F252" s="53">
        <v>7.4999999999999997E-2</v>
      </c>
      <c r="G252" s="54">
        <f>B252/(C252*D252*E252)</f>
        <v>66.666666666666657</v>
      </c>
      <c r="H252" s="5">
        <v>23.6</v>
      </c>
      <c r="I252" s="64">
        <v>2</v>
      </c>
      <c r="J252" s="64">
        <v>3</v>
      </c>
      <c r="K252" s="64">
        <v>4</v>
      </c>
      <c r="L252" s="55">
        <v>94.933737444836211</v>
      </c>
      <c r="M252" s="54">
        <f t="shared" si="30"/>
        <v>5.0662625551637888</v>
      </c>
      <c r="N252" s="5">
        <v>7980</v>
      </c>
      <c r="O252" s="5">
        <f>L252*N252/100</f>
        <v>7575.7122480979297</v>
      </c>
      <c r="P252" s="5" t="s">
        <v>23</v>
      </c>
      <c r="U252" s="5"/>
    </row>
    <row r="253" spans="1:27" x14ac:dyDescent="0.3">
      <c r="A253" s="2">
        <v>257</v>
      </c>
      <c r="B253" s="57">
        <v>350</v>
      </c>
      <c r="C253" s="9">
        <v>3400</v>
      </c>
      <c r="D253" s="9">
        <v>0.12</v>
      </c>
      <c r="E253" s="9">
        <v>0.03</v>
      </c>
      <c r="F253" s="11">
        <v>7.0000000000000007E-2</v>
      </c>
      <c r="G253" s="5">
        <f>B253/(C253*D253*E253)</f>
        <v>28.594771241830063</v>
      </c>
      <c r="H253" s="5">
        <v>35.5</v>
      </c>
      <c r="I253" s="64">
        <v>1</v>
      </c>
      <c r="J253" s="64">
        <v>2</v>
      </c>
      <c r="K253" s="65">
        <v>1</v>
      </c>
      <c r="L253" s="5">
        <v>94.9</v>
      </c>
      <c r="M253" s="5">
        <f t="shared" si="30"/>
        <v>5.0999999999999943</v>
      </c>
      <c r="N253" s="5">
        <v>7980</v>
      </c>
      <c r="O253" s="5">
        <f>L253*N253/100</f>
        <v>7573.02</v>
      </c>
      <c r="P253" s="5" t="s">
        <v>23</v>
      </c>
      <c r="U253" s="5"/>
    </row>
    <row r="254" spans="1:27" x14ac:dyDescent="0.3">
      <c r="A254" s="2">
        <v>214</v>
      </c>
      <c r="B254" s="53">
        <v>140</v>
      </c>
      <c r="C254" s="53">
        <v>800</v>
      </c>
      <c r="D254" s="53">
        <v>7.0000000000000007E-2</v>
      </c>
      <c r="E254" s="53">
        <v>0.04</v>
      </c>
      <c r="F254" s="53">
        <v>7.4999999999999997E-2</v>
      </c>
      <c r="G254" s="54">
        <f>B254/(C254*D254*E254)</f>
        <v>62.499999999999993</v>
      </c>
      <c r="H254" s="5">
        <v>23.6</v>
      </c>
      <c r="I254" s="64">
        <v>2</v>
      </c>
      <c r="J254" s="64">
        <v>3</v>
      </c>
      <c r="K254" s="64">
        <v>4</v>
      </c>
      <c r="L254" s="55">
        <v>94.721508990443496</v>
      </c>
      <c r="M254" s="54">
        <f t="shared" si="30"/>
        <v>5.2784910095565039</v>
      </c>
      <c r="N254" s="5">
        <v>7980</v>
      </c>
      <c r="O254" s="5">
        <f>L254*N254/100</f>
        <v>7558.7764174373915</v>
      </c>
      <c r="P254" s="5" t="s">
        <v>23</v>
      </c>
      <c r="U254" s="5"/>
    </row>
    <row r="255" spans="1:27" x14ac:dyDescent="0.3">
      <c r="A255" s="2">
        <v>211</v>
      </c>
      <c r="B255" s="53">
        <v>140</v>
      </c>
      <c r="C255" s="53">
        <v>1000</v>
      </c>
      <c r="D255" s="53">
        <v>7.0000000000000007E-2</v>
      </c>
      <c r="E255" s="53">
        <v>0.03</v>
      </c>
      <c r="F255" s="53">
        <v>7.4999999999999997E-2</v>
      </c>
      <c r="G255" s="54">
        <f>B255/(C255*D255*E255)</f>
        <v>66.666666666666657</v>
      </c>
      <c r="H255" s="5">
        <v>23.6</v>
      </c>
      <c r="I255" s="64">
        <v>2</v>
      </c>
      <c r="J255" s="64">
        <v>3</v>
      </c>
      <c r="K255" s="64">
        <v>4</v>
      </c>
      <c r="L255" s="55">
        <v>94.68335618694006</v>
      </c>
      <c r="M255" s="54">
        <f t="shared" si="30"/>
        <v>5.3166438130599403</v>
      </c>
      <c r="N255" s="5">
        <v>7980</v>
      </c>
      <c r="O255" s="5">
        <f>L255*N255/100</f>
        <v>7555.731823717817</v>
      </c>
      <c r="P255" s="5" t="s">
        <v>23</v>
      </c>
      <c r="U255" s="5"/>
    </row>
    <row r="256" spans="1:27" x14ac:dyDescent="0.3">
      <c r="A256" s="2">
        <v>295</v>
      </c>
      <c r="B256" s="60">
        <v>200</v>
      </c>
      <c r="C256" s="5">
        <f>B256/(D256*E256*G256)</f>
        <v>238.9486260454002</v>
      </c>
      <c r="D256" s="9">
        <f>V256/1000</f>
        <v>9.2999999999999999E-2</v>
      </c>
      <c r="E256" s="9">
        <v>0.05</v>
      </c>
      <c r="F256" s="9">
        <v>7.0000000000000007E-2</v>
      </c>
      <c r="G256" s="9">
        <v>180</v>
      </c>
      <c r="H256" s="9">
        <v>30</v>
      </c>
      <c r="I256" s="64">
        <v>7</v>
      </c>
      <c r="J256" s="64">
        <v>3</v>
      </c>
      <c r="K256" s="64">
        <v>4</v>
      </c>
      <c r="L256" s="5">
        <f>O256/N256*100</f>
        <v>94.649122807017534</v>
      </c>
      <c r="M256" s="5">
        <f t="shared" si="30"/>
        <v>5.3508771929824661</v>
      </c>
      <c r="N256" s="9">
        <v>7980</v>
      </c>
      <c r="O256" s="9">
        <f>W256*1000</f>
        <v>7553</v>
      </c>
      <c r="P256" s="5" t="s">
        <v>23</v>
      </c>
      <c r="V256" s="9">
        <v>93</v>
      </c>
      <c r="W256" s="9">
        <v>7.5529999999999999</v>
      </c>
      <c r="Y256" s="9"/>
      <c r="Z256" s="9"/>
      <c r="AA256" s="61"/>
    </row>
    <row r="257" spans="1:27" x14ac:dyDescent="0.3">
      <c r="A257" s="2">
        <v>215</v>
      </c>
      <c r="B257" s="53">
        <v>140</v>
      </c>
      <c r="C257" s="53">
        <v>1000</v>
      </c>
      <c r="D257" s="53">
        <v>7.0000000000000007E-2</v>
      </c>
      <c r="E257" s="53">
        <v>0.03</v>
      </c>
      <c r="F257" s="53">
        <v>7.4999999999999997E-2</v>
      </c>
      <c r="G257" s="54">
        <f t="shared" ref="G257:G265" si="39">B257/(C257*D257*E257)</f>
        <v>66.666666666666657</v>
      </c>
      <c r="H257" s="5">
        <v>23.6</v>
      </c>
      <c r="I257" s="64">
        <v>2</v>
      </c>
      <c r="J257" s="64">
        <v>3</v>
      </c>
      <c r="K257" s="64">
        <v>4</v>
      </c>
      <c r="L257" s="55">
        <v>94.530258269049071</v>
      </c>
      <c r="M257" s="54">
        <f t="shared" si="30"/>
        <v>5.4697417309509291</v>
      </c>
      <c r="N257" s="5">
        <v>7980</v>
      </c>
      <c r="O257" s="5">
        <f t="shared" ref="O257:O265" si="40">L257*N257/100</f>
        <v>7543.5146098701152</v>
      </c>
      <c r="P257" s="5" t="s">
        <v>23</v>
      </c>
      <c r="U257" s="5"/>
    </row>
    <row r="258" spans="1:27" x14ac:dyDescent="0.3">
      <c r="A258" s="2">
        <v>178</v>
      </c>
      <c r="B258" s="50">
        <v>150</v>
      </c>
      <c r="C258" s="51">
        <v>700</v>
      </c>
      <c r="D258" s="51">
        <v>0.09</v>
      </c>
      <c r="E258" s="51">
        <v>0.03</v>
      </c>
      <c r="F258" s="51">
        <v>7.0000000000000007E-2</v>
      </c>
      <c r="G258" s="52">
        <f t="shared" si="39"/>
        <v>79.365079365079367</v>
      </c>
      <c r="H258" s="5">
        <v>17</v>
      </c>
      <c r="I258" s="64">
        <v>7</v>
      </c>
      <c r="J258" s="64">
        <v>1</v>
      </c>
      <c r="K258" s="64">
        <v>7</v>
      </c>
      <c r="L258" s="52">
        <v>94.53</v>
      </c>
      <c r="M258" s="52">
        <f t="shared" si="30"/>
        <v>5.4699999999999989</v>
      </c>
      <c r="N258" s="5">
        <v>7980</v>
      </c>
      <c r="O258" s="5">
        <f t="shared" si="40"/>
        <v>7543.4940000000006</v>
      </c>
      <c r="P258" s="5" t="s">
        <v>23</v>
      </c>
      <c r="U258" s="5"/>
    </row>
    <row r="259" spans="1:27" x14ac:dyDescent="0.3">
      <c r="A259" s="2">
        <v>256</v>
      </c>
      <c r="B259" s="57">
        <v>350</v>
      </c>
      <c r="C259" s="9">
        <v>3000</v>
      </c>
      <c r="D259" s="9">
        <v>0.12</v>
      </c>
      <c r="E259" s="9">
        <v>0.03</v>
      </c>
      <c r="F259" s="11">
        <v>7.0000000000000007E-2</v>
      </c>
      <c r="G259" s="5">
        <f t="shared" si="39"/>
        <v>32.407407407407412</v>
      </c>
      <c r="H259" s="5">
        <v>35.5</v>
      </c>
      <c r="I259" s="64">
        <v>1</v>
      </c>
      <c r="J259" s="64">
        <v>2</v>
      </c>
      <c r="K259" s="65">
        <v>1</v>
      </c>
      <c r="L259" s="5">
        <v>94.4</v>
      </c>
      <c r="M259" s="5">
        <f t="shared" si="30"/>
        <v>5.5999999999999943</v>
      </c>
      <c r="N259" s="5">
        <v>7980</v>
      </c>
      <c r="O259" s="5">
        <f t="shared" si="40"/>
        <v>7533.12</v>
      </c>
      <c r="P259" s="5" t="s">
        <v>23</v>
      </c>
      <c r="U259" s="5"/>
    </row>
    <row r="260" spans="1:27" x14ac:dyDescent="0.3">
      <c r="A260" s="2">
        <v>219</v>
      </c>
      <c r="B260" s="53">
        <v>160</v>
      </c>
      <c r="C260" s="53">
        <v>1200</v>
      </c>
      <c r="D260" s="53">
        <v>7.0000000000000007E-2</v>
      </c>
      <c r="E260" s="53">
        <v>0.03</v>
      </c>
      <c r="F260" s="53">
        <v>7.4999999999999997E-2</v>
      </c>
      <c r="G260" s="54">
        <f t="shared" si="39"/>
        <v>63.49206349206348</v>
      </c>
      <c r="H260" s="5">
        <v>23.6</v>
      </c>
      <c r="I260" s="64">
        <v>2</v>
      </c>
      <c r="J260" s="64">
        <v>3</v>
      </c>
      <c r="K260" s="64">
        <v>4</v>
      </c>
      <c r="L260" s="55">
        <v>94.344806707966868</v>
      </c>
      <c r="M260" s="54">
        <f t="shared" si="30"/>
        <v>5.6551932920331325</v>
      </c>
      <c r="N260" s="5">
        <v>7980</v>
      </c>
      <c r="O260" s="5">
        <f t="shared" si="40"/>
        <v>7528.7155752957569</v>
      </c>
      <c r="P260" s="5" t="s">
        <v>23</v>
      </c>
      <c r="U260" s="5"/>
    </row>
    <row r="261" spans="1:27" x14ac:dyDescent="0.3">
      <c r="A261" s="2">
        <v>7</v>
      </c>
      <c r="B261" s="3">
        <v>100</v>
      </c>
      <c r="C261" s="2">
        <v>120</v>
      </c>
      <c r="D261" s="2">
        <v>0.111</v>
      </c>
      <c r="E261" s="2">
        <v>0.05</v>
      </c>
      <c r="F261" s="2">
        <v>0.2</v>
      </c>
      <c r="G261" s="4">
        <f t="shared" si="39"/>
        <v>150.15015015015015</v>
      </c>
      <c r="H261" s="5">
        <v>40.799999999999997</v>
      </c>
      <c r="I261" s="64">
        <v>1</v>
      </c>
      <c r="J261" s="64">
        <v>1</v>
      </c>
      <c r="K261" s="66">
        <v>6</v>
      </c>
      <c r="L261" s="4">
        <v>94.3</v>
      </c>
      <c r="M261" s="4">
        <f t="shared" si="30"/>
        <v>5.7000000000000028</v>
      </c>
      <c r="N261" s="5">
        <v>7980</v>
      </c>
      <c r="O261" s="5">
        <f t="shared" si="40"/>
        <v>7525.14</v>
      </c>
      <c r="P261" s="5" t="s">
        <v>23</v>
      </c>
      <c r="U261" s="5"/>
      <c r="W261" s="13"/>
      <c r="X261" s="13" t="s">
        <v>37</v>
      </c>
      <c r="Y261" s="13" t="s">
        <v>38</v>
      </c>
    </row>
    <row r="262" spans="1:27" x14ac:dyDescent="0.3">
      <c r="A262" s="2">
        <v>199</v>
      </c>
      <c r="B262" s="53">
        <v>160</v>
      </c>
      <c r="C262" s="53">
        <v>1000</v>
      </c>
      <c r="D262" s="53">
        <v>7.0000000000000007E-2</v>
      </c>
      <c r="E262" s="53">
        <v>0.04</v>
      </c>
      <c r="F262" s="53">
        <v>7.4999999999999997E-2</v>
      </c>
      <c r="G262" s="54">
        <f t="shared" si="39"/>
        <v>57.142857142857139</v>
      </c>
      <c r="H262" s="5">
        <v>23.6</v>
      </c>
      <c r="I262" s="64">
        <v>2</v>
      </c>
      <c r="J262" s="64">
        <v>3</v>
      </c>
      <c r="K262" s="64">
        <v>4</v>
      </c>
      <c r="L262" s="55">
        <v>94.291529395372649</v>
      </c>
      <c r="M262" s="54">
        <f t="shared" si="30"/>
        <v>5.708470604627351</v>
      </c>
      <c r="N262" s="5">
        <v>7980</v>
      </c>
      <c r="O262" s="5">
        <f t="shared" si="40"/>
        <v>7524.4640457507376</v>
      </c>
      <c r="P262" s="5" t="s">
        <v>23</v>
      </c>
      <c r="U262" s="5"/>
    </row>
    <row r="263" spans="1:27" x14ac:dyDescent="0.3">
      <c r="A263" s="2">
        <v>195</v>
      </c>
      <c r="B263" s="50">
        <v>150</v>
      </c>
      <c r="C263" s="51">
        <v>600</v>
      </c>
      <c r="D263" s="51">
        <v>0.1</v>
      </c>
      <c r="E263" s="51">
        <v>0.03</v>
      </c>
      <c r="F263" s="51">
        <v>7.0000000000000007E-2</v>
      </c>
      <c r="G263" s="52">
        <f t="shared" si="39"/>
        <v>83.333333333333343</v>
      </c>
      <c r="H263" s="5">
        <v>17</v>
      </c>
      <c r="I263" s="64">
        <v>7</v>
      </c>
      <c r="J263" s="64">
        <v>1</v>
      </c>
      <c r="K263" s="64">
        <v>7</v>
      </c>
      <c r="L263" s="52">
        <v>94.26</v>
      </c>
      <c r="M263" s="52">
        <f t="shared" si="30"/>
        <v>5.7399999999999949</v>
      </c>
      <c r="N263" s="5">
        <v>7980</v>
      </c>
      <c r="O263" s="5">
        <f t="shared" si="40"/>
        <v>7521.9480000000003</v>
      </c>
      <c r="P263" s="5" t="s">
        <v>23</v>
      </c>
      <c r="U263" s="5"/>
    </row>
    <row r="264" spans="1:27" x14ac:dyDescent="0.3">
      <c r="A264" s="2">
        <v>236</v>
      </c>
      <c r="B264" s="57">
        <v>200</v>
      </c>
      <c r="C264" s="9">
        <v>2200</v>
      </c>
      <c r="D264" s="9">
        <v>0.12</v>
      </c>
      <c r="E264" s="9">
        <v>0.03</v>
      </c>
      <c r="F264" s="11">
        <v>7.0000000000000007E-2</v>
      </c>
      <c r="G264" s="5">
        <f t="shared" si="39"/>
        <v>25.252525252525253</v>
      </c>
      <c r="H264" s="5">
        <v>35.5</v>
      </c>
      <c r="I264" s="64">
        <v>1</v>
      </c>
      <c r="J264" s="64">
        <v>2</v>
      </c>
      <c r="K264" s="65">
        <v>1</v>
      </c>
      <c r="L264" s="5">
        <v>94.23</v>
      </c>
      <c r="M264" s="5">
        <f t="shared" si="30"/>
        <v>5.769999999999996</v>
      </c>
      <c r="N264" s="5">
        <v>7980</v>
      </c>
      <c r="O264" s="5">
        <f t="shared" si="40"/>
        <v>7519.5540000000001</v>
      </c>
      <c r="P264" s="5" t="s">
        <v>23</v>
      </c>
      <c r="U264" s="5"/>
    </row>
    <row r="265" spans="1:27" x14ac:dyDescent="0.3">
      <c r="A265" s="2">
        <v>79</v>
      </c>
      <c r="B265" s="38">
        <v>70</v>
      </c>
      <c r="C265" s="39">
        <v>1200</v>
      </c>
      <c r="D265" s="39">
        <v>0.06</v>
      </c>
      <c r="E265" s="39">
        <v>0.02</v>
      </c>
      <c r="F265" s="39">
        <v>5.5E-2</v>
      </c>
      <c r="G265" s="40">
        <f t="shared" si="39"/>
        <v>48.611111111111114</v>
      </c>
      <c r="H265" s="5">
        <v>30</v>
      </c>
      <c r="I265" s="64">
        <v>2</v>
      </c>
      <c r="J265" s="64">
        <v>2</v>
      </c>
      <c r="K265" s="64">
        <v>3</v>
      </c>
      <c r="L265" s="40">
        <v>94.07</v>
      </c>
      <c r="M265" s="40">
        <f t="shared" si="30"/>
        <v>5.9300000000000068</v>
      </c>
      <c r="N265" s="5">
        <v>7930</v>
      </c>
      <c r="O265" s="5">
        <f t="shared" si="40"/>
        <v>7459.7510000000002</v>
      </c>
      <c r="P265" s="5" t="s">
        <v>23</v>
      </c>
      <c r="U265" s="5"/>
    </row>
    <row r="266" spans="1:27" x14ac:dyDescent="0.3">
      <c r="A266" s="2">
        <v>317</v>
      </c>
      <c r="B266" s="60">
        <v>120</v>
      </c>
      <c r="C266" s="9">
        <v>1400</v>
      </c>
      <c r="D266" s="8">
        <f>B266/(C266*E266*G266)</f>
        <v>4.9996666888874081E-2</v>
      </c>
      <c r="E266" s="9">
        <f>V266/1000</f>
        <v>0.04</v>
      </c>
      <c r="F266" s="9">
        <v>0.05</v>
      </c>
      <c r="G266" s="9">
        <v>42.86</v>
      </c>
      <c r="H266" s="9">
        <v>26</v>
      </c>
      <c r="I266" s="64">
        <v>1</v>
      </c>
      <c r="J266" s="64">
        <v>1</v>
      </c>
      <c r="K266" s="64">
        <v>5</v>
      </c>
      <c r="L266" s="5">
        <f>O266/N266*100</f>
        <v>93.984962406015043</v>
      </c>
      <c r="M266" s="9">
        <f t="shared" si="30"/>
        <v>6.0150375939849567</v>
      </c>
      <c r="N266" s="9">
        <v>7980</v>
      </c>
      <c r="O266" s="9">
        <f>W266*1000</f>
        <v>7500</v>
      </c>
      <c r="P266" s="5" t="s">
        <v>23</v>
      </c>
      <c r="V266">
        <v>40</v>
      </c>
      <c r="W266">
        <v>7.5</v>
      </c>
    </row>
    <row r="267" spans="1:27" x14ac:dyDescent="0.3">
      <c r="A267" s="2">
        <v>319</v>
      </c>
      <c r="B267" s="60">
        <v>120</v>
      </c>
      <c r="C267" s="9">
        <v>1700</v>
      </c>
      <c r="D267" s="8">
        <f>B267/(C267*E267*G267)</f>
        <v>4.999875003124922E-2</v>
      </c>
      <c r="E267" s="9">
        <f>V267/1000</f>
        <v>0.03</v>
      </c>
      <c r="F267" s="9">
        <v>0.05</v>
      </c>
      <c r="G267" s="9">
        <v>47.06</v>
      </c>
      <c r="H267" s="9">
        <v>26</v>
      </c>
      <c r="I267" s="64">
        <v>1</v>
      </c>
      <c r="J267" s="64">
        <v>1</v>
      </c>
      <c r="K267" s="64">
        <v>5</v>
      </c>
      <c r="L267" s="5">
        <f>O267/N267*100</f>
        <v>93.984962406015043</v>
      </c>
      <c r="M267" s="9">
        <f t="shared" si="30"/>
        <v>6.0150375939849567</v>
      </c>
      <c r="N267" s="9">
        <v>7980</v>
      </c>
      <c r="O267" s="9">
        <f>W267*1000</f>
        <v>7500</v>
      </c>
      <c r="P267" s="5" t="s">
        <v>23</v>
      </c>
      <c r="V267">
        <v>30</v>
      </c>
      <c r="W267">
        <v>7.5</v>
      </c>
    </row>
    <row r="268" spans="1:27" x14ac:dyDescent="0.3">
      <c r="A268" s="2">
        <v>4</v>
      </c>
      <c r="B268" s="3">
        <v>100</v>
      </c>
      <c r="C268" s="2">
        <v>175</v>
      </c>
      <c r="D268" s="2">
        <v>0.114</v>
      </c>
      <c r="E268" s="2">
        <v>0.05</v>
      </c>
      <c r="F268" s="2">
        <v>0.2</v>
      </c>
      <c r="G268" s="4">
        <f t="shared" ref="G268:G280" si="41">B268/(C268*D268*E268)</f>
        <v>100.25062656641603</v>
      </c>
      <c r="H268" s="5">
        <v>40.799999999999997</v>
      </c>
      <c r="I268" s="64">
        <v>1</v>
      </c>
      <c r="J268" s="64">
        <v>1</v>
      </c>
      <c r="K268" s="66">
        <v>6</v>
      </c>
      <c r="L268" s="4">
        <v>93.9</v>
      </c>
      <c r="M268" s="4">
        <f t="shared" si="30"/>
        <v>6.0999999999999943</v>
      </c>
      <c r="N268" s="5">
        <v>7980</v>
      </c>
      <c r="O268" s="5">
        <f>L268*N268/100</f>
        <v>7493.22</v>
      </c>
      <c r="P268" s="5" t="s">
        <v>23</v>
      </c>
      <c r="U268" s="5"/>
      <c r="Z268" s="11" t="s">
        <v>34</v>
      </c>
      <c r="AA268" s="11">
        <v>1700</v>
      </c>
    </row>
    <row r="269" spans="1:27" x14ac:dyDescent="0.3">
      <c r="A269" s="2">
        <v>3</v>
      </c>
      <c r="B269" s="3">
        <v>100</v>
      </c>
      <c r="C269" s="2">
        <v>250</v>
      </c>
      <c r="D269" s="2">
        <v>0.114</v>
      </c>
      <c r="E269" s="2">
        <v>0.05</v>
      </c>
      <c r="F269" s="2">
        <v>0.2</v>
      </c>
      <c r="G269" s="4">
        <f t="shared" si="41"/>
        <v>70.175438596491219</v>
      </c>
      <c r="H269" s="5">
        <v>40.799999999999997</v>
      </c>
      <c r="I269" s="64">
        <v>1</v>
      </c>
      <c r="J269" s="64">
        <v>1</v>
      </c>
      <c r="K269" s="66">
        <v>6</v>
      </c>
      <c r="L269" s="4">
        <v>93.8</v>
      </c>
      <c r="M269" s="4">
        <f t="shared" si="30"/>
        <v>6.2000000000000028</v>
      </c>
      <c r="N269" s="5">
        <v>7980</v>
      </c>
      <c r="O269" s="5">
        <f>L269*N269/100</f>
        <v>7485.24</v>
      </c>
      <c r="P269" s="5" t="s">
        <v>23</v>
      </c>
      <c r="U269" s="5"/>
      <c r="Z269" s="11" t="s">
        <v>33</v>
      </c>
      <c r="AA269" s="11">
        <v>0.4</v>
      </c>
    </row>
    <row r="270" spans="1:27" x14ac:dyDescent="0.3">
      <c r="A270" s="2">
        <v>10</v>
      </c>
      <c r="B270" s="3">
        <v>100</v>
      </c>
      <c r="C270" s="2">
        <v>239</v>
      </c>
      <c r="D270" s="2">
        <v>0.12</v>
      </c>
      <c r="E270" s="2">
        <v>0.05</v>
      </c>
      <c r="F270" s="2">
        <v>0.2</v>
      </c>
      <c r="G270" s="4">
        <f t="shared" si="41"/>
        <v>69.735006973500688</v>
      </c>
      <c r="H270" s="5">
        <v>40.799999999999997</v>
      </c>
      <c r="I270" s="64">
        <v>1</v>
      </c>
      <c r="J270" s="64">
        <v>1</v>
      </c>
      <c r="K270" s="66">
        <v>6</v>
      </c>
      <c r="L270" s="4">
        <v>93.8</v>
      </c>
      <c r="M270" s="4">
        <f t="shared" si="30"/>
        <v>6.2000000000000028</v>
      </c>
      <c r="N270" s="5">
        <v>7980</v>
      </c>
      <c r="O270" s="5">
        <f>L270*N270/100</f>
        <v>7485.24</v>
      </c>
      <c r="P270" s="5" t="s">
        <v>23</v>
      </c>
      <c r="U270" s="5"/>
      <c r="W270" s="13" t="s">
        <v>41</v>
      </c>
      <c r="X270" s="13">
        <f>MIN(D261:D496)</f>
        <v>0.04</v>
      </c>
      <c r="Y270" s="13">
        <f>MAX(D261:D496)</f>
        <v>0.15</v>
      </c>
    </row>
    <row r="271" spans="1:27" x14ac:dyDescent="0.3">
      <c r="A271" s="2">
        <v>354</v>
      </c>
      <c r="B271" s="60">
        <v>200</v>
      </c>
      <c r="C271" s="9">
        <v>1100</v>
      </c>
      <c r="D271" s="9">
        <v>0.08</v>
      </c>
      <c r="E271" s="9">
        <v>0.06</v>
      </c>
      <c r="F271" s="9">
        <v>0.1</v>
      </c>
      <c r="G271" s="5">
        <f t="shared" si="41"/>
        <v>37.878787878787882</v>
      </c>
      <c r="H271" s="9">
        <v>27.82</v>
      </c>
      <c r="I271" s="64">
        <v>1</v>
      </c>
      <c r="J271" s="64">
        <v>1</v>
      </c>
      <c r="K271" s="64">
        <v>2</v>
      </c>
      <c r="L271" s="5">
        <v>93.8</v>
      </c>
      <c r="M271" s="9">
        <f t="shared" si="30"/>
        <v>6.2000000000000028</v>
      </c>
      <c r="N271" s="9">
        <v>7980</v>
      </c>
      <c r="O271" s="9">
        <f>N271*L271/100</f>
        <v>7485.24</v>
      </c>
      <c r="P271" s="5" t="s">
        <v>23</v>
      </c>
    </row>
    <row r="272" spans="1:27" x14ac:dyDescent="0.3">
      <c r="A272" s="2">
        <v>77</v>
      </c>
      <c r="B272" s="38">
        <v>70</v>
      </c>
      <c r="C272" s="39">
        <v>1200</v>
      </c>
      <c r="D272" s="39">
        <v>0.06</v>
      </c>
      <c r="E272" s="39">
        <v>0.02</v>
      </c>
      <c r="F272" s="39">
        <v>5.5E-2</v>
      </c>
      <c r="G272" s="40">
        <f t="shared" si="41"/>
        <v>48.611111111111114</v>
      </c>
      <c r="H272" s="5">
        <v>30</v>
      </c>
      <c r="I272" s="64">
        <v>2</v>
      </c>
      <c r="J272" s="64">
        <v>2</v>
      </c>
      <c r="K272" s="64">
        <v>3</v>
      </c>
      <c r="L272" s="40">
        <v>93.73</v>
      </c>
      <c r="M272" s="40">
        <f t="shared" si="30"/>
        <v>6.269999999999996</v>
      </c>
      <c r="N272" s="5">
        <v>7930</v>
      </c>
      <c r="O272" s="5">
        <f t="shared" ref="O272:O280" si="42">L272*N272/100</f>
        <v>7432.7890000000007</v>
      </c>
      <c r="P272" s="5" t="s">
        <v>23</v>
      </c>
      <c r="U272" s="5"/>
    </row>
    <row r="273" spans="1:25" x14ac:dyDescent="0.3">
      <c r="A273" s="2">
        <v>212</v>
      </c>
      <c r="B273" s="53">
        <v>120</v>
      </c>
      <c r="C273" s="53">
        <v>1000</v>
      </c>
      <c r="D273" s="53">
        <v>0.06</v>
      </c>
      <c r="E273" s="53">
        <v>0.03</v>
      </c>
      <c r="F273" s="53">
        <v>7.4999999999999997E-2</v>
      </c>
      <c r="G273" s="54">
        <f t="shared" si="41"/>
        <v>66.666666666666671</v>
      </c>
      <c r="H273" s="5">
        <v>23.6</v>
      </c>
      <c r="I273" s="64">
        <v>2</v>
      </c>
      <c r="J273" s="64">
        <v>3</v>
      </c>
      <c r="K273" s="64">
        <v>4</v>
      </c>
      <c r="L273" s="55">
        <v>93.574690324762344</v>
      </c>
      <c r="M273" s="54">
        <f t="shared" si="30"/>
        <v>6.4253096752376564</v>
      </c>
      <c r="N273" s="5">
        <v>7980</v>
      </c>
      <c r="O273" s="5">
        <f t="shared" si="42"/>
        <v>7467.2602879160349</v>
      </c>
      <c r="P273" s="5" t="s">
        <v>23</v>
      </c>
      <c r="U273" s="5"/>
    </row>
    <row r="274" spans="1:25" x14ac:dyDescent="0.3">
      <c r="A274" s="2">
        <v>247</v>
      </c>
      <c r="B274" s="57">
        <v>275</v>
      </c>
      <c r="C274" s="9">
        <v>3000</v>
      </c>
      <c r="D274" s="9">
        <v>0.12</v>
      </c>
      <c r="E274" s="9">
        <v>0.03</v>
      </c>
      <c r="F274" s="11">
        <v>7.0000000000000007E-2</v>
      </c>
      <c r="G274" s="5">
        <f t="shared" si="41"/>
        <v>25.462962962962965</v>
      </c>
      <c r="H274" s="5">
        <v>35.5</v>
      </c>
      <c r="I274" s="64">
        <v>1</v>
      </c>
      <c r="J274" s="64">
        <v>2</v>
      </c>
      <c r="K274" s="65">
        <v>1</v>
      </c>
      <c r="L274" s="5">
        <v>93.52</v>
      </c>
      <c r="M274" s="5">
        <f t="shared" si="30"/>
        <v>6.480000000000004</v>
      </c>
      <c r="N274" s="5">
        <v>7980</v>
      </c>
      <c r="O274" s="5">
        <f t="shared" si="42"/>
        <v>7462.8959999999997</v>
      </c>
      <c r="P274" s="5" t="s">
        <v>23</v>
      </c>
      <c r="U274" s="5"/>
    </row>
    <row r="275" spans="1:25" x14ac:dyDescent="0.3">
      <c r="A275" s="2">
        <v>138</v>
      </c>
      <c r="B275" s="47">
        <v>140</v>
      </c>
      <c r="C275" s="48">
        <v>800</v>
      </c>
      <c r="D275" s="48">
        <v>0.08</v>
      </c>
      <c r="E275" s="48">
        <v>0.02</v>
      </c>
      <c r="F275" s="48">
        <v>0.05</v>
      </c>
      <c r="G275" s="49">
        <f t="shared" si="41"/>
        <v>109.375</v>
      </c>
      <c r="H275" s="5">
        <v>31.13</v>
      </c>
      <c r="I275" s="64">
        <v>7</v>
      </c>
      <c r="J275" s="64">
        <v>3</v>
      </c>
      <c r="K275" s="64">
        <v>7</v>
      </c>
      <c r="L275" s="49">
        <v>93.39</v>
      </c>
      <c r="M275" s="49">
        <f t="shared" si="30"/>
        <v>6.6099999999999994</v>
      </c>
      <c r="N275" s="5">
        <v>7980</v>
      </c>
      <c r="O275" s="5">
        <f t="shared" si="42"/>
        <v>7452.5219999999999</v>
      </c>
      <c r="P275" s="5" t="s">
        <v>23</v>
      </c>
      <c r="U275" s="5"/>
    </row>
    <row r="276" spans="1:25" x14ac:dyDescent="0.3">
      <c r="A276" s="2">
        <v>198</v>
      </c>
      <c r="B276" s="53">
        <v>140</v>
      </c>
      <c r="C276" s="53">
        <v>1200</v>
      </c>
      <c r="D276" s="53">
        <v>0.06</v>
      </c>
      <c r="E276" s="53">
        <v>0.03</v>
      </c>
      <c r="F276" s="53">
        <v>7.4999999999999997E-2</v>
      </c>
      <c r="G276" s="54">
        <f t="shared" si="41"/>
        <v>64.81481481481481</v>
      </c>
      <c r="H276" s="5">
        <v>23.6</v>
      </c>
      <c r="I276" s="64">
        <v>2</v>
      </c>
      <c r="J276" s="64">
        <v>3</v>
      </c>
      <c r="K276" s="64">
        <v>4</v>
      </c>
      <c r="L276" s="55">
        <v>93.327142565977809</v>
      </c>
      <c r="M276" s="54">
        <f t="shared" ref="M276:M333" si="43">100-L276</f>
        <v>6.6728574340221911</v>
      </c>
      <c r="N276" s="5">
        <v>7980</v>
      </c>
      <c r="O276" s="5">
        <f t="shared" si="42"/>
        <v>7447.5059767650291</v>
      </c>
      <c r="P276" s="5" t="s">
        <v>23</v>
      </c>
      <c r="U276" s="5"/>
    </row>
    <row r="277" spans="1:25" x14ac:dyDescent="0.3">
      <c r="A277" s="2">
        <v>20</v>
      </c>
      <c r="B277" s="14">
        <v>150</v>
      </c>
      <c r="C277" s="15">
        <v>200</v>
      </c>
      <c r="D277" s="15">
        <v>0.09</v>
      </c>
      <c r="E277" s="15">
        <v>0.05</v>
      </c>
      <c r="F277" s="15">
        <v>3.5000000000000003E-2</v>
      </c>
      <c r="G277" s="16">
        <f t="shared" si="41"/>
        <v>166.66666666666666</v>
      </c>
      <c r="H277" s="5">
        <v>30</v>
      </c>
      <c r="I277" s="64">
        <v>1</v>
      </c>
      <c r="J277" s="64">
        <v>2</v>
      </c>
      <c r="K277" s="64">
        <v>7</v>
      </c>
      <c r="L277" s="16">
        <v>93.3</v>
      </c>
      <c r="M277" s="16">
        <f t="shared" si="43"/>
        <v>6.7000000000000028</v>
      </c>
      <c r="N277" s="5">
        <v>7980</v>
      </c>
      <c r="O277" s="5">
        <f t="shared" si="42"/>
        <v>7445.34</v>
      </c>
      <c r="P277" s="5" t="s">
        <v>23</v>
      </c>
      <c r="U277" s="5"/>
    </row>
    <row r="278" spans="1:25" x14ac:dyDescent="0.3">
      <c r="A278" s="2">
        <v>188</v>
      </c>
      <c r="B278" s="50">
        <v>150</v>
      </c>
      <c r="C278" s="51">
        <v>400</v>
      </c>
      <c r="D278" s="51">
        <v>0.06</v>
      </c>
      <c r="E278" s="51">
        <v>0.03</v>
      </c>
      <c r="F278" s="51">
        <v>7.0000000000000007E-2</v>
      </c>
      <c r="G278" s="52">
        <f t="shared" si="41"/>
        <v>208.33333333333334</v>
      </c>
      <c r="H278" s="5">
        <v>17</v>
      </c>
      <c r="I278" s="64">
        <v>7</v>
      </c>
      <c r="J278" s="64">
        <v>1</v>
      </c>
      <c r="K278" s="64">
        <v>7</v>
      </c>
      <c r="L278" s="52">
        <v>93.16</v>
      </c>
      <c r="M278" s="52">
        <f t="shared" si="43"/>
        <v>6.8400000000000034</v>
      </c>
      <c r="N278" s="5">
        <v>7980</v>
      </c>
      <c r="O278" s="5">
        <f t="shared" si="42"/>
        <v>7434.1679999999997</v>
      </c>
      <c r="P278" s="5" t="s">
        <v>23</v>
      </c>
      <c r="U278" s="5"/>
    </row>
    <row r="279" spans="1:25" x14ac:dyDescent="0.3">
      <c r="A279" s="2">
        <v>187</v>
      </c>
      <c r="B279" s="50">
        <v>150</v>
      </c>
      <c r="C279" s="51">
        <v>800</v>
      </c>
      <c r="D279" s="51">
        <v>0.08</v>
      </c>
      <c r="E279" s="51">
        <v>0.03</v>
      </c>
      <c r="F279" s="51">
        <v>7.0000000000000007E-2</v>
      </c>
      <c r="G279" s="52">
        <f t="shared" si="41"/>
        <v>78.125</v>
      </c>
      <c r="H279" s="5">
        <v>17</v>
      </c>
      <c r="I279" s="64">
        <v>7</v>
      </c>
      <c r="J279" s="64">
        <v>1</v>
      </c>
      <c r="K279" s="64">
        <v>7</v>
      </c>
      <c r="L279" s="52">
        <v>93.13</v>
      </c>
      <c r="M279" s="52">
        <f t="shared" si="43"/>
        <v>6.8700000000000045</v>
      </c>
      <c r="N279" s="5">
        <v>7980</v>
      </c>
      <c r="O279" s="5">
        <f t="shared" si="42"/>
        <v>7431.7739999999994</v>
      </c>
      <c r="P279" s="5" t="s">
        <v>23</v>
      </c>
      <c r="U279" s="5"/>
    </row>
    <row r="280" spans="1:25" x14ac:dyDescent="0.3">
      <c r="A280" s="2">
        <v>200</v>
      </c>
      <c r="B280" s="53">
        <v>140</v>
      </c>
      <c r="C280" s="53">
        <v>1000</v>
      </c>
      <c r="D280" s="53">
        <v>0.06</v>
      </c>
      <c r="E280" s="53">
        <v>0.04</v>
      </c>
      <c r="F280" s="53">
        <v>7.4999999999999997E-2</v>
      </c>
      <c r="G280" s="54">
        <f t="shared" si="41"/>
        <v>58.333333333333336</v>
      </c>
      <c r="H280" s="5">
        <v>23.6</v>
      </c>
      <c r="I280" s="64">
        <v>2</v>
      </c>
      <c r="J280" s="64">
        <v>3</v>
      </c>
      <c r="K280" s="64">
        <v>4</v>
      </c>
      <c r="L280" s="55">
        <v>92.855661206441596</v>
      </c>
      <c r="M280" s="54">
        <f t="shared" si="43"/>
        <v>7.1443387935584042</v>
      </c>
      <c r="N280" s="5">
        <v>7980</v>
      </c>
      <c r="O280" s="5">
        <f t="shared" si="42"/>
        <v>7409.8817642740396</v>
      </c>
      <c r="P280" s="5" t="s">
        <v>23</v>
      </c>
      <c r="U280" s="5"/>
    </row>
    <row r="281" spans="1:25" x14ac:dyDescent="0.3">
      <c r="A281" s="2">
        <v>304</v>
      </c>
      <c r="B281" s="60">
        <v>107</v>
      </c>
      <c r="C281" s="9">
        <v>1400</v>
      </c>
      <c r="D281" s="8">
        <f>B281/(C281*E281*G281)</f>
        <v>5.0002336557783071E-2</v>
      </c>
      <c r="E281" s="9">
        <f>V281/1000</f>
        <v>0.03</v>
      </c>
      <c r="F281" s="9">
        <v>0.05</v>
      </c>
      <c r="G281" s="9">
        <v>50.95</v>
      </c>
      <c r="H281" s="9">
        <v>26</v>
      </c>
      <c r="I281" s="64">
        <v>1</v>
      </c>
      <c r="J281" s="64">
        <v>1</v>
      </c>
      <c r="K281" s="64">
        <v>5</v>
      </c>
      <c r="L281" s="5">
        <f>O281/N281*100</f>
        <v>92.731829573934832</v>
      </c>
      <c r="M281" s="9">
        <f t="shared" si="43"/>
        <v>7.2681704260651685</v>
      </c>
      <c r="N281" s="9">
        <v>7980</v>
      </c>
      <c r="O281" s="9">
        <f>W281*1000</f>
        <v>7400</v>
      </c>
      <c r="P281" s="5" t="s">
        <v>23</v>
      </c>
      <c r="V281">
        <v>30</v>
      </c>
      <c r="W281">
        <v>7.4</v>
      </c>
    </row>
    <row r="282" spans="1:25" x14ac:dyDescent="0.3">
      <c r="A282" s="2">
        <v>320</v>
      </c>
      <c r="B282" s="60">
        <v>120</v>
      </c>
      <c r="C282" s="9">
        <v>1700</v>
      </c>
      <c r="D282" s="8">
        <f>B282/(C282*E282*G282)</f>
        <v>5.0005834013968298E-2</v>
      </c>
      <c r="E282" s="9">
        <f>V282/1000</f>
        <v>0.04</v>
      </c>
      <c r="F282" s="9">
        <v>0.05</v>
      </c>
      <c r="G282" s="9">
        <v>35.29</v>
      </c>
      <c r="H282" s="9">
        <v>26</v>
      </c>
      <c r="I282" s="64">
        <v>1</v>
      </c>
      <c r="J282" s="64">
        <v>1</v>
      </c>
      <c r="K282" s="64">
        <v>5</v>
      </c>
      <c r="L282" s="5">
        <f>O282/N282*100</f>
        <v>92.731829573934832</v>
      </c>
      <c r="M282" s="9">
        <f t="shared" si="43"/>
        <v>7.2681704260651685</v>
      </c>
      <c r="N282" s="9">
        <v>7980</v>
      </c>
      <c r="O282" s="9">
        <f>W282*1000</f>
        <v>7400</v>
      </c>
      <c r="P282" s="5" t="s">
        <v>23</v>
      </c>
      <c r="V282">
        <v>40</v>
      </c>
      <c r="W282">
        <v>7.4</v>
      </c>
    </row>
    <row r="283" spans="1:25" x14ac:dyDescent="0.3">
      <c r="A283" s="2">
        <v>355</v>
      </c>
      <c r="B283" s="60">
        <v>100</v>
      </c>
      <c r="C283" s="9">
        <v>1100</v>
      </c>
      <c r="D283" s="9">
        <v>0.08</v>
      </c>
      <c r="E283" s="9">
        <v>0.03</v>
      </c>
      <c r="F283" s="9">
        <v>0.1</v>
      </c>
      <c r="G283" s="5">
        <f t="shared" ref="G283:G309" si="44">B283/(C283*D283*E283)</f>
        <v>37.878787878787882</v>
      </c>
      <c r="H283" s="9">
        <v>27.82</v>
      </c>
      <c r="I283" s="64">
        <v>1</v>
      </c>
      <c r="J283" s="64">
        <v>1</v>
      </c>
      <c r="K283" s="64">
        <v>2</v>
      </c>
      <c r="L283" s="5">
        <v>92.7</v>
      </c>
      <c r="M283" s="9">
        <f t="shared" si="43"/>
        <v>7.2999999999999972</v>
      </c>
      <c r="N283" s="9">
        <v>7980</v>
      </c>
      <c r="O283" s="9">
        <f>N283*L283/100</f>
        <v>7397.46</v>
      </c>
      <c r="P283" s="5" t="s">
        <v>23</v>
      </c>
    </row>
    <row r="284" spans="1:25" x14ac:dyDescent="0.3">
      <c r="A284" s="2">
        <v>9</v>
      </c>
      <c r="B284" s="3">
        <v>100</v>
      </c>
      <c r="C284" s="2">
        <v>239</v>
      </c>
      <c r="D284" s="2">
        <v>0.12</v>
      </c>
      <c r="E284" s="2">
        <v>0.05</v>
      </c>
      <c r="F284" s="2">
        <v>0.2</v>
      </c>
      <c r="G284" s="4">
        <f t="shared" si="44"/>
        <v>69.735006973500688</v>
      </c>
      <c r="H284" s="5">
        <v>40.799999999999997</v>
      </c>
      <c r="I284" s="64">
        <v>1</v>
      </c>
      <c r="J284" s="64">
        <v>1</v>
      </c>
      <c r="K284" s="66">
        <v>6</v>
      </c>
      <c r="L284" s="4">
        <v>92.4</v>
      </c>
      <c r="M284" s="4">
        <f t="shared" si="43"/>
        <v>7.5999999999999943</v>
      </c>
      <c r="N284" s="5">
        <v>7980</v>
      </c>
      <c r="O284" s="5">
        <f t="shared" ref="O284:O290" si="45">L284*N284/100</f>
        <v>7373.52</v>
      </c>
      <c r="P284" s="5" t="s">
        <v>23</v>
      </c>
      <c r="U284" s="5"/>
      <c r="W284" s="13" t="s">
        <v>40</v>
      </c>
      <c r="X284" s="13">
        <f>MIN(C276:C511)</f>
        <v>200</v>
      </c>
      <c r="Y284" s="13">
        <f>MAX(C276:C511)</f>
        <v>2600</v>
      </c>
    </row>
    <row r="285" spans="1:25" x14ac:dyDescent="0.3">
      <c r="A285" s="2">
        <v>131</v>
      </c>
      <c r="B285" s="47">
        <v>150</v>
      </c>
      <c r="C285" s="48">
        <v>800</v>
      </c>
      <c r="D285" s="48">
        <v>0.09</v>
      </c>
      <c r="E285" s="48">
        <v>0.02</v>
      </c>
      <c r="F285" s="48">
        <v>0.05</v>
      </c>
      <c r="G285" s="49">
        <f t="shared" si="44"/>
        <v>104.16666666666667</v>
      </c>
      <c r="H285" s="5">
        <v>31.13</v>
      </c>
      <c r="I285" s="64">
        <v>7</v>
      </c>
      <c r="J285" s="64">
        <v>3</v>
      </c>
      <c r="K285" s="64">
        <v>7</v>
      </c>
      <c r="L285" s="49">
        <v>92.08</v>
      </c>
      <c r="M285" s="49">
        <f t="shared" si="43"/>
        <v>7.9200000000000017</v>
      </c>
      <c r="N285" s="5">
        <v>7980</v>
      </c>
      <c r="O285" s="5">
        <f t="shared" si="45"/>
        <v>7347.9840000000004</v>
      </c>
      <c r="P285" s="5" t="s">
        <v>23</v>
      </c>
      <c r="U285" s="5"/>
    </row>
    <row r="286" spans="1:25" x14ac:dyDescent="0.3">
      <c r="A286" s="2">
        <v>213</v>
      </c>
      <c r="B286" s="53">
        <v>140</v>
      </c>
      <c r="C286" s="53">
        <v>1000</v>
      </c>
      <c r="D286" s="53">
        <v>0.08</v>
      </c>
      <c r="E286" s="53">
        <v>0.04</v>
      </c>
      <c r="F286" s="53">
        <v>7.4999999999999997E-2</v>
      </c>
      <c r="G286" s="54">
        <f t="shared" si="44"/>
        <v>43.75</v>
      </c>
      <c r="H286" s="5">
        <v>23.6</v>
      </c>
      <c r="I286" s="64">
        <v>2</v>
      </c>
      <c r="J286" s="64">
        <v>3</v>
      </c>
      <c r="K286" s="64">
        <v>4</v>
      </c>
      <c r="L286" s="55">
        <v>91.852059281357398</v>
      </c>
      <c r="M286" s="54">
        <f t="shared" si="43"/>
        <v>8.1479407186426016</v>
      </c>
      <c r="N286" s="5">
        <v>7980</v>
      </c>
      <c r="O286" s="5">
        <f t="shared" si="45"/>
        <v>7329.7943306523202</v>
      </c>
      <c r="P286" s="5" t="s">
        <v>23</v>
      </c>
      <c r="U286" s="5"/>
    </row>
    <row r="287" spans="1:25" x14ac:dyDescent="0.3">
      <c r="A287" s="2">
        <v>59</v>
      </c>
      <c r="B287" s="26">
        <v>150</v>
      </c>
      <c r="C287" s="27">
        <v>800</v>
      </c>
      <c r="D287" s="27">
        <v>0.08</v>
      </c>
      <c r="E287" s="27">
        <v>0.04</v>
      </c>
      <c r="F287" s="27">
        <v>7.0000000000000007E-2</v>
      </c>
      <c r="G287" s="28">
        <f t="shared" si="44"/>
        <v>58.59375</v>
      </c>
      <c r="H287" s="5">
        <v>30</v>
      </c>
      <c r="I287" s="64">
        <v>7</v>
      </c>
      <c r="J287" s="64">
        <v>1</v>
      </c>
      <c r="K287" s="64">
        <v>4</v>
      </c>
      <c r="L287" s="28">
        <v>91.7</v>
      </c>
      <c r="M287" s="28">
        <f t="shared" si="43"/>
        <v>8.2999999999999972</v>
      </c>
      <c r="N287" s="5">
        <v>7980</v>
      </c>
      <c r="O287" s="5">
        <f t="shared" si="45"/>
        <v>7317.66</v>
      </c>
      <c r="P287" s="5" t="s">
        <v>23</v>
      </c>
      <c r="U287" s="5"/>
    </row>
    <row r="288" spans="1:25" x14ac:dyDescent="0.3">
      <c r="A288" s="2">
        <v>208</v>
      </c>
      <c r="B288" s="53">
        <v>140</v>
      </c>
      <c r="C288" s="53">
        <v>1200</v>
      </c>
      <c r="D288" s="53">
        <v>0.08</v>
      </c>
      <c r="E288" s="53">
        <v>0.03</v>
      </c>
      <c r="F288" s="53">
        <v>7.4999999999999997E-2</v>
      </c>
      <c r="G288" s="54">
        <f t="shared" si="44"/>
        <v>48.611111111111114</v>
      </c>
      <c r="H288" s="5">
        <v>23.6</v>
      </c>
      <c r="I288" s="64">
        <v>2</v>
      </c>
      <c r="J288" s="64">
        <v>3</v>
      </c>
      <c r="K288" s="64">
        <v>4</v>
      </c>
      <c r="L288" s="55">
        <v>91.51687356063934</v>
      </c>
      <c r="M288" s="54">
        <f t="shared" si="43"/>
        <v>8.4831264393606602</v>
      </c>
      <c r="N288" s="5">
        <v>7980</v>
      </c>
      <c r="O288" s="5">
        <f t="shared" si="45"/>
        <v>7303.0465101390191</v>
      </c>
      <c r="P288" s="5" t="s">
        <v>23</v>
      </c>
      <c r="U288" s="5"/>
    </row>
    <row r="289" spans="1:21" x14ac:dyDescent="0.3">
      <c r="A289" s="2">
        <v>47</v>
      </c>
      <c r="B289" s="20">
        <v>100</v>
      </c>
      <c r="C289" s="21">
        <v>400</v>
      </c>
      <c r="D289" s="21">
        <v>0.15</v>
      </c>
      <c r="E289" s="21">
        <v>0.03</v>
      </c>
      <c r="F289" s="21">
        <v>0.09</v>
      </c>
      <c r="G289" s="22">
        <f t="shared" si="44"/>
        <v>55.555555555555564</v>
      </c>
      <c r="H289" s="5">
        <v>38</v>
      </c>
      <c r="I289" s="64">
        <v>1</v>
      </c>
      <c r="J289" s="64">
        <v>1</v>
      </c>
      <c r="K289" s="64">
        <v>4</v>
      </c>
      <c r="L289" s="22">
        <v>91.2</v>
      </c>
      <c r="M289" s="22">
        <f t="shared" si="43"/>
        <v>8.7999999999999972</v>
      </c>
      <c r="N289" s="5">
        <v>7980</v>
      </c>
      <c r="O289" s="5">
        <f t="shared" si="45"/>
        <v>7277.76</v>
      </c>
      <c r="P289" s="5" t="s">
        <v>23</v>
      </c>
      <c r="U289" s="5"/>
    </row>
    <row r="290" spans="1:21" x14ac:dyDescent="0.3">
      <c r="A290" s="2">
        <v>220</v>
      </c>
      <c r="B290" s="53">
        <v>120</v>
      </c>
      <c r="C290" s="53">
        <v>1000</v>
      </c>
      <c r="D290" s="53">
        <v>0.08</v>
      </c>
      <c r="E290" s="53">
        <v>0.03</v>
      </c>
      <c r="F290" s="53">
        <v>7.4999999999999997E-2</v>
      </c>
      <c r="G290" s="54">
        <f t="shared" si="44"/>
        <v>50</v>
      </c>
      <c r="H290" s="5">
        <v>23.6</v>
      </c>
      <c r="I290" s="64">
        <v>2</v>
      </c>
      <c r="J290" s="64">
        <v>3</v>
      </c>
      <c r="K290" s="64">
        <v>4</v>
      </c>
      <c r="L290" s="55">
        <v>91.123836163058556</v>
      </c>
      <c r="M290" s="54">
        <f t="shared" si="43"/>
        <v>8.8761638369414442</v>
      </c>
      <c r="N290" s="5">
        <v>7980</v>
      </c>
      <c r="O290" s="5">
        <f t="shared" si="45"/>
        <v>7271.6821258120726</v>
      </c>
      <c r="P290" s="5" t="s">
        <v>23</v>
      </c>
      <c r="U290" s="5"/>
    </row>
    <row r="291" spans="1:21" x14ac:dyDescent="0.3">
      <c r="A291" s="2">
        <v>358</v>
      </c>
      <c r="B291" s="60">
        <v>175</v>
      </c>
      <c r="C291" s="9">
        <v>700</v>
      </c>
      <c r="D291" s="9">
        <v>0.04</v>
      </c>
      <c r="E291" s="9">
        <v>0.03</v>
      </c>
      <c r="F291" s="9">
        <v>0.1</v>
      </c>
      <c r="G291" s="5">
        <f t="shared" si="44"/>
        <v>208.33333333333334</v>
      </c>
      <c r="H291" s="9">
        <v>27.82</v>
      </c>
      <c r="I291" s="64">
        <v>1</v>
      </c>
      <c r="J291" s="64">
        <v>1</v>
      </c>
      <c r="K291" s="64">
        <v>2</v>
      </c>
      <c r="L291" s="5">
        <v>91.03</v>
      </c>
      <c r="M291" s="9">
        <f t="shared" si="43"/>
        <v>8.9699999999999989</v>
      </c>
      <c r="N291" s="9">
        <v>7980</v>
      </c>
      <c r="O291" s="9">
        <f>N291*L291/100</f>
        <v>7264.1940000000004</v>
      </c>
      <c r="P291" s="5" t="s">
        <v>23</v>
      </c>
    </row>
    <row r="292" spans="1:21" x14ac:dyDescent="0.3">
      <c r="A292" s="2">
        <v>332</v>
      </c>
      <c r="B292" s="60">
        <v>150</v>
      </c>
      <c r="C292" s="9">
        <v>800</v>
      </c>
      <c r="D292" s="9">
        <v>0.11</v>
      </c>
      <c r="E292" s="9">
        <v>0.05</v>
      </c>
      <c r="F292" s="9">
        <v>7.0000000000000007E-2</v>
      </c>
      <c r="G292" s="5">
        <f t="shared" si="44"/>
        <v>34.090909090909086</v>
      </c>
      <c r="H292" s="9">
        <v>26.25</v>
      </c>
      <c r="I292" s="64">
        <v>7</v>
      </c>
      <c r="J292" s="64">
        <v>1</v>
      </c>
      <c r="K292" s="64">
        <v>4</v>
      </c>
      <c r="L292" s="5">
        <v>90.78</v>
      </c>
      <c r="M292" s="9">
        <f t="shared" si="43"/>
        <v>9.2199999999999989</v>
      </c>
      <c r="N292" s="9">
        <v>7990</v>
      </c>
      <c r="O292" s="9">
        <f>N292*L292/100</f>
        <v>7253.3219999999992</v>
      </c>
      <c r="P292" s="5" t="s">
        <v>23</v>
      </c>
    </row>
    <row r="293" spans="1:21" x14ac:dyDescent="0.3">
      <c r="A293" s="2">
        <v>218</v>
      </c>
      <c r="B293" s="53">
        <v>120</v>
      </c>
      <c r="C293" s="53">
        <v>1200</v>
      </c>
      <c r="D293" s="53">
        <v>7.0000000000000007E-2</v>
      </c>
      <c r="E293" s="53">
        <v>0.03</v>
      </c>
      <c r="F293" s="53">
        <v>7.4999999999999997E-2</v>
      </c>
      <c r="G293" s="54">
        <f t="shared" si="44"/>
        <v>47.619047619047613</v>
      </c>
      <c r="H293" s="5">
        <v>23.6</v>
      </c>
      <c r="I293" s="64">
        <v>2</v>
      </c>
      <c r="J293" s="64">
        <v>3</v>
      </c>
      <c r="K293" s="64">
        <v>4</v>
      </c>
      <c r="L293" s="55">
        <v>90.702392447714388</v>
      </c>
      <c r="M293" s="54">
        <f t="shared" si="43"/>
        <v>9.2976075522856121</v>
      </c>
      <c r="N293" s="5">
        <v>7980</v>
      </c>
      <c r="O293" s="5">
        <f>L293*N293/100</f>
        <v>7238.0509173276077</v>
      </c>
      <c r="P293" s="5" t="s">
        <v>23</v>
      </c>
      <c r="U293" s="5"/>
    </row>
    <row r="294" spans="1:21" x14ac:dyDescent="0.3">
      <c r="A294" s="2">
        <v>357</v>
      </c>
      <c r="B294" s="60">
        <v>150</v>
      </c>
      <c r="C294" s="9">
        <v>500</v>
      </c>
      <c r="D294" s="9">
        <v>0.04</v>
      </c>
      <c r="E294" s="9">
        <v>0.03</v>
      </c>
      <c r="F294" s="9">
        <v>0.1</v>
      </c>
      <c r="G294" s="5">
        <f t="shared" si="44"/>
        <v>250</v>
      </c>
      <c r="H294" s="9">
        <v>27.82</v>
      </c>
      <c r="I294" s="64">
        <v>1</v>
      </c>
      <c r="J294" s="64">
        <v>1</v>
      </c>
      <c r="K294" s="64">
        <v>2</v>
      </c>
      <c r="L294" s="5">
        <v>90.48</v>
      </c>
      <c r="M294" s="9">
        <f t="shared" si="43"/>
        <v>9.519999999999996</v>
      </c>
      <c r="N294" s="9">
        <v>7980</v>
      </c>
      <c r="O294" s="9">
        <f>N294*L294/100</f>
        <v>7220.3040000000001</v>
      </c>
      <c r="P294" s="5" t="s">
        <v>23</v>
      </c>
    </row>
    <row r="295" spans="1:21" x14ac:dyDescent="0.3">
      <c r="A295" s="2">
        <v>148</v>
      </c>
      <c r="B295" s="47">
        <v>150</v>
      </c>
      <c r="C295" s="48">
        <v>700</v>
      </c>
      <c r="D295" s="48">
        <v>0.08</v>
      </c>
      <c r="E295" s="48">
        <v>0.03</v>
      </c>
      <c r="F295" s="48">
        <v>0.05</v>
      </c>
      <c r="G295" s="49">
        <f t="shared" si="44"/>
        <v>89.285714285714292</v>
      </c>
      <c r="H295" s="5">
        <v>31.13</v>
      </c>
      <c r="I295" s="64">
        <v>7</v>
      </c>
      <c r="J295" s="64">
        <v>3</v>
      </c>
      <c r="K295" s="64">
        <v>7</v>
      </c>
      <c r="L295" s="49">
        <v>90.41</v>
      </c>
      <c r="M295" s="49">
        <f t="shared" si="43"/>
        <v>9.5900000000000034</v>
      </c>
      <c r="N295" s="5">
        <v>7980</v>
      </c>
      <c r="O295" s="5">
        <f t="shared" ref="O295:O309" si="46">L295*N295/100</f>
        <v>7214.7179999999989</v>
      </c>
      <c r="P295" s="5" t="s">
        <v>23</v>
      </c>
      <c r="U295" s="5"/>
    </row>
    <row r="296" spans="1:21" x14ac:dyDescent="0.3">
      <c r="A296" s="2">
        <v>146</v>
      </c>
      <c r="B296" s="47">
        <v>150</v>
      </c>
      <c r="C296" s="48">
        <v>700</v>
      </c>
      <c r="D296" s="48">
        <v>0.08</v>
      </c>
      <c r="E296" s="48">
        <v>0.03</v>
      </c>
      <c r="F296" s="48">
        <v>0.05</v>
      </c>
      <c r="G296" s="49">
        <f t="shared" si="44"/>
        <v>89.285714285714292</v>
      </c>
      <c r="H296" s="5">
        <v>31.13</v>
      </c>
      <c r="I296" s="64">
        <v>7</v>
      </c>
      <c r="J296" s="64">
        <v>3</v>
      </c>
      <c r="K296" s="64">
        <v>7</v>
      </c>
      <c r="L296" s="49">
        <v>90.36</v>
      </c>
      <c r="M296" s="49">
        <f t="shared" si="43"/>
        <v>9.64</v>
      </c>
      <c r="N296" s="5">
        <v>7980</v>
      </c>
      <c r="O296" s="5">
        <f t="shared" si="46"/>
        <v>7210.7280000000001</v>
      </c>
      <c r="P296" s="5" t="s">
        <v>23</v>
      </c>
      <c r="U296" s="5"/>
    </row>
    <row r="297" spans="1:21" x14ac:dyDescent="0.3">
      <c r="A297" s="2">
        <v>237</v>
      </c>
      <c r="B297" s="57">
        <v>200</v>
      </c>
      <c r="C297" s="9">
        <v>2600</v>
      </c>
      <c r="D297" s="9">
        <v>0.12</v>
      </c>
      <c r="E297" s="9">
        <v>0.03</v>
      </c>
      <c r="F297" s="11">
        <v>7.0000000000000007E-2</v>
      </c>
      <c r="G297" s="5">
        <f t="shared" si="44"/>
        <v>21.36752136752137</v>
      </c>
      <c r="H297" s="5">
        <v>35.5</v>
      </c>
      <c r="I297" s="64">
        <v>1</v>
      </c>
      <c r="J297" s="64">
        <v>2</v>
      </c>
      <c r="K297" s="65">
        <v>1</v>
      </c>
      <c r="L297" s="5">
        <v>90.22</v>
      </c>
      <c r="M297" s="5">
        <f t="shared" si="43"/>
        <v>9.7800000000000011</v>
      </c>
      <c r="N297" s="5">
        <v>7980</v>
      </c>
      <c r="O297" s="5">
        <f t="shared" si="46"/>
        <v>7199.5559999999996</v>
      </c>
      <c r="P297" s="5" t="s">
        <v>23</v>
      </c>
      <c r="U297" s="5"/>
    </row>
    <row r="298" spans="1:21" x14ac:dyDescent="0.3">
      <c r="A298" s="2">
        <v>142</v>
      </c>
      <c r="B298" s="47">
        <v>150</v>
      </c>
      <c r="C298" s="48">
        <v>700</v>
      </c>
      <c r="D298" s="48">
        <v>0.08</v>
      </c>
      <c r="E298" s="48">
        <v>0.03</v>
      </c>
      <c r="F298" s="48">
        <v>0.05</v>
      </c>
      <c r="G298" s="49">
        <f t="shared" si="44"/>
        <v>89.285714285714292</v>
      </c>
      <c r="H298" s="5">
        <v>31.13</v>
      </c>
      <c r="I298" s="64">
        <v>7</v>
      </c>
      <c r="J298" s="64">
        <v>3</v>
      </c>
      <c r="K298" s="64">
        <v>7</v>
      </c>
      <c r="L298" s="49">
        <v>90.18</v>
      </c>
      <c r="M298" s="49">
        <f t="shared" si="43"/>
        <v>9.8199999999999932</v>
      </c>
      <c r="N298" s="5">
        <v>7980</v>
      </c>
      <c r="O298" s="5">
        <f t="shared" si="46"/>
        <v>7196.3640000000005</v>
      </c>
      <c r="P298" s="5" t="s">
        <v>23</v>
      </c>
      <c r="U298" s="5"/>
    </row>
    <row r="299" spans="1:21" x14ac:dyDescent="0.3">
      <c r="A299" s="2">
        <v>134</v>
      </c>
      <c r="B299" s="47">
        <v>140</v>
      </c>
      <c r="C299" s="48">
        <v>800</v>
      </c>
      <c r="D299" s="48">
        <v>0.08</v>
      </c>
      <c r="E299" s="48">
        <v>0.02</v>
      </c>
      <c r="F299" s="48">
        <v>0.05</v>
      </c>
      <c r="G299" s="49">
        <f t="shared" si="44"/>
        <v>109.375</v>
      </c>
      <c r="H299" s="5">
        <v>31.13</v>
      </c>
      <c r="I299" s="64">
        <v>7</v>
      </c>
      <c r="J299" s="64">
        <v>3</v>
      </c>
      <c r="K299" s="64">
        <v>7</v>
      </c>
      <c r="L299" s="49">
        <v>90.17</v>
      </c>
      <c r="M299" s="49">
        <f t="shared" si="43"/>
        <v>9.8299999999999983</v>
      </c>
      <c r="N299" s="5">
        <v>7980</v>
      </c>
      <c r="O299" s="5">
        <f t="shared" si="46"/>
        <v>7195.5659999999998</v>
      </c>
      <c r="P299" s="5" t="s">
        <v>23</v>
      </c>
      <c r="U299" s="5"/>
    </row>
    <row r="300" spans="1:21" x14ac:dyDescent="0.3">
      <c r="A300" s="2">
        <v>209</v>
      </c>
      <c r="B300" s="53">
        <v>120</v>
      </c>
      <c r="C300" s="53">
        <v>1000</v>
      </c>
      <c r="D300" s="53">
        <v>7.0000000000000007E-2</v>
      </c>
      <c r="E300" s="53">
        <v>0.04</v>
      </c>
      <c r="F300" s="53">
        <v>7.4999999999999997E-2</v>
      </c>
      <c r="G300" s="54">
        <f t="shared" si="44"/>
        <v>42.857142857142854</v>
      </c>
      <c r="H300" s="5">
        <v>23.6</v>
      </c>
      <c r="I300" s="64">
        <v>2</v>
      </c>
      <c r="J300" s="64">
        <v>3</v>
      </c>
      <c r="K300" s="64">
        <v>4</v>
      </c>
      <c r="L300" s="55">
        <v>89.60702856548312</v>
      </c>
      <c r="M300" s="54">
        <f t="shared" si="43"/>
        <v>10.39297143451688</v>
      </c>
      <c r="N300" s="5">
        <v>7980</v>
      </c>
      <c r="O300" s="5">
        <f t="shared" si="46"/>
        <v>7150.6408795255529</v>
      </c>
      <c r="P300" s="5" t="s">
        <v>23</v>
      </c>
      <c r="U300" s="5"/>
    </row>
    <row r="301" spans="1:21" x14ac:dyDescent="0.3">
      <c r="A301" s="2">
        <v>111</v>
      </c>
      <c r="B301" s="47">
        <v>160</v>
      </c>
      <c r="C301" s="48">
        <v>700</v>
      </c>
      <c r="D301" s="48">
        <v>0.08</v>
      </c>
      <c r="E301" s="48">
        <v>0.02</v>
      </c>
      <c r="F301" s="48">
        <v>0.05</v>
      </c>
      <c r="G301" s="49">
        <f t="shared" si="44"/>
        <v>142.85714285714283</v>
      </c>
      <c r="H301" s="5">
        <v>31.13</v>
      </c>
      <c r="I301" s="64">
        <v>7</v>
      </c>
      <c r="J301" s="64">
        <v>3</v>
      </c>
      <c r="K301" s="64">
        <v>7</v>
      </c>
      <c r="L301" s="49">
        <v>89.59</v>
      </c>
      <c r="M301" s="49">
        <f t="shared" si="43"/>
        <v>10.409999999999997</v>
      </c>
      <c r="N301" s="5">
        <v>7980</v>
      </c>
      <c r="O301" s="5">
        <f t="shared" si="46"/>
        <v>7149.2820000000011</v>
      </c>
      <c r="P301" s="5" t="s">
        <v>23</v>
      </c>
      <c r="U301" s="5"/>
    </row>
    <row r="302" spans="1:21" x14ac:dyDescent="0.3">
      <c r="A302" s="2">
        <v>179</v>
      </c>
      <c r="B302" s="50">
        <v>150</v>
      </c>
      <c r="C302" s="51">
        <v>700</v>
      </c>
      <c r="D302" s="51">
        <v>0.1</v>
      </c>
      <c r="E302" s="51">
        <v>0.03</v>
      </c>
      <c r="F302" s="51">
        <v>7.0000000000000007E-2</v>
      </c>
      <c r="G302" s="52">
        <f t="shared" si="44"/>
        <v>71.428571428571431</v>
      </c>
      <c r="H302" s="5">
        <v>17</v>
      </c>
      <c r="I302" s="64">
        <v>7</v>
      </c>
      <c r="J302" s="64">
        <v>1</v>
      </c>
      <c r="K302" s="64">
        <v>7</v>
      </c>
      <c r="L302" s="52">
        <v>89.5</v>
      </c>
      <c r="M302" s="52">
        <f t="shared" si="43"/>
        <v>10.5</v>
      </c>
      <c r="N302" s="5">
        <v>7980</v>
      </c>
      <c r="O302" s="5">
        <f t="shared" si="46"/>
        <v>7142.1</v>
      </c>
      <c r="P302" s="5" t="s">
        <v>23</v>
      </c>
      <c r="U302" s="5"/>
    </row>
    <row r="303" spans="1:21" x14ac:dyDescent="0.3">
      <c r="A303" s="2">
        <v>126</v>
      </c>
      <c r="B303" s="47">
        <v>150</v>
      </c>
      <c r="C303" s="48">
        <v>800</v>
      </c>
      <c r="D303" s="48">
        <v>7.0000000000000007E-2</v>
      </c>
      <c r="E303" s="48">
        <v>0.02</v>
      </c>
      <c r="F303" s="48">
        <v>0.05</v>
      </c>
      <c r="G303" s="49">
        <f t="shared" si="44"/>
        <v>133.92857142857142</v>
      </c>
      <c r="H303" s="5">
        <v>31.13</v>
      </c>
      <c r="I303" s="64">
        <v>7</v>
      </c>
      <c r="J303" s="64">
        <v>3</v>
      </c>
      <c r="K303" s="64">
        <v>7</v>
      </c>
      <c r="L303" s="49">
        <v>89.49</v>
      </c>
      <c r="M303" s="49">
        <f t="shared" si="43"/>
        <v>10.510000000000005</v>
      </c>
      <c r="N303" s="5">
        <v>7980</v>
      </c>
      <c r="O303" s="5">
        <f t="shared" si="46"/>
        <v>7141.3019999999997</v>
      </c>
      <c r="P303" s="5" t="s">
        <v>23</v>
      </c>
      <c r="U303" s="5"/>
    </row>
    <row r="304" spans="1:21" x14ac:dyDescent="0.3">
      <c r="A304" s="2">
        <v>164</v>
      </c>
      <c r="B304" s="50">
        <v>100</v>
      </c>
      <c r="C304" s="51">
        <v>250</v>
      </c>
      <c r="D304" s="51">
        <v>0.08</v>
      </c>
      <c r="E304" s="51">
        <v>0.03</v>
      </c>
      <c r="F304" s="51">
        <v>7.0000000000000007E-2</v>
      </c>
      <c r="G304" s="52">
        <f t="shared" si="44"/>
        <v>166.66666666666669</v>
      </c>
      <c r="H304" s="5">
        <v>17</v>
      </c>
      <c r="I304" s="64">
        <v>7</v>
      </c>
      <c r="J304" s="64">
        <v>1</v>
      </c>
      <c r="K304" s="64">
        <v>7</v>
      </c>
      <c r="L304" s="52">
        <v>89.31</v>
      </c>
      <c r="M304" s="52">
        <f t="shared" si="43"/>
        <v>10.689999999999998</v>
      </c>
      <c r="N304" s="5">
        <v>7980</v>
      </c>
      <c r="O304" s="5">
        <f t="shared" si="46"/>
        <v>7126.9380000000001</v>
      </c>
      <c r="P304" s="5" t="s">
        <v>23</v>
      </c>
      <c r="U304" s="5"/>
    </row>
    <row r="305" spans="1:23" x14ac:dyDescent="0.3">
      <c r="A305" s="2">
        <v>216</v>
      </c>
      <c r="B305" s="53">
        <v>140</v>
      </c>
      <c r="C305" s="53">
        <v>1200</v>
      </c>
      <c r="D305" s="53">
        <v>7.0000000000000007E-2</v>
      </c>
      <c r="E305" s="53">
        <v>0.04</v>
      </c>
      <c r="F305" s="53">
        <v>7.4999999999999997E-2</v>
      </c>
      <c r="G305" s="54">
        <f t="shared" si="44"/>
        <v>41.666666666666657</v>
      </c>
      <c r="H305" s="5">
        <v>23.6</v>
      </c>
      <c r="I305" s="64">
        <v>2</v>
      </c>
      <c r="J305" s="64">
        <v>3</v>
      </c>
      <c r="K305" s="64">
        <v>4</v>
      </c>
      <c r="L305" s="55">
        <v>89.247777916516284</v>
      </c>
      <c r="M305" s="54">
        <f t="shared" si="43"/>
        <v>10.752222083483716</v>
      </c>
      <c r="N305" s="5">
        <v>7980</v>
      </c>
      <c r="O305" s="5">
        <f t="shared" si="46"/>
        <v>7121.9726777379992</v>
      </c>
      <c r="P305" s="5" t="s">
        <v>23</v>
      </c>
      <c r="U305" s="5"/>
    </row>
    <row r="306" spans="1:23" x14ac:dyDescent="0.3">
      <c r="A306" s="2">
        <v>158</v>
      </c>
      <c r="B306" s="47">
        <v>150</v>
      </c>
      <c r="C306" s="48">
        <v>800</v>
      </c>
      <c r="D306" s="48">
        <v>0.08</v>
      </c>
      <c r="E306" s="48">
        <v>0.03</v>
      </c>
      <c r="F306" s="48">
        <v>0.05</v>
      </c>
      <c r="G306" s="49">
        <f t="shared" si="44"/>
        <v>78.125</v>
      </c>
      <c r="H306" s="5">
        <v>31.13</v>
      </c>
      <c r="I306" s="64">
        <v>7</v>
      </c>
      <c r="J306" s="64">
        <v>3</v>
      </c>
      <c r="K306" s="64">
        <v>7</v>
      </c>
      <c r="L306" s="49">
        <v>89.24</v>
      </c>
      <c r="M306" s="49">
        <f t="shared" si="43"/>
        <v>10.760000000000005</v>
      </c>
      <c r="N306" s="5">
        <v>7980</v>
      </c>
      <c r="O306" s="5">
        <f t="shared" si="46"/>
        <v>7121.3519999999999</v>
      </c>
      <c r="P306" s="5" t="s">
        <v>23</v>
      </c>
      <c r="U306" s="5"/>
    </row>
    <row r="307" spans="1:23" x14ac:dyDescent="0.3">
      <c r="A307" s="2">
        <v>113</v>
      </c>
      <c r="B307" s="47">
        <v>160</v>
      </c>
      <c r="C307" s="48">
        <v>900</v>
      </c>
      <c r="D307" s="48">
        <v>0.08</v>
      </c>
      <c r="E307" s="48">
        <v>0.02</v>
      </c>
      <c r="F307" s="48">
        <v>0.05</v>
      </c>
      <c r="G307" s="49">
        <f t="shared" si="44"/>
        <v>111.11111111111111</v>
      </c>
      <c r="H307" s="5">
        <v>31.13</v>
      </c>
      <c r="I307" s="64">
        <v>7</v>
      </c>
      <c r="J307" s="64">
        <v>3</v>
      </c>
      <c r="K307" s="64">
        <v>7</v>
      </c>
      <c r="L307" s="49">
        <v>89.19</v>
      </c>
      <c r="M307" s="49">
        <f t="shared" si="43"/>
        <v>10.810000000000002</v>
      </c>
      <c r="N307" s="5">
        <v>7980</v>
      </c>
      <c r="O307" s="5">
        <f t="shared" si="46"/>
        <v>7117.3619999999992</v>
      </c>
      <c r="P307" s="5" t="s">
        <v>23</v>
      </c>
      <c r="U307" s="5"/>
    </row>
    <row r="308" spans="1:23" x14ac:dyDescent="0.3">
      <c r="A308" s="2">
        <v>132</v>
      </c>
      <c r="B308" s="47">
        <v>150</v>
      </c>
      <c r="C308" s="48">
        <v>800</v>
      </c>
      <c r="D308" s="48">
        <v>7.0000000000000007E-2</v>
      </c>
      <c r="E308" s="48">
        <v>0.04</v>
      </c>
      <c r="F308" s="48">
        <v>0.05</v>
      </c>
      <c r="G308" s="49">
        <f t="shared" si="44"/>
        <v>66.964285714285708</v>
      </c>
      <c r="H308" s="5">
        <v>31.13</v>
      </c>
      <c r="I308" s="64">
        <v>7</v>
      </c>
      <c r="J308" s="64">
        <v>3</v>
      </c>
      <c r="K308" s="64">
        <v>7</v>
      </c>
      <c r="L308" s="49">
        <v>89.11</v>
      </c>
      <c r="M308" s="49">
        <f t="shared" si="43"/>
        <v>10.89</v>
      </c>
      <c r="N308" s="5">
        <v>7980</v>
      </c>
      <c r="O308" s="5">
        <f t="shared" si="46"/>
        <v>7110.9780000000001</v>
      </c>
      <c r="P308" s="5" t="s">
        <v>23</v>
      </c>
      <c r="U308" s="5"/>
    </row>
    <row r="309" spans="1:23" x14ac:dyDescent="0.3">
      <c r="A309" s="2">
        <v>155</v>
      </c>
      <c r="B309" s="47">
        <v>160</v>
      </c>
      <c r="C309" s="48">
        <v>800</v>
      </c>
      <c r="D309" s="48">
        <v>7.0000000000000007E-2</v>
      </c>
      <c r="E309" s="48">
        <v>0.03</v>
      </c>
      <c r="F309" s="48">
        <v>0.05</v>
      </c>
      <c r="G309" s="49">
        <f t="shared" si="44"/>
        <v>95.238095238095227</v>
      </c>
      <c r="H309" s="5">
        <v>31.13</v>
      </c>
      <c r="I309" s="64">
        <v>7</v>
      </c>
      <c r="J309" s="64">
        <v>3</v>
      </c>
      <c r="K309" s="64">
        <v>7</v>
      </c>
      <c r="L309" s="49">
        <v>89.06</v>
      </c>
      <c r="M309" s="49">
        <f t="shared" si="43"/>
        <v>10.939999999999998</v>
      </c>
      <c r="N309" s="5">
        <v>7980</v>
      </c>
      <c r="O309" s="5">
        <f t="shared" si="46"/>
        <v>7106.9880000000003</v>
      </c>
      <c r="P309" s="5" t="s">
        <v>23</v>
      </c>
      <c r="U309" s="5"/>
    </row>
    <row r="310" spans="1:23" x14ac:dyDescent="0.3">
      <c r="A310" s="2">
        <v>303</v>
      </c>
      <c r="B310" s="60">
        <v>90</v>
      </c>
      <c r="C310" s="9">
        <v>1400</v>
      </c>
      <c r="D310" s="8">
        <f>B310/(C310*E310*G310)</f>
        <v>5.0004444839541286E-2</v>
      </c>
      <c r="E310" s="9">
        <f>V310/1000</f>
        <v>0.04</v>
      </c>
      <c r="F310" s="9">
        <v>0.05</v>
      </c>
      <c r="G310" s="9">
        <v>32.14</v>
      </c>
      <c r="H310" s="9">
        <v>26</v>
      </c>
      <c r="I310" s="64">
        <v>1</v>
      </c>
      <c r="J310" s="64">
        <v>1</v>
      </c>
      <c r="K310" s="64">
        <v>5</v>
      </c>
      <c r="L310" s="5">
        <f>O310/N310*100</f>
        <v>88.972431077694239</v>
      </c>
      <c r="M310" s="9">
        <f t="shared" si="43"/>
        <v>11.027568922305761</v>
      </c>
      <c r="N310" s="9">
        <v>7980</v>
      </c>
      <c r="O310" s="9">
        <f>W310*1000</f>
        <v>7100</v>
      </c>
      <c r="P310" s="5" t="s">
        <v>23</v>
      </c>
      <c r="V310">
        <v>40</v>
      </c>
      <c r="W310">
        <v>7.1</v>
      </c>
    </row>
    <row r="311" spans="1:23" x14ac:dyDescent="0.3">
      <c r="A311" s="2">
        <v>170</v>
      </c>
      <c r="B311" s="50">
        <v>120</v>
      </c>
      <c r="C311" s="51">
        <v>700</v>
      </c>
      <c r="D311" s="51">
        <v>0.08</v>
      </c>
      <c r="E311" s="51">
        <v>0.03</v>
      </c>
      <c r="F311" s="51">
        <v>7.0000000000000007E-2</v>
      </c>
      <c r="G311" s="52">
        <f>B311/(C311*D311*E311)</f>
        <v>71.428571428571431</v>
      </c>
      <c r="H311" s="5">
        <v>17</v>
      </c>
      <c r="I311" s="64">
        <v>7</v>
      </c>
      <c r="J311" s="64">
        <v>1</v>
      </c>
      <c r="K311" s="64">
        <v>7</v>
      </c>
      <c r="L311" s="52">
        <v>88.74</v>
      </c>
      <c r="M311" s="52">
        <f t="shared" si="43"/>
        <v>11.260000000000005</v>
      </c>
      <c r="N311" s="5">
        <v>7980</v>
      </c>
      <c r="O311" s="5">
        <f>L311*N311/100</f>
        <v>7081.4519999999993</v>
      </c>
      <c r="P311" s="5" t="s">
        <v>23</v>
      </c>
      <c r="U311" s="5"/>
    </row>
    <row r="312" spans="1:23" x14ac:dyDescent="0.3">
      <c r="A312" s="2">
        <v>154</v>
      </c>
      <c r="B312" s="47">
        <v>140</v>
      </c>
      <c r="C312" s="48">
        <v>800</v>
      </c>
      <c r="D312" s="48">
        <v>7.0000000000000007E-2</v>
      </c>
      <c r="E312" s="48">
        <v>0.03</v>
      </c>
      <c r="F312" s="48">
        <v>0.05</v>
      </c>
      <c r="G312" s="49">
        <f>B312/(C312*D312*E312)</f>
        <v>83.333333333333329</v>
      </c>
      <c r="H312" s="5">
        <v>31.13</v>
      </c>
      <c r="I312" s="64">
        <v>7</v>
      </c>
      <c r="J312" s="64">
        <v>3</v>
      </c>
      <c r="K312" s="64">
        <v>7</v>
      </c>
      <c r="L312" s="49">
        <v>88.49</v>
      </c>
      <c r="M312" s="49">
        <f t="shared" si="43"/>
        <v>11.510000000000005</v>
      </c>
      <c r="N312" s="5">
        <v>7980</v>
      </c>
      <c r="O312" s="5">
        <f>L312*N312/100</f>
        <v>7061.5019999999995</v>
      </c>
      <c r="P312" s="5" t="s">
        <v>23</v>
      </c>
      <c r="U312" s="5"/>
    </row>
    <row r="313" spans="1:23" x14ac:dyDescent="0.3">
      <c r="A313" s="2">
        <v>130</v>
      </c>
      <c r="B313" s="47">
        <v>150</v>
      </c>
      <c r="C313" s="48">
        <v>800</v>
      </c>
      <c r="D313" s="48">
        <v>7.0000000000000007E-2</v>
      </c>
      <c r="E313" s="48">
        <v>0.02</v>
      </c>
      <c r="F313" s="48">
        <v>0.05</v>
      </c>
      <c r="G313" s="49">
        <f>B313/(C313*D313*E313)</f>
        <v>133.92857142857142</v>
      </c>
      <c r="H313" s="5">
        <v>31.13</v>
      </c>
      <c r="I313" s="64">
        <v>7</v>
      </c>
      <c r="J313" s="64">
        <v>3</v>
      </c>
      <c r="K313" s="64">
        <v>7</v>
      </c>
      <c r="L313" s="49">
        <v>88.29</v>
      </c>
      <c r="M313" s="49">
        <f t="shared" si="43"/>
        <v>11.709999999999994</v>
      </c>
      <c r="N313" s="5">
        <v>7980</v>
      </c>
      <c r="O313" s="5">
        <f>L313*N313/100</f>
        <v>7045.5420000000004</v>
      </c>
      <c r="P313" s="5" t="s">
        <v>23</v>
      </c>
      <c r="U313" s="5"/>
    </row>
    <row r="314" spans="1:23" x14ac:dyDescent="0.3">
      <c r="A314" s="2">
        <v>110</v>
      </c>
      <c r="B314" s="47">
        <v>140</v>
      </c>
      <c r="C314" s="48">
        <v>700</v>
      </c>
      <c r="D314" s="48">
        <v>0.08</v>
      </c>
      <c r="E314" s="48">
        <v>0.02</v>
      </c>
      <c r="F314" s="48">
        <v>0.05</v>
      </c>
      <c r="G314" s="49">
        <f>B314/(C314*D314*E314)</f>
        <v>124.99999999999999</v>
      </c>
      <c r="H314" s="5">
        <v>31.13</v>
      </c>
      <c r="I314" s="64">
        <v>7</v>
      </c>
      <c r="J314" s="64">
        <v>3</v>
      </c>
      <c r="K314" s="64">
        <v>7</v>
      </c>
      <c r="L314" s="49">
        <v>87.92</v>
      </c>
      <c r="M314" s="49">
        <f t="shared" si="43"/>
        <v>12.079999999999998</v>
      </c>
      <c r="N314" s="5">
        <v>7980</v>
      </c>
      <c r="O314" s="5">
        <f>L314*N314/100</f>
        <v>7016.0159999999996</v>
      </c>
      <c r="P314" s="5" t="s">
        <v>23</v>
      </c>
      <c r="U314" s="5"/>
    </row>
    <row r="315" spans="1:23" x14ac:dyDescent="0.3">
      <c r="A315" s="2">
        <v>174</v>
      </c>
      <c r="B315" s="50">
        <v>150</v>
      </c>
      <c r="C315" s="51">
        <v>1000</v>
      </c>
      <c r="D315" s="51">
        <v>0.08</v>
      </c>
      <c r="E315" s="51">
        <v>0.03</v>
      </c>
      <c r="F315" s="51">
        <v>7.0000000000000007E-2</v>
      </c>
      <c r="G315" s="52">
        <f>B315/(C315*D315*E315)</f>
        <v>62.5</v>
      </c>
      <c r="H315" s="5">
        <v>17</v>
      </c>
      <c r="I315" s="64">
        <v>7</v>
      </c>
      <c r="J315" s="64">
        <v>1</v>
      </c>
      <c r="K315" s="64">
        <v>7</v>
      </c>
      <c r="L315" s="52">
        <v>87.78</v>
      </c>
      <c r="M315" s="52">
        <f t="shared" si="43"/>
        <v>12.219999999999999</v>
      </c>
      <c r="N315" s="5">
        <v>7980</v>
      </c>
      <c r="O315" s="5">
        <f>L315*N315/100</f>
        <v>7004.8440000000001</v>
      </c>
      <c r="P315" s="5" t="s">
        <v>23</v>
      </c>
      <c r="U315" s="5"/>
    </row>
    <row r="316" spans="1:23" x14ac:dyDescent="0.3">
      <c r="A316" s="2">
        <v>299</v>
      </c>
      <c r="B316" s="60">
        <v>30</v>
      </c>
      <c r="C316" s="9">
        <v>300</v>
      </c>
      <c r="D316" s="8">
        <f>B316/(C316*E316*G316)</f>
        <v>4.9997500124993752E-2</v>
      </c>
      <c r="E316" s="9">
        <f>V316/1000</f>
        <v>0.03</v>
      </c>
      <c r="F316" s="9">
        <v>0.05</v>
      </c>
      <c r="G316" s="9">
        <v>66.67</v>
      </c>
      <c r="H316" s="9">
        <v>26</v>
      </c>
      <c r="I316" s="64">
        <v>1</v>
      </c>
      <c r="J316" s="64">
        <v>1</v>
      </c>
      <c r="K316" s="64">
        <v>5</v>
      </c>
      <c r="L316" s="5">
        <f>O316/N316*100</f>
        <v>87.719298245614027</v>
      </c>
      <c r="M316" s="9">
        <f t="shared" si="43"/>
        <v>12.280701754385973</v>
      </c>
      <c r="N316" s="9">
        <v>7980</v>
      </c>
      <c r="O316" s="9">
        <f>W316*1000</f>
        <v>7000</v>
      </c>
      <c r="P316" s="5" t="s">
        <v>23</v>
      </c>
      <c r="V316">
        <v>30</v>
      </c>
      <c r="W316">
        <v>7</v>
      </c>
    </row>
    <row r="317" spans="1:23" x14ac:dyDescent="0.3">
      <c r="A317" s="2">
        <v>149</v>
      </c>
      <c r="B317" s="47">
        <v>150</v>
      </c>
      <c r="C317" s="48">
        <v>900</v>
      </c>
      <c r="D317" s="48">
        <v>0.08</v>
      </c>
      <c r="E317" s="48">
        <v>0.03</v>
      </c>
      <c r="F317" s="48">
        <v>0.05</v>
      </c>
      <c r="G317" s="49">
        <f t="shared" ref="G317:G331" si="47">B317/(C317*D317*E317)</f>
        <v>69.444444444444443</v>
      </c>
      <c r="H317" s="5">
        <v>31.13</v>
      </c>
      <c r="I317" s="64">
        <v>7</v>
      </c>
      <c r="J317" s="64">
        <v>3</v>
      </c>
      <c r="K317" s="64">
        <v>7</v>
      </c>
      <c r="L317" s="49">
        <v>87.71</v>
      </c>
      <c r="M317" s="49">
        <f t="shared" si="43"/>
        <v>12.290000000000006</v>
      </c>
      <c r="N317" s="5">
        <v>7980</v>
      </c>
      <c r="O317" s="5">
        <f t="shared" ref="O317:O331" si="48">L317*N317/100</f>
        <v>6999.2579999999989</v>
      </c>
      <c r="P317" s="5" t="s">
        <v>23</v>
      </c>
      <c r="U317" s="5"/>
    </row>
    <row r="318" spans="1:23" x14ac:dyDescent="0.3">
      <c r="A318" s="2">
        <v>137</v>
      </c>
      <c r="B318" s="47">
        <v>160</v>
      </c>
      <c r="C318" s="48">
        <v>800</v>
      </c>
      <c r="D318" s="48">
        <v>0.08</v>
      </c>
      <c r="E318" s="48">
        <v>0.04</v>
      </c>
      <c r="F318" s="48">
        <v>0.05</v>
      </c>
      <c r="G318" s="49">
        <f t="shared" si="47"/>
        <v>62.5</v>
      </c>
      <c r="H318" s="5">
        <v>31.13</v>
      </c>
      <c r="I318" s="64">
        <v>7</v>
      </c>
      <c r="J318" s="64">
        <v>3</v>
      </c>
      <c r="K318" s="64">
        <v>7</v>
      </c>
      <c r="L318" s="49">
        <v>87.64</v>
      </c>
      <c r="M318" s="49">
        <f t="shared" si="43"/>
        <v>12.36</v>
      </c>
      <c r="N318" s="5">
        <v>7980</v>
      </c>
      <c r="O318" s="5">
        <f t="shared" si="48"/>
        <v>6993.6719999999996</v>
      </c>
      <c r="P318" s="5" t="s">
        <v>23</v>
      </c>
      <c r="U318" s="5"/>
    </row>
    <row r="319" spans="1:23" x14ac:dyDescent="0.3">
      <c r="A319" s="2">
        <v>151</v>
      </c>
      <c r="B319" s="47">
        <v>160</v>
      </c>
      <c r="C319" s="48">
        <v>800</v>
      </c>
      <c r="D319" s="48">
        <v>7.0000000000000007E-2</v>
      </c>
      <c r="E319" s="48">
        <v>0.03</v>
      </c>
      <c r="F319" s="48">
        <v>0.05</v>
      </c>
      <c r="G319" s="49">
        <f t="shared" si="47"/>
        <v>95.238095238095227</v>
      </c>
      <c r="H319" s="5">
        <v>31.13</v>
      </c>
      <c r="I319" s="64">
        <v>7</v>
      </c>
      <c r="J319" s="64">
        <v>3</v>
      </c>
      <c r="K319" s="64">
        <v>7</v>
      </c>
      <c r="L319" s="49">
        <v>87.11</v>
      </c>
      <c r="M319" s="49">
        <f t="shared" si="43"/>
        <v>12.89</v>
      </c>
      <c r="N319" s="5">
        <v>7980</v>
      </c>
      <c r="O319" s="5">
        <f t="shared" si="48"/>
        <v>6951.3780000000006</v>
      </c>
      <c r="P319" s="5" t="s">
        <v>23</v>
      </c>
      <c r="U319" s="5"/>
    </row>
    <row r="320" spans="1:23" x14ac:dyDescent="0.3">
      <c r="A320" s="2">
        <v>127</v>
      </c>
      <c r="B320" s="47">
        <v>150</v>
      </c>
      <c r="C320" s="48">
        <v>800</v>
      </c>
      <c r="D320" s="48">
        <v>0.09</v>
      </c>
      <c r="E320" s="48">
        <v>0.02</v>
      </c>
      <c r="F320" s="48">
        <v>0.05</v>
      </c>
      <c r="G320" s="49">
        <f t="shared" si="47"/>
        <v>104.16666666666667</v>
      </c>
      <c r="H320" s="5">
        <v>31.13</v>
      </c>
      <c r="I320" s="64">
        <v>7</v>
      </c>
      <c r="J320" s="64">
        <v>3</v>
      </c>
      <c r="K320" s="64">
        <v>7</v>
      </c>
      <c r="L320" s="49">
        <v>86.52</v>
      </c>
      <c r="M320" s="49">
        <f t="shared" si="43"/>
        <v>13.480000000000004</v>
      </c>
      <c r="N320" s="5">
        <v>7980</v>
      </c>
      <c r="O320" s="5">
        <f t="shared" si="48"/>
        <v>6904.2959999999994</v>
      </c>
      <c r="P320" s="5" t="s">
        <v>23</v>
      </c>
      <c r="U320" s="5"/>
    </row>
    <row r="321" spans="1:23" x14ac:dyDescent="0.3">
      <c r="A321" s="2">
        <v>143</v>
      </c>
      <c r="B321" s="47">
        <v>150</v>
      </c>
      <c r="C321" s="48">
        <v>900</v>
      </c>
      <c r="D321" s="48">
        <v>0.08</v>
      </c>
      <c r="E321" s="48">
        <v>0.03</v>
      </c>
      <c r="F321" s="48">
        <v>0.05</v>
      </c>
      <c r="G321" s="49">
        <f t="shared" si="47"/>
        <v>69.444444444444443</v>
      </c>
      <c r="H321" s="5">
        <v>31.13</v>
      </c>
      <c r="I321" s="64">
        <v>7</v>
      </c>
      <c r="J321" s="64">
        <v>3</v>
      </c>
      <c r="K321" s="64">
        <v>7</v>
      </c>
      <c r="L321" s="49">
        <v>86.38</v>
      </c>
      <c r="M321" s="49">
        <f t="shared" si="43"/>
        <v>13.620000000000005</v>
      </c>
      <c r="N321" s="5">
        <v>7980</v>
      </c>
      <c r="O321" s="5">
        <f t="shared" si="48"/>
        <v>6893.1239999999989</v>
      </c>
      <c r="P321" s="5" t="s">
        <v>23</v>
      </c>
      <c r="U321" s="5"/>
    </row>
    <row r="322" spans="1:23" x14ac:dyDescent="0.3">
      <c r="A322" s="2">
        <v>159</v>
      </c>
      <c r="B322" s="47">
        <v>150</v>
      </c>
      <c r="C322" s="48">
        <v>800</v>
      </c>
      <c r="D322" s="48">
        <v>0.08</v>
      </c>
      <c r="E322" s="48">
        <v>0.03</v>
      </c>
      <c r="F322" s="48">
        <v>0.05</v>
      </c>
      <c r="G322" s="49">
        <f t="shared" si="47"/>
        <v>78.125</v>
      </c>
      <c r="H322" s="5">
        <v>31.13</v>
      </c>
      <c r="I322" s="64">
        <v>7</v>
      </c>
      <c r="J322" s="64">
        <v>3</v>
      </c>
      <c r="K322" s="64">
        <v>7</v>
      </c>
      <c r="L322" s="49">
        <v>86.38</v>
      </c>
      <c r="M322" s="49">
        <f t="shared" si="43"/>
        <v>13.620000000000005</v>
      </c>
      <c r="N322" s="5">
        <v>7980</v>
      </c>
      <c r="O322" s="5">
        <f t="shared" si="48"/>
        <v>6893.1239999999989</v>
      </c>
      <c r="P322" s="5" t="s">
        <v>23</v>
      </c>
      <c r="U322" s="5"/>
    </row>
    <row r="323" spans="1:23" x14ac:dyDescent="0.3">
      <c r="A323" s="2">
        <v>114</v>
      </c>
      <c r="B323" s="47">
        <v>140</v>
      </c>
      <c r="C323" s="48">
        <v>700</v>
      </c>
      <c r="D323" s="48">
        <v>0.08</v>
      </c>
      <c r="E323" s="48">
        <v>0.04</v>
      </c>
      <c r="F323" s="48">
        <v>0.05</v>
      </c>
      <c r="G323" s="49">
        <f t="shared" si="47"/>
        <v>62.499999999999993</v>
      </c>
      <c r="H323" s="5">
        <v>31.13</v>
      </c>
      <c r="I323" s="64">
        <v>7</v>
      </c>
      <c r="J323" s="64">
        <v>3</v>
      </c>
      <c r="K323" s="64">
        <v>7</v>
      </c>
      <c r="L323" s="49">
        <v>86.31</v>
      </c>
      <c r="M323" s="49">
        <f t="shared" si="43"/>
        <v>13.689999999999998</v>
      </c>
      <c r="N323" s="5">
        <v>7980</v>
      </c>
      <c r="O323" s="5">
        <f t="shared" si="48"/>
        <v>6887.5380000000005</v>
      </c>
      <c r="P323" s="5" t="s">
        <v>23</v>
      </c>
      <c r="U323" s="5"/>
    </row>
    <row r="324" spans="1:23" x14ac:dyDescent="0.3">
      <c r="A324" s="2">
        <v>171</v>
      </c>
      <c r="B324" s="50">
        <v>120</v>
      </c>
      <c r="C324" s="51">
        <v>900</v>
      </c>
      <c r="D324" s="51">
        <v>0.08</v>
      </c>
      <c r="E324" s="51">
        <v>0.03</v>
      </c>
      <c r="F324" s="51">
        <v>7.0000000000000007E-2</v>
      </c>
      <c r="G324" s="52">
        <f t="shared" si="47"/>
        <v>55.55555555555555</v>
      </c>
      <c r="H324" s="5">
        <v>17</v>
      </c>
      <c r="I324" s="64">
        <v>7</v>
      </c>
      <c r="J324" s="64">
        <v>1</v>
      </c>
      <c r="K324" s="64">
        <v>7</v>
      </c>
      <c r="L324" s="52">
        <v>86.27</v>
      </c>
      <c r="M324" s="52">
        <f t="shared" si="43"/>
        <v>13.730000000000004</v>
      </c>
      <c r="N324" s="5">
        <v>7980</v>
      </c>
      <c r="O324" s="5">
        <f t="shared" si="48"/>
        <v>6884.3459999999995</v>
      </c>
      <c r="P324" s="5" t="s">
        <v>23</v>
      </c>
      <c r="U324" s="5"/>
    </row>
    <row r="325" spans="1:23" x14ac:dyDescent="0.3">
      <c r="A325" s="2">
        <v>115</v>
      </c>
      <c r="B325" s="47">
        <v>160</v>
      </c>
      <c r="C325" s="48">
        <v>700</v>
      </c>
      <c r="D325" s="48">
        <v>0.08</v>
      </c>
      <c r="E325" s="48">
        <v>0.04</v>
      </c>
      <c r="F325" s="48">
        <v>0.05</v>
      </c>
      <c r="G325" s="49">
        <f t="shared" si="47"/>
        <v>71.428571428571416</v>
      </c>
      <c r="H325" s="5">
        <v>31.13</v>
      </c>
      <c r="I325" s="64">
        <v>7</v>
      </c>
      <c r="J325" s="64">
        <v>3</v>
      </c>
      <c r="K325" s="64">
        <v>7</v>
      </c>
      <c r="L325" s="49">
        <v>86.25</v>
      </c>
      <c r="M325" s="49">
        <f t="shared" si="43"/>
        <v>13.75</v>
      </c>
      <c r="N325" s="5">
        <v>7980</v>
      </c>
      <c r="O325" s="5">
        <f t="shared" si="48"/>
        <v>6882.75</v>
      </c>
      <c r="P325" s="5" t="s">
        <v>23</v>
      </c>
      <c r="U325" s="5"/>
    </row>
    <row r="326" spans="1:23" x14ac:dyDescent="0.3">
      <c r="A326" s="2">
        <v>122</v>
      </c>
      <c r="B326" s="47">
        <v>150</v>
      </c>
      <c r="C326" s="48">
        <v>700</v>
      </c>
      <c r="D326" s="48">
        <v>7.0000000000000007E-2</v>
      </c>
      <c r="E326" s="48">
        <v>0.03</v>
      </c>
      <c r="F326" s="48">
        <v>0.05</v>
      </c>
      <c r="G326" s="49">
        <f t="shared" si="47"/>
        <v>102.0408163265306</v>
      </c>
      <c r="H326" s="5">
        <v>31.13</v>
      </c>
      <c r="I326" s="64">
        <v>7</v>
      </c>
      <c r="J326" s="64">
        <v>3</v>
      </c>
      <c r="K326" s="64">
        <v>7</v>
      </c>
      <c r="L326" s="49">
        <v>86.09</v>
      </c>
      <c r="M326" s="49">
        <f t="shared" si="43"/>
        <v>13.909999999999997</v>
      </c>
      <c r="N326" s="5">
        <v>7980</v>
      </c>
      <c r="O326" s="5">
        <f t="shared" si="48"/>
        <v>6869.9820000000009</v>
      </c>
      <c r="P326" s="5" t="s">
        <v>23</v>
      </c>
      <c r="U326" s="5"/>
    </row>
    <row r="327" spans="1:23" x14ac:dyDescent="0.3">
      <c r="A327" s="2">
        <v>118</v>
      </c>
      <c r="B327" s="47">
        <v>150</v>
      </c>
      <c r="C327" s="48">
        <v>700</v>
      </c>
      <c r="D327" s="48">
        <v>7.0000000000000007E-2</v>
      </c>
      <c r="E327" s="48">
        <v>0.03</v>
      </c>
      <c r="F327" s="48">
        <v>0.05</v>
      </c>
      <c r="G327" s="49">
        <f t="shared" si="47"/>
        <v>102.0408163265306</v>
      </c>
      <c r="H327" s="5">
        <v>31.13</v>
      </c>
      <c r="I327" s="64">
        <v>7</v>
      </c>
      <c r="J327" s="64">
        <v>3</v>
      </c>
      <c r="K327" s="64">
        <v>7</v>
      </c>
      <c r="L327" s="49">
        <v>85.95</v>
      </c>
      <c r="M327" s="49">
        <f t="shared" si="43"/>
        <v>14.049999999999997</v>
      </c>
      <c r="N327" s="5">
        <v>7980</v>
      </c>
      <c r="O327" s="5">
        <f t="shared" si="48"/>
        <v>6858.81</v>
      </c>
      <c r="P327" s="5" t="s">
        <v>23</v>
      </c>
      <c r="U327" s="5"/>
    </row>
    <row r="328" spans="1:23" x14ac:dyDescent="0.3">
      <c r="A328" s="2">
        <v>166</v>
      </c>
      <c r="B328" s="50">
        <v>100</v>
      </c>
      <c r="C328" s="51">
        <v>550</v>
      </c>
      <c r="D328" s="51">
        <v>0.08</v>
      </c>
      <c r="E328" s="51">
        <v>0.03</v>
      </c>
      <c r="F328" s="51">
        <v>7.0000000000000007E-2</v>
      </c>
      <c r="G328" s="52">
        <f t="shared" si="47"/>
        <v>75.757575757575765</v>
      </c>
      <c r="H328" s="5">
        <v>17</v>
      </c>
      <c r="I328" s="64">
        <v>7</v>
      </c>
      <c r="J328" s="64">
        <v>1</v>
      </c>
      <c r="K328" s="64">
        <v>7</v>
      </c>
      <c r="L328" s="52">
        <v>85.93</v>
      </c>
      <c r="M328" s="52">
        <f t="shared" si="43"/>
        <v>14.069999999999993</v>
      </c>
      <c r="N328" s="5">
        <v>7980</v>
      </c>
      <c r="O328" s="5">
        <f t="shared" si="48"/>
        <v>6857.2139999999999</v>
      </c>
      <c r="P328" s="5" t="s">
        <v>23</v>
      </c>
      <c r="U328" s="5"/>
    </row>
    <row r="329" spans="1:23" x14ac:dyDescent="0.3">
      <c r="A329" s="2">
        <v>167</v>
      </c>
      <c r="B329" s="50">
        <v>100</v>
      </c>
      <c r="C329" s="51">
        <v>700</v>
      </c>
      <c r="D329" s="51">
        <v>0.08</v>
      </c>
      <c r="E329" s="51">
        <v>0.03</v>
      </c>
      <c r="F329" s="51">
        <v>7.0000000000000007E-2</v>
      </c>
      <c r="G329" s="52">
        <f t="shared" si="47"/>
        <v>59.523809523809526</v>
      </c>
      <c r="H329" s="5">
        <v>17</v>
      </c>
      <c r="I329" s="64">
        <v>7</v>
      </c>
      <c r="J329" s="64">
        <v>1</v>
      </c>
      <c r="K329" s="64">
        <v>7</v>
      </c>
      <c r="L329" s="52">
        <v>85.93</v>
      </c>
      <c r="M329" s="52">
        <f t="shared" si="43"/>
        <v>14.069999999999993</v>
      </c>
      <c r="N329" s="5">
        <v>7980</v>
      </c>
      <c r="O329" s="5">
        <f t="shared" si="48"/>
        <v>6857.2139999999999</v>
      </c>
      <c r="P329" s="5" t="s">
        <v>23</v>
      </c>
      <c r="U329" s="5"/>
    </row>
    <row r="330" spans="1:23" x14ac:dyDescent="0.3">
      <c r="A330" s="2">
        <v>123</v>
      </c>
      <c r="B330" s="47">
        <v>150</v>
      </c>
      <c r="C330" s="48">
        <v>900</v>
      </c>
      <c r="D330" s="48">
        <v>7.0000000000000007E-2</v>
      </c>
      <c r="E330" s="48">
        <v>0.03</v>
      </c>
      <c r="F330" s="48">
        <v>0.05</v>
      </c>
      <c r="G330" s="49">
        <f t="shared" si="47"/>
        <v>79.365079365079353</v>
      </c>
      <c r="H330" s="5">
        <v>31.13</v>
      </c>
      <c r="I330" s="64">
        <v>7</v>
      </c>
      <c r="J330" s="64">
        <v>3</v>
      </c>
      <c r="K330" s="64">
        <v>7</v>
      </c>
      <c r="L330" s="49">
        <v>85.89</v>
      </c>
      <c r="M330" s="49">
        <f t="shared" si="43"/>
        <v>14.11</v>
      </c>
      <c r="N330" s="5">
        <v>7980</v>
      </c>
      <c r="O330" s="5">
        <f t="shared" si="48"/>
        <v>6854.0219999999999</v>
      </c>
      <c r="P330" s="5" t="s">
        <v>23</v>
      </c>
      <c r="U330" s="5"/>
    </row>
    <row r="331" spans="1:23" x14ac:dyDescent="0.3">
      <c r="A331" s="2">
        <v>156</v>
      </c>
      <c r="B331" s="47">
        <v>140</v>
      </c>
      <c r="C331" s="48">
        <v>800</v>
      </c>
      <c r="D331" s="48">
        <v>0.09</v>
      </c>
      <c r="E331" s="48">
        <v>0.03</v>
      </c>
      <c r="F331" s="48">
        <v>0.05</v>
      </c>
      <c r="G331" s="49">
        <f t="shared" si="47"/>
        <v>64.81481481481481</v>
      </c>
      <c r="H331" s="5">
        <v>31.13</v>
      </c>
      <c r="I331" s="64">
        <v>7</v>
      </c>
      <c r="J331" s="64">
        <v>3</v>
      </c>
      <c r="K331" s="64">
        <v>7</v>
      </c>
      <c r="L331" s="49">
        <v>85.47</v>
      </c>
      <c r="M331" s="49">
        <f t="shared" si="43"/>
        <v>14.530000000000001</v>
      </c>
      <c r="N331" s="5">
        <v>7980</v>
      </c>
      <c r="O331" s="5">
        <f t="shared" si="48"/>
        <v>6820.5059999999994</v>
      </c>
      <c r="P331" s="5" t="s">
        <v>23</v>
      </c>
      <c r="U331" s="5"/>
    </row>
    <row r="332" spans="1:23" x14ac:dyDescent="0.3">
      <c r="A332" s="2">
        <v>305</v>
      </c>
      <c r="B332" s="60">
        <v>107</v>
      </c>
      <c r="C332" s="9">
        <v>1400</v>
      </c>
      <c r="D332" s="8">
        <f>B332/(C332*E332*G332)</f>
        <v>5.0005608105581932E-2</v>
      </c>
      <c r="E332" s="9">
        <f>V332/1000</f>
        <v>0.04</v>
      </c>
      <c r="F332" s="9">
        <v>0.05</v>
      </c>
      <c r="G332" s="9">
        <v>38.21</v>
      </c>
      <c r="H332" s="9">
        <v>26</v>
      </c>
      <c r="I332" s="64">
        <v>1</v>
      </c>
      <c r="J332" s="64">
        <v>1</v>
      </c>
      <c r="K332" s="64">
        <v>5</v>
      </c>
      <c r="L332" s="5">
        <f>O332/N332*100</f>
        <v>85.213032581453632</v>
      </c>
      <c r="M332" s="9">
        <f t="shared" si="43"/>
        <v>14.786967418546368</v>
      </c>
      <c r="N332" s="9">
        <v>7980</v>
      </c>
      <c r="O332" s="9">
        <f>W332*1000</f>
        <v>6800</v>
      </c>
      <c r="P332" s="5" t="s">
        <v>23</v>
      </c>
      <c r="V332">
        <v>40</v>
      </c>
      <c r="W332">
        <v>6.8</v>
      </c>
    </row>
    <row r="333" spans="1:23" x14ac:dyDescent="0.3">
      <c r="A333" s="2">
        <v>163</v>
      </c>
      <c r="B333" s="47">
        <v>150</v>
      </c>
      <c r="C333" s="48">
        <v>800</v>
      </c>
      <c r="D333" s="48">
        <v>0.08</v>
      </c>
      <c r="E333" s="48">
        <v>0.03</v>
      </c>
      <c r="F333" s="48">
        <v>0.05</v>
      </c>
      <c r="G333" s="49">
        <f>B333/(C333*D333*E333)</f>
        <v>78.125</v>
      </c>
      <c r="H333" s="5">
        <v>31.13</v>
      </c>
      <c r="I333" s="64">
        <v>7</v>
      </c>
      <c r="J333" s="64">
        <v>3</v>
      </c>
      <c r="K333" s="64">
        <v>7</v>
      </c>
      <c r="L333" s="49">
        <v>85.1</v>
      </c>
      <c r="M333" s="49">
        <f t="shared" si="43"/>
        <v>14.900000000000006</v>
      </c>
      <c r="N333" s="5">
        <v>7980</v>
      </c>
      <c r="O333" s="5">
        <f>L333*N333/100</f>
        <v>6790.98</v>
      </c>
      <c r="P333" s="5" t="s">
        <v>23</v>
      </c>
      <c r="U333" s="5"/>
    </row>
    <row r="334" spans="1:23" x14ac:dyDescent="0.3">
      <c r="M334" s="5">
        <f>MAX(M2:M333)</f>
        <v>14.900000000000006</v>
      </c>
      <c r="O334" s="5">
        <f>MAX(O2:O333)</f>
        <v>7979.2019999999993</v>
      </c>
    </row>
    <row r="335" spans="1:23" x14ac:dyDescent="0.3">
      <c r="O335" s="5">
        <f>MIN(O2:O334)</f>
        <v>6790.98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A940-DC30-44E5-8F75-7CD2A064B730}">
  <dimension ref="A1:AD674"/>
  <sheetViews>
    <sheetView workbookViewId="0">
      <selection activeCell="E17" sqref="E17"/>
    </sheetView>
  </sheetViews>
  <sheetFormatPr defaultColWidth="9.109375" defaultRowHeight="14.4" x14ac:dyDescent="0.3"/>
  <cols>
    <col min="1" max="1" width="9.109375" style="9"/>
    <col min="2" max="2" width="13.5546875" style="9" customWidth="1"/>
    <col min="3" max="3" width="14" style="9" customWidth="1"/>
    <col min="4" max="4" width="13.44140625" style="9" customWidth="1"/>
    <col min="5" max="5" width="14.44140625" style="9" customWidth="1"/>
    <col min="6" max="7" width="9.109375" style="9"/>
    <col min="8" max="8" width="12.33203125" style="9" hidden="1" customWidth="1"/>
    <col min="9" max="9" width="9.109375" style="9"/>
    <col min="10" max="10" width="11.33203125" style="9" bestFit="1" customWidth="1"/>
    <col min="11" max="12" width="9.33203125" style="9" bestFit="1" customWidth="1"/>
    <col min="13" max="13" width="9.109375" style="9"/>
    <col min="14" max="14" width="12.5546875" style="9" hidden="1" customWidth="1"/>
    <col min="15" max="15" width="0" style="9" hidden="1" customWidth="1"/>
    <col min="16" max="16" width="12.5546875" style="9" hidden="1" customWidth="1"/>
    <col min="18" max="19" width="27.109375" style="9" hidden="1" customWidth="1"/>
    <col min="21" max="21" width="15.33203125" style="9" hidden="1" customWidth="1"/>
    <col min="22" max="22" width="17.6640625" style="9" hidden="1" customWidth="1"/>
    <col min="23" max="23" width="21.5546875" style="9" hidden="1" customWidth="1"/>
    <col min="25" max="25" width="0" style="9" hidden="1" customWidth="1"/>
    <col min="27" max="27" width="0" style="9" hidden="1" customWidth="1"/>
  </cols>
  <sheetData>
    <row r="1" spans="1:30" ht="28.8" x14ac:dyDescent="0.3">
      <c r="A1" s="1" t="s">
        <v>126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76</v>
      </c>
      <c r="I1" s="1" t="s">
        <v>118</v>
      </c>
      <c r="J1" s="1" t="s">
        <v>19</v>
      </c>
      <c r="K1" s="1" t="s">
        <v>124</v>
      </c>
      <c r="L1" s="1" t="s">
        <v>117</v>
      </c>
      <c r="M1" s="1" t="s">
        <v>125</v>
      </c>
      <c r="N1" s="1" t="s">
        <v>77</v>
      </c>
      <c r="O1" s="1" t="s">
        <v>78</v>
      </c>
      <c r="P1" s="1" t="s">
        <v>11</v>
      </c>
      <c r="R1" s="1" t="s">
        <v>13</v>
      </c>
      <c r="S1" s="1" t="s">
        <v>14</v>
      </c>
      <c r="U1" s="1" t="s">
        <v>16</v>
      </c>
      <c r="V1" s="1" t="s">
        <v>17</v>
      </c>
      <c r="W1" s="1" t="s">
        <v>18</v>
      </c>
      <c r="Y1" s="1" t="s">
        <v>79</v>
      </c>
      <c r="AA1" s="1" t="s">
        <v>22</v>
      </c>
    </row>
    <row r="2" spans="1:30" x14ac:dyDescent="0.3">
      <c r="A2" s="9">
        <v>2</v>
      </c>
      <c r="B2" s="9">
        <v>300</v>
      </c>
      <c r="C2" s="9">
        <v>1200</v>
      </c>
      <c r="D2" s="9">
        <v>0.15</v>
      </c>
      <c r="E2" s="9">
        <v>0.03</v>
      </c>
      <c r="F2" s="9">
        <v>0.1</v>
      </c>
      <c r="G2" s="5">
        <f t="shared" ref="G2:G65" si="0">B2/(C2*D2*E2)</f>
        <v>55.555555555555564</v>
      </c>
      <c r="H2" s="5">
        <f t="shared" ref="H2:H65" si="1">100-M2</f>
        <v>4.0000000000006253E-2</v>
      </c>
      <c r="I2" s="9">
        <v>25.6</v>
      </c>
      <c r="J2" s="9">
        <v>1</v>
      </c>
      <c r="K2" s="9">
        <v>2</v>
      </c>
      <c r="L2" s="9">
        <v>1</v>
      </c>
      <c r="M2" s="9">
        <v>99.96</v>
      </c>
      <c r="N2" s="9">
        <v>2680</v>
      </c>
      <c r="O2" s="62">
        <f t="shared" ref="O2:O7" si="2">N2*M2/100</f>
        <v>2678.9279999999999</v>
      </c>
      <c r="P2" s="9" t="s">
        <v>23</v>
      </c>
      <c r="R2" s="9" t="s">
        <v>88</v>
      </c>
      <c r="S2" s="63">
        <f>250*250*325</f>
        <v>20312500</v>
      </c>
      <c r="U2" s="9">
        <f>(PI()*7^2/4)*55</f>
        <v>2116.6480503561229</v>
      </c>
      <c r="V2" s="9">
        <f>(1-U2/S2)</f>
        <v>0.99989579578829013</v>
      </c>
      <c r="W2" s="9">
        <v>6</v>
      </c>
      <c r="AC2" s="5" t="s">
        <v>109</v>
      </c>
      <c r="AD2" s="5">
        <v>1</v>
      </c>
    </row>
    <row r="3" spans="1:30" x14ac:dyDescent="0.3">
      <c r="A3" s="9">
        <v>2</v>
      </c>
      <c r="B3" s="9">
        <v>340</v>
      </c>
      <c r="C3" s="9">
        <v>1400</v>
      </c>
      <c r="D3" s="9">
        <v>0.08</v>
      </c>
      <c r="E3" s="9">
        <v>0.03</v>
      </c>
      <c r="F3" s="9">
        <v>7.4999999999999997E-2</v>
      </c>
      <c r="G3" s="5">
        <f t="shared" si="0"/>
        <v>101.19047619047619</v>
      </c>
      <c r="H3" s="5">
        <f t="shared" si="1"/>
        <v>6.0000000000002274E-2</v>
      </c>
      <c r="I3" s="9">
        <v>34</v>
      </c>
      <c r="J3" s="9">
        <v>1</v>
      </c>
      <c r="K3" s="9">
        <v>1</v>
      </c>
      <c r="L3" s="9">
        <v>2</v>
      </c>
      <c r="M3" s="5">
        <v>99.94</v>
      </c>
      <c r="N3" s="9">
        <v>2680</v>
      </c>
      <c r="O3" s="62">
        <f t="shared" si="2"/>
        <v>2678.3920000000003</v>
      </c>
      <c r="P3" s="9" t="s">
        <v>23</v>
      </c>
      <c r="R3" s="9" t="s">
        <v>101</v>
      </c>
      <c r="S3" s="9">
        <f>250*250*300</f>
        <v>18750000</v>
      </c>
      <c r="U3" s="9">
        <f>6*6*6</f>
        <v>216</v>
      </c>
      <c r="V3" s="9">
        <f>(1-U3/S3)*COUNT($S$340:$S$342)</f>
        <v>2.99996544</v>
      </c>
      <c r="W3" s="9" t="s">
        <v>54</v>
      </c>
      <c r="Y3" s="9">
        <v>15</v>
      </c>
      <c r="AA3" s="9">
        <v>53</v>
      </c>
      <c r="AC3" s="5" t="s">
        <v>110</v>
      </c>
      <c r="AD3" s="5">
        <v>2</v>
      </c>
    </row>
    <row r="4" spans="1:30" x14ac:dyDescent="0.3">
      <c r="A4" s="9">
        <v>2</v>
      </c>
      <c r="B4" s="9">
        <v>370</v>
      </c>
      <c r="C4" s="9">
        <v>1454</v>
      </c>
      <c r="D4" s="9">
        <v>0.16</v>
      </c>
      <c r="E4" s="9">
        <v>0.03</v>
      </c>
      <c r="F4" s="9">
        <v>7.0000000000000007E-2</v>
      </c>
      <c r="G4" s="5">
        <f t="shared" si="0"/>
        <v>53.014672168729938</v>
      </c>
      <c r="H4" s="5">
        <f t="shared" si="1"/>
        <v>7.9979370890001178E-2</v>
      </c>
      <c r="I4" s="9">
        <v>31.43</v>
      </c>
      <c r="J4" s="9">
        <v>1</v>
      </c>
      <c r="K4" s="9">
        <v>1</v>
      </c>
      <c r="L4" s="9">
        <v>1</v>
      </c>
      <c r="M4" s="5">
        <v>99.920020629109999</v>
      </c>
      <c r="N4" s="9">
        <v>2680</v>
      </c>
      <c r="O4" s="62">
        <f t="shared" si="2"/>
        <v>2677.856552860148</v>
      </c>
      <c r="P4" s="9" t="s">
        <v>23</v>
      </c>
      <c r="R4" s="9" t="s">
        <v>95</v>
      </c>
      <c r="S4" s="9">
        <f>258*258*350</f>
        <v>23297400</v>
      </c>
      <c r="U4" s="9">
        <v>1</v>
      </c>
      <c r="V4" s="9">
        <f>(1-U4/S4)*COUNT($S$244:$S$255)</f>
        <v>11.999999484921064</v>
      </c>
      <c r="W4" s="9" t="s">
        <v>54</v>
      </c>
      <c r="Y4" s="9">
        <v>17.23</v>
      </c>
      <c r="AA4" s="9">
        <v>53.3</v>
      </c>
      <c r="AD4" s="5"/>
    </row>
    <row r="5" spans="1:30" x14ac:dyDescent="0.3">
      <c r="A5" s="9">
        <v>2</v>
      </c>
      <c r="B5" s="9">
        <v>370</v>
      </c>
      <c r="C5" s="9">
        <v>1344</v>
      </c>
      <c r="D5" s="9">
        <v>0.18</v>
      </c>
      <c r="E5" s="9">
        <v>0.03</v>
      </c>
      <c r="F5" s="9">
        <v>7.0000000000000007E-2</v>
      </c>
      <c r="G5" s="5">
        <f t="shared" si="0"/>
        <v>50.981040564373906</v>
      </c>
      <c r="H5" s="5">
        <f t="shared" si="1"/>
        <v>8.9871163501697993E-2</v>
      </c>
      <c r="I5" s="9">
        <v>31.43</v>
      </c>
      <c r="J5" s="9">
        <v>1</v>
      </c>
      <c r="K5" s="9">
        <v>1</v>
      </c>
      <c r="L5" s="9">
        <v>1</v>
      </c>
      <c r="M5" s="5">
        <v>99.910128836498302</v>
      </c>
      <c r="N5" s="9">
        <v>2680</v>
      </c>
      <c r="O5" s="62">
        <f t="shared" si="2"/>
        <v>2677.5914528181543</v>
      </c>
      <c r="P5" s="9" t="s">
        <v>23</v>
      </c>
      <c r="R5" s="9" t="s">
        <v>95</v>
      </c>
      <c r="S5" s="9">
        <f>258*258*350</f>
        <v>23297400</v>
      </c>
      <c r="U5" s="9">
        <v>1</v>
      </c>
      <c r="V5" s="9">
        <f>(1-U5/S5)*COUNT($S$244:$S$255)</f>
        <v>11.999999484921064</v>
      </c>
      <c r="W5" s="9" t="s">
        <v>54</v>
      </c>
      <c r="Y5" s="9">
        <v>17.23</v>
      </c>
      <c r="AA5" s="9">
        <v>53.3</v>
      </c>
      <c r="AC5" t="s">
        <v>26</v>
      </c>
      <c r="AD5" s="5">
        <v>2</v>
      </c>
    </row>
    <row r="6" spans="1:30" x14ac:dyDescent="0.3">
      <c r="A6" s="9">
        <v>2</v>
      </c>
      <c r="B6" s="9">
        <v>370</v>
      </c>
      <c r="C6" s="9">
        <v>1511</v>
      </c>
      <c r="D6" s="9">
        <v>0.16</v>
      </c>
      <c r="E6" s="9">
        <v>0.03</v>
      </c>
      <c r="F6" s="9">
        <v>7.0000000000000007E-2</v>
      </c>
      <c r="G6" s="5">
        <f t="shared" si="0"/>
        <v>51.014780498566076</v>
      </c>
      <c r="H6" s="5">
        <f t="shared" si="1"/>
        <v>9.0202728019605161E-2</v>
      </c>
      <c r="I6" s="9">
        <v>31.43</v>
      </c>
      <c r="J6" s="9">
        <v>1</v>
      </c>
      <c r="K6" s="9">
        <v>1</v>
      </c>
      <c r="L6" s="9">
        <v>1</v>
      </c>
      <c r="M6" s="5">
        <v>99.909797271980395</v>
      </c>
      <c r="N6" s="9">
        <v>2680</v>
      </c>
      <c r="O6" s="62">
        <f t="shared" si="2"/>
        <v>2677.5825668890743</v>
      </c>
      <c r="P6" s="9" t="s">
        <v>23</v>
      </c>
      <c r="R6" s="9" t="s">
        <v>95</v>
      </c>
      <c r="S6" s="9">
        <f>258*258*350</f>
        <v>23297400</v>
      </c>
      <c r="U6" s="9">
        <v>1</v>
      </c>
      <c r="V6" s="9">
        <f>(1-U6/S6)*COUNT($S$244:$S$255)</f>
        <v>11.999999484921064</v>
      </c>
      <c r="W6" s="9" t="s">
        <v>54</v>
      </c>
      <c r="Y6" s="9">
        <v>17.23</v>
      </c>
      <c r="AA6" s="9">
        <v>53.3</v>
      </c>
      <c r="AC6" s="5" t="s">
        <v>46</v>
      </c>
      <c r="AD6" s="5">
        <v>1</v>
      </c>
    </row>
    <row r="7" spans="1:30" x14ac:dyDescent="0.3">
      <c r="A7" s="9">
        <v>2</v>
      </c>
      <c r="B7" s="9">
        <v>370</v>
      </c>
      <c r="C7" s="9">
        <v>1293</v>
      </c>
      <c r="D7" s="9">
        <v>0.18</v>
      </c>
      <c r="E7" s="9">
        <v>0.03</v>
      </c>
      <c r="F7" s="9">
        <v>7.0000000000000007E-2</v>
      </c>
      <c r="G7" s="5">
        <f t="shared" si="0"/>
        <v>52.99189367248146</v>
      </c>
      <c r="H7" s="5">
        <f t="shared" si="1"/>
        <v>0.1101513885413965</v>
      </c>
      <c r="I7" s="9">
        <v>31.43</v>
      </c>
      <c r="J7" s="9">
        <v>1</v>
      </c>
      <c r="K7" s="9">
        <v>1</v>
      </c>
      <c r="L7" s="9">
        <v>1</v>
      </c>
      <c r="M7" s="5">
        <v>99.889848611458604</v>
      </c>
      <c r="N7" s="9">
        <v>2680</v>
      </c>
      <c r="O7" s="62">
        <f t="shared" si="2"/>
        <v>2677.0479427870905</v>
      </c>
      <c r="P7" s="9" t="s">
        <v>23</v>
      </c>
      <c r="R7" s="9" t="s">
        <v>95</v>
      </c>
      <c r="S7" s="9">
        <f>258*258*350</f>
        <v>23297400</v>
      </c>
      <c r="U7" s="9">
        <v>1</v>
      </c>
      <c r="V7" s="9">
        <f>(1-U7/S7)*COUNT($S$244:$S$255)</f>
        <v>11.999999484921064</v>
      </c>
      <c r="W7" s="9" t="s">
        <v>54</v>
      </c>
      <c r="Y7" s="9">
        <v>17.23</v>
      </c>
      <c r="AA7" s="9">
        <v>53.3</v>
      </c>
      <c r="AC7" s="5" t="s">
        <v>111</v>
      </c>
      <c r="AD7" s="5">
        <v>3</v>
      </c>
    </row>
    <row r="8" spans="1:30" x14ac:dyDescent="0.3">
      <c r="A8" s="9">
        <v>2</v>
      </c>
      <c r="B8" s="9">
        <v>250</v>
      </c>
      <c r="C8" s="9">
        <v>1600</v>
      </c>
      <c r="D8" s="9">
        <v>0.1</v>
      </c>
      <c r="E8" s="9">
        <v>0.03</v>
      </c>
      <c r="F8" s="9">
        <v>0.08</v>
      </c>
      <c r="G8" s="5">
        <f t="shared" si="0"/>
        <v>52.083333333333336</v>
      </c>
      <c r="H8" s="5">
        <f t="shared" si="1"/>
        <v>0.14925373134327913</v>
      </c>
      <c r="I8" s="9">
        <f>AVERAGE(Y8,AA8)</f>
        <v>41.5</v>
      </c>
      <c r="J8" s="9">
        <v>1</v>
      </c>
      <c r="K8" s="9">
        <v>1</v>
      </c>
      <c r="L8" s="9">
        <v>1</v>
      </c>
      <c r="M8" s="5">
        <f>O8*100/N8</f>
        <v>99.850746268656721</v>
      </c>
      <c r="N8" s="9">
        <v>2680</v>
      </c>
      <c r="O8" s="9">
        <v>2676</v>
      </c>
      <c r="P8" s="9" t="s">
        <v>23</v>
      </c>
      <c r="R8" s="9" t="s">
        <v>86</v>
      </c>
      <c r="S8" s="9">
        <f>125*125*125</f>
        <v>1953125</v>
      </c>
      <c r="U8" s="9">
        <f>10*10*10</f>
        <v>1000</v>
      </c>
      <c r="V8" s="9">
        <f>(1-U8/S8)*COUNT($S$55:$S$81)</f>
        <v>26.986176</v>
      </c>
      <c r="W8" s="9" t="s">
        <v>54</v>
      </c>
      <c r="Y8" s="9">
        <v>20</v>
      </c>
      <c r="AA8" s="9">
        <v>63</v>
      </c>
      <c r="AC8" s="5" t="s">
        <v>49</v>
      </c>
      <c r="AD8" s="9">
        <v>4</v>
      </c>
    </row>
    <row r="9" spans="1:30" x14ac:dyDescent="0.3">
      <c r="A9" s="9">
        <v>2</v>
      </c>
      <c r="B9" s="9">
        <v>370</v>
      </c>
      <c r="C9" s="9">
        <v>1402</v>
      </c>
      <c r="D9" s="9">
        <v>0.16</v>
      </c>
      <c r="E9" s="9">
        <v>0.03</v>
      </c>
      <c r="F9" s="9">
        <v>7.0000000000000007E-2</v>
      </c>
      <c r="G9" s="5">
        <f t="shared" si="0"/>
        <v>54.980979553019502</v>
      </c>
      <c r="H9" s="5">
        <f t="shared" si="1"/>
        <v>0.15032619161749494</v>
      </c>
      <c r="I9" s="9">
        <v>31.43</v>
      </c>
      <c r="J9" s="9">
        <v>1</v>
      </c>
      <c r="K9" s="9">
        <v>1</v>
      </c>
      <c r="L9" s="9">
        <v>1</v>
      </c>
      <c r="M9" s="5">
        <v>99.849673808382505</v>
      </c>
      <c r="N9" s="9">
        <v>2680</v>
      </c>
      <c r="O9" s="62">
        <f t="shared" ref="O9:O29" si="3">N9*M9/100</f>
        <v>2675.971258064651</v>
      </c>
      <c r="P9" s="9" t="s">
        <v>23</v>
      </c>
      <c r="R9" s="9" t="s">
        <v>95</v>
      </c>
      <c r="S9" s="9">
        <f>258*258*350</f>
        <v>23297400</v>
      </c>
      <c r="U9" s="9">
        <v>1</v>
      </c>
      <c r="V9" s="9">
        <f>(1-U9/S9)*COUNT($S$244:$S$255)</f>
        <v>11.999999484921064</v>
      </c>
      <c r="W9" s="9" t="s">
        <v>54</v>
      </c>
      <c r="Y9" s="9">
        <v>17.23</v>
      </c>
      <c r="AA9" s="9">
        <v>53.3</v>
      </c>
      <c r="AD9" s="5"/>
    </row>
    <row r="10" spans="1:30" x14ac:dyDescent="0.3">
      <c r="A10" s="9">
        <v>2</v>
      </c>
      <c r="B10" s="9">
        <v>370</v>
      </c>
      <c r="C10" s="9">
        <v>1246</v>
      </c>
      <c r="D10" s="9">
        <v>0.18</v>
      </c>
      <c r="E10" s="9">
        <v>0.03</v>
      </c>
      <c r="F10" s="9">
        <v>7.0000000000000007E-2</v>
      </c>
      <c r="G10" s="5">
        <f t="shared" si="0"/>
        <v>54.990785327863982</v>
      </c>
      <c r="H10" s="5">
        <f t="shared" si="1"/>
        <v>0.15994156263749915</v>
      </c>
      <c r="I10" s="9">
        <v>31.43</v>
      </c>
      <c r="J10" s="9">
        <v>1</v>
      </c>
      <c r="K10" s="9">
        <v>1</v>
      </c>
      <c r="L10" s="9">
        <v>1</v>
      </c>
      <c r="M10" s="5">
        <v>99.840058437362501</v>
      </c>
      <c r="N10" s="9">
        <v>2680</v>
      </c>
      <c r="O10" s="62">
        <f t="shared" si="3"/>
        <v>2675.7135661213151</v>
      </c>
      <c r="P10" s="9" t="s">
        <v>23</v>
      </c>
      <c r="R10" s="9" t="s">
        <v>95</v>
      </c>
      <c r="S10" s="9">
        <f>258*258*350</f>
        <v>23297400</v>
      </c>
      <c r="U10" s="9">
        <v>1</v>
      </c>
      <c r="V10" s="9">
        <f>(1-U10/S10)*COUNT($S$244:$S$255)</f>
        <v>11.999999484921064</v>
      </c>
      <c r="W10" s="9" t="s">
        <v>54</v>
      </c>
      <c r="Y10" s="9">
        <v>17.23</v>
      </c>
      <c r="AA10" s="9">
        <v>53.3</v>
      </c>
      <c r="AC10" s="5" t="s">
        <v>112</v>
      </c>
      <c r="AD10" s="5">
        <v>1</v>
      </c>
    </row>
    <row r="11" spans="1:30" x14ac:dyDescent="0.3">
      <c r="A11" s="9">
        <v>2</v>
      </c>
      <c r="B11" s="9">
        <v>370</v>
      </c>
      <c r="C11" s="9">
        <v>1573</v>
      </c>
      <c r="D11" s="9">
        <v>0.16</v>
      </c>
      <c r="E11" s="9">
        <v>0.03</v>
      </c>
      <c r="F11" s="9">
        <v>7.0000000000000007E-2</v>
      </c>
      <c r="G11" s="5">
        <f t="shared" si="0"/>
        <v>49.004026276753549</v>
      </c>
      <c r="H11" s="5">
        <f t="shared" si="1"/>
        <v>0.1601076983767058</v>
      </c>
      <c r="I11" s="9">
        <v>31.43</v>
      </c>
      <c r="J11" s="9">
        <v>1</v>
      </c>
      <c r="K11" s="9">
        <v>1</v>
      </c>
      <c r="L11" s="9">
        <v>1</v>
      </c>
      <c r="M11" s="5">
        <v>99.839892301623294</v>
      </c>
      <c r="N11" s="9">
        <v>2680</v>
      </c>
      <c r="O11" s="62">
        <f t="shared" si="3"/>
        <v>2675.7091136835043</v>
      </c>
      <c r="P11" s="9" t="s">
        <v>23</v>
      </c>
      <c r="R11" s="9" t="s">
        <v>95</v>
      </c>
      <c r="S11" s="9">
        <f>258*258*350</f>
        <v>23297400</v>
      </c>
      <c r="U11" s="9">
        <v>1</v>
      </c>
      <c r="V11" s="9">
        <f>(1-U11/S11)*COUNT($S$244:$S$255)</f>
        <v>11.999999484921064</v>
      </c>
      <c r="W11" s="9" t="s">
        <v>54</v>
      </c>
      <c r="Y11" s="9">
        <v>17.23</v>
      </c>
      <c r="AA11" s="9">
        <v>53.3</v>
      </c>
      <c r="AC11" s="5" t="s">
        <v>113</v>
      </c>
      <c r="AD11" s="5">
        <v>2</v>
      </c>
    </row>
    <row r="12" spans="1:30" x14ac:dyDescent="0.3">
      <c r="A12" s="9">
        <v>2</v>
      </c>
      <c r="B12" s="9">
        <v>180</v>
      </c>
      <c r="C12" s="9">
        <v>1000</v>
      </c>
      <c r="D12" s="9">
        <v>0.05</v>
      </c>
      <c r="E12" s="9">
        <v>0.03</v>
      </c>
      <c r="F12" s="9">
        <v>7.0000000000000007E-2</v>
      </c>
      <c r="G12" s="5">
        <f t="shared" si="0"/>
        <v>120</v>
      </c>
      <c r="H12" s="5">
        <f t="shared" si="1"/>
        <v>0.17571884984029396</v>
      </c>
      <c r="I12" s="9">
        <v>25.68</v>
      </c>
      <c r="J12" s="9">
        <v>1</v>
      </c>
      <c r="K12" s="9">
        <v>1</v>
      </c>
      <c r="L12" s="9">
        <v>1</v>
      </c>
      <c r="M12" s="5">
        <v>99.824281150159706</v>
      </c>
      <c r="N12" s="9">
        <v>2680</v>
      </c>
      <c r="O12" s="62">
        <f t="shared" si="3"/>
        <v>2675.2907348242802</v>
      </c>
      <c r="P12" s="9" t="s">
        <v>23</v>
      </c>
      <c r="R12" s="9" t="s">
        <v>25</v>
      </c>
      <c r="S12" s="9">
        <f>100^3</f>
        <v>1000000</v>
      </c>
      <c r="U12" s="9">
        <f>8*8*8</f>
        <v>512</v>
      </c>
      <c r="V12" s="9">
        <f>(1-U12/S12)*COUNT($S$169:$S$243)</f>
        <v>74.961600000000004</v>
      </c>
      <c r="W12" s="9" t="s">
        <v>54</v>
      </c>
      <c r="Y12" s="9">
        <v>9.36</v>
      </c>
      <c r="AA12" s="9">
        <v>44.81</v>
      </c>
      <c r="AC12" s="5">
        <v>3</v>
      </c>
      <c r="AD12" s="5">
        <v>3</v>
      </c>
    </row>
    <row r="13" spans="1:30" x14ac:dyDescent="0.3">
      <c r="A13" s="9">
        <v>2</v>
      </c>
      <c r="B13" s="9">
        <v>370</v>
      </c>
      <c r="C13" s="9">
        <v>1202</v>
      </c>
      <c r="D13" s="9">
        <v>0.18</v>
      </c>
      <c r="E13" s="9">
        <v>0.03</v>
      </c>
      <c r="F13" s="9">
        <v>7.0000000000000007E-2</v>
      </c>
      <c r="G13" s="5">
        <f t="shared" si="0"/>
        <v>57.003759166820736</v>
      </c>
      <c r="H13" s="5">
        <f t="shared" si="1"/>
        <v>0.18022214115750046</v>
      </c>
      <c r="I13" s="9">
        <v>31.43</v>
      </c>
      <c r="J13" s="9">
        <v>1</v>
      </c>
      <c r="K13" s="9">
        <v>1</v>
      </c>
      <c r="L13" s="9">
        <v>1</v>
      </c>
      <c r="M13" s="5">
        <v>99.8197778588425</v>
      </c>
      <c r="N13" s="9">
        <v>2680</v>
      </c>
      <c r="O13" s="62">
        <f t="shared" si="3"/>
        <v>2675.1700466169791</v>
      </c>
      <c r="P13" s="9" t="s">
        <v>23</v>
      </c>
      <c r="R13" s="9" t="s">
        <v>95</v>
      </c>
      <c r="S13" s="9">
        <f>258*258*350</f>
        <v>23297400</v>
      </c>
      <c r="U13" s="9">
        <v>1</v>
      </c>
      <c r="V13" s="9">
        <f>(1-U13/S13)*COUNT($S$244:$S$255)</f>
        <v>11.999999484921064</v>
      </c>
      <c r="W13" s="9" t="s">
        <v>54</v>
      </c>
      <c r="Y13" s="9">
        <v>17.23</v>
      </c>
      <c r="AA13" s="9">
        <v>53.3</v>
      </c>
      <c r="AC13" s="9">
        <v>4</v>
      </c>
      <c r="AD13" s="5">
        <v>4</v>
      </c>
    </row>
    <row r="14" spans="1:30" x14ac:dyDescent="0.3">
      <c r="A14" s="9">
        <v>2</v>
      </c>
      <c r="B14" s="9">
        <v>370</v>
      </c>
      <c r="C14" s="9">
        <v>1398</v>
      </c>
      <c r="D14" s="9">
        <v>0.18</v>
      </c>
      <c r="E14" s="9">
        <v>0.03</v>
      </c>
      <c r="F14" s="9">
        <v>7.0000000000000007E-2</v>
      </c>
      <c r="G14" s="5">
        <f t="shared" si="0"/>
        <v>49.011815821544012</v>
      </c>
      <c r="H14" s="5">
        <f t="shared" si="1"/>
        <v>0.18033278049020396</v>
      </c>
      <c r="I14" s="9">
        <v>31.43</v>
      </c>
      <c r="J14" s="9">
        <v>1</v>
      </c>
      <c r="K14" s="9">
        <v>1</v>
      </c>
      <c r="L14" s="9">
        <v>1</v>
      </c>
      <c r="M14" s="5">
        <v>99.819667219509796</v>
      </c>
      <c r="N14" s="9">
        <v>2680</v>
      </c>
      <c r="O14" s="62">
        <f t="shared" si="3"/>
        <v>2675.1670814828626</v>
      </c>
      <c r="P14" s="9" t="s">
        <v>23</v>
      </c>
      <c r="R14" s="9" t="s">
        <v>95</v>
      </c>
      <c r="S14" s="9">
        <f>258*258*350</f>
        <v>23297400</v>
      </c>
      <c r="U14" s="9">
        <v>1</v>
      </c>
      <c r="V14" s="9">
        <f>(1-U14/S14)*COUNT($S$244:$S$255)</f>
        <v>11.999999484921064</v>
      </c>
      <c r="W14" s="9" t="s">
        <v>54</v>
      </c>
      <c r="Y14" s="9">
        <v>17.23</v>
      </c>
      <c r="AA14" s="9">
        <v>53.3</v>
      </c>
      <c r="AD14" s="5"/>
    </row>
    <row r="15" spans="1:30" x14ac:dyDescent="0.3">
      <c r="A15" s="9">
        <v>2</v>
      </c>
      <c r="B15" s="9">
        <v>370</v>
      </c>
      <c r="C15" s="9">
        <v>1352</v>
      </c>
      <c r="D15" s="9">
        <v>0.16</v>
      </c>
      <c r="E15" s="9">
        <v>0.03</v>
      </c>
      <c r="F15" s="9">
        <v>7.0000000000000007E-2</v>
      </c>
      <c r="G15" s="5">
        <f t="shared" si="0"/>
        <v>57.01429980276135</v>
      </c>
      <c r="H15" s="5">
        <f t="shared" si="1"/>
        <v>0.19050064121330479</v>
      </c>
      <c r="I15" s="9">
        <v>31.43</v>
      </c>
      <c r="J15" s="9">
        <v>1</v>
      </c>
      <c r="K15" s="9">
        <v>1</v>
      </c>
      <c r="L15" s="9">
        <v>1</v>
      </c>
      <c r="M15" s="5">
        <v>99.809499358786695</v>
      </c>
      <c r="N15" s="9">
        <v>2680</v>
      </c>
      <c r="O15" s="62">
        <f t="shared" si="3"/>
        <v>2674.8945828154833</v>
      </c>
      <c r="P15" s="9" t="s">
        <v>23</v>
      </c>
      <c r="R15" s="9" t="s">
        <v>95</v>
      </c>
      <c r="S15" s="9">
        <f>258*258*350</f>
        <v>23297400</v>
      </c>
      <c r="U15" s="9">
        <v>1</v>
      </c>
      <c r="V15" s="9">
        <f>(1-U15/S15)*COUNT($S$244:$S$255)</f>
        <v>11.999999484921064</v>
      </c>
      <c r="W15" s="9" t="s">
        <v>54</v>
      </c>
      <c r="Y15" s="9">
        <v>17.23</v>
      </c>
      <c r="AA15" s="9">
        <v>53.3</v>
      </c>
      <c r="AC15" s="5" t="s">
        <v>112</v>
      </c>
      <c r="AD15" s="5">
        <v>1</v>
      </c>
    </row>
    <row r="16" spans="1:30" x14ac:dyDescent="0.3">
      <c r="A16" s="9">
        <v>2</v>
      </c>
      <c r="B16" s="9">
        <v>600</v>
      </c>
      <c r="C16" s="9">
        <v>2000</v>
      </c>
      <c r="D16" s="9">
        <v>0.15</v>
      </c>
      <c r="E16" s="9">
        <v>0.05</v>
      </c>
      <c r="F16" s="9">
        <v>8.5000000000000006E-2</v>
      </c>
      <c r="G16" s="5">
        <f t="shared" si="0"/>
        <v>40</v>
      </c>
      <c r="H16" s="5">
        <f t="shared" si="1"/>
        <v>0.20000000000000284</v>
      </c>
      <c r="I16" s="9">
        <f>AVERAGE(Y16,AA16)</f>
        <v>41.5</v>
      </c>
      <c r="J16" s="9">
        <v>6</v>
      </c>
      <c r="K16" s="9">
        <v>1</v>
      </c>
      <c r="L16" s="9">
        <v>6</v>
      </c>
      <c r="M16" s="9">
        <v>99.8</v>
      </c>
      <c r="N16" s="9">
        <v>2680</v>
      </c>
      <c r="O16" s="62">
        <f t="shared" si="3"/>
        <v>2674.64</v>
      </c>
      <c r="P16" s="9" t="s">
        <v>23</v>
      </c>
      <c r="R16" s="9" t="s">
        <v>121</v>
      </c>
      <c r="S16" s="9">
        <f>(PI()*400^2/4)*400</f>
        <v>50265482.457436688</v>
      </c>
      <c r="U16" s="9">
        <f>10*10*10</f>
        <v>1000</v>
      </c>
      <c r="V16" s="9">
        <f>(1-U16/S16)*COUNT($S$83:$S$100)</f>
        <v>17.999641901378041</v>
      </c>
      <c r="W16" s="9" t="s">
        <v>27</v>
      </c>
      <c r="Y16" s="9">
        <v>20</v>
      </c>
      <c r="AA16" s="9">
        <v>63</v>
      </c>
      <c r="AC16" s="5" t="s">
        <v>113</v>
      </c>
      <c r="AD16" s="5">
        <v>2</v>
      </c>
    </row>
    <row r="17" spans="1:30" x14ac:dyDescent="0.3">
      <c r="A17" s="9">
        <v>2</v>
      </c>
      <c r="B17" s="9">
        <v>800</v>
      </c>
      <c r="C17" s="9">
        <v>1500</v>
      </c>
      <c r="D17" s="9">
        <v>0.15</v>
      </c>
      <c r="E17" s="9">
        <v>0.05</v>
      </c>
      <c r="F17" s="9">
        <v>8.5000000000000006E-2</v>
      </c>
      <c r="G17" s="5">
        <f t="shared" si="0"/>
        <v>71.111111111111114</v>
      </c>
      <c r="H17" s="5">
        <f t="shared" si="1"/>
        <v>0.20000000000000284</v>
      </c>
      <c r="I17" s="9">
        <f>AVERAGE(Y17,AA17)</f>
        <v>41.5</v>
      </c>
      <c r="J17" s="9">
        <v>6</v>
      </c>
      <c r="K17" s="9">
        <v>1</v>
      </c>
      <c r="L17" s="9">
        <v>6</v>
      </c>
      <c r="M17" s="9">
        <v>99.8</v>
      </c>
      <c r="N17" s="9">
        <v>2680</v>
      </c>
      <c r="O17" s="62">
        <f t="shared" si="3"/>
        <v>2674.64</v>
      </c>
      <c r="P17" s="9" t="s">
        <v>23</v>
      </c>
      <c r="R17" s="9" t="s">
        <v>121</v>
      </c>
      <c r="S17" s="9">
        <f>(PI()*400^2/4)*400</f>
        <v>50265482.457436688</v>
      </c>
      <c r="U17" s="9">
        <f>10*10*10</f>
        <v>1000</v>
      </c>
      <c r="V17" s="9">
        <f>(1-U17/S17)*COUNT($S$83:$S$100)</f>
        <v>17.999641901378041</v>
      </c>
      <c r="W17" s="9" t="s">
        <v>27</v>
      </c>
      <c r="Y17" s="9">
        <v>20</v>
      </c>
      <c r="AA17" s="9">
        <v>63</v>
      </c>
      <c r="AC17" t="s">
        <v>119</v>
      </c>
      <c r="AD17" s="5">
        <v>3</v>
      </c>
    </row>
    <row r="18" spans="1:30" x14ac:dyDescent="0.3">
      <c r="A18" s="9">
        <v>2</v>
      </c>
      <c r="B18" s="9">
        <v>300</v>
      </c>
      <c r="C18" s="9">
        <v>1400</v>
      </c>
      <c r="D18" s="9">
        <v>0.08</v>
      </c>
      <c r="E18" s="9">
        <v>0.03</v>
      </c>
      <c r="F18" s="9">
        <v>7.4999999999999997E-2</v>
      </c>
      <c r="G18" s="5">
        <f t="shared" si="0"/>
        <v>89.285714285714292</v>
      </c>
      <c r="H18" s="5">
        <f t="shared" si="1"/>
        <v>0.21999999999999886</v>
      </c>
      <c r="I18" s="9">
        <v>34</v>
      </c>
      <c r="J18" s="9">
        <v>1</v>
      </c>
      <c r="K18" s="9">
        <v>1</v>
      </c>
      <c r="L18" s="9">
        <v>2</v>
      </c>
      <c r="M18" s="5">
        <v>99.78</v>
      </c>
      <c r="N18" s="9">
        <v>2680</v>
      </c>
      <c r="O18" s="62">
        <f t="shared" si="3"/>
        <v>2674.1040000000003</v>
      </c>
      <c r="P18" s="9" t="s">
        <v>23</v>
      </c>
      <c r="R18" s="9" t="s">
        <v>101</v>
      </c>
      <c r="S18" s="9">
        <f>250*250*300</f>
        <v>18750000</v>
      </c>
      <c r="U18" s="9">
        <f>6*6*6</f>
        <v>216</v>
      </c>
      <c r="V18" s="9">
        <f>(1-U18/S18)*COUNT($S$340:$S$342)</f>
        <v>2.99996544</v>
      </c>
      <c r="W18" s="9" t="s">
        <v>54</v>
      </c>
      <c r="Y18" s="9">
        <v>15</v>
      </c>
      <c r="AA18" s="9">
        <v>53</v>
      </c>
      <c r="AC18" t="s">
        <v>115</v>
      </c>
      <c r="AD18" s="9">
        <v>4</v>
      </c>
    </row>
    <row r="19" spans="1:30" x14ac:dyDescent="0.3">
      <c r="A19" s="9">
        <v>2</v>
      </c>
      <c r="B19" s="9">
        <v>788</v>
      </c>
      <c r="C19" s="9">
        <v>1099</v>
      </c>
      <c r="D19" s="9">
        <v>0.3</v>
      </c>
      <c r="E19" s="9">
        <v>0.06</v>
      </c>
      <c r="F19" s="9">
        <v>0.1</v>
      </c>
      <c r="G19" s="5">
        <f t="shared" si="0"/>
        <v>39.834192700434741</v>
      </c>
      <c r="H19" s="9">
        <f t="shared" si="1"/>
        <v>0.23000000000000398</v>
      </c>
      <c r="I19" s="9">
        <v>40</v>
      </c>
      <c r="J19" s="9">
        <v>6</v>
      </c>
      <c r="K19" s="9">
        <v>1</v>
      </c>
      <c r="L19" s="9">
        <v>6</v>
      </c>
      <c r="M19" s="9">
        <v>99.77</v>
      </c>
      <c r="N19" s="9">
        <v>2680</v>
      </c>
      <c r="O19" s="9">
        <f t="shared" si="3"/>
        <v>2673.8359999999998</v>
      </c>
      <c r="P19" s="9" t="s">
        <v>23</v>
      </c>
      <c r="R19" s="9" t="s">
        <v>80</v>
      </c>
      <c r="S19" s="9">
        <f>630*400*500</f>
        <v>126000000</v>
      </c>
      <c r="U19" s="9">
        <f>10*10*10</f>
        <v>1000</v>
      </c>
      <c r="V19" s="9">
        <f>(1-U19/S19)*COUNT($S$2:$S$29)</f>
        <v>27.999777777777776</v>
      </c>
      <c r="W19" s="9" t="s">
        <v>54</v>
      </c>
      <c r="Y19" s="9">
        <v>20</v>
      </c>
      <c r="AA19" s="9">
        <v>60</v>
      </c>
      <c r="AC19" t="s">
        <v>120</v>
      </c>
      <c r="AD19" s="5">
        <v>5</v>
      </c>
    </row>
    <row r="20" spans="1:30" x14ac:dyDescent="0.3">
      <c r="A20" s="9">
        <v>2</v>
      </c>
      <c r="B20" s="9">
        <v>370</v>
      </c>
      <c r="C20" s="9">
        <v>1161</v>
      </c>
      <c r="D20" s="9">
        <v>0.18</v>
      </c>
      <c r="E20" s="9">
        <v>0.03</v>
      </c>
      <c r="F20" s="9">
        <v>7.0000000000000007E-2</v>
      </c>
      <c r="G20" s="5">
        <f t="shared" si="0"/>
        <v>59.016811816122761</v>
      </c>
      <c r="H20" s="5">
        <f t="shared" si="1"/>
        <v>0.26084746194079855</v>
      </c>
      <c r="I20" s="9">
        <v>31.43</v>
      </c>
      <c r="J20" s="9">
        <v>1</v>
      </c>
      <c r="K20" s="9">
        <v>1</v>
      </c>
      <c r="L20" s="9">
        <v>1</v>
      </c>
      <c r="M20" s="5">
        <v>99.739152538059201</v>
      </c>
      <c r="N20" s="9">
        <v>2680</v>
      </c>
      <c r="O20" s="62">
        <f t="shared" si="3"/>
        <v>2673.0092880199868</v>
      </c>
      <c r="P20" s="9" t="s">
        <v>23</v>
      </c>
      <c r="R20" s="9" t="s">
        <v>95</v>
      </c>
      <c r="S20" s="9">
        <f>258*258*350</f>
        <v>23297400</v>
      </c>
      <c r="U20" s="9">
        <v>1</v>
      </c>
      <c r="V20" s="9">
        <f>(1-U20/S20)*COUNT($S$244:$S$255)</f>
        <v>11.999999484921064</v>
      </c>
      <c r="W20" s="9" t="s">
        <v>54</v>
      </c>
      <c r="Y20" s="9">
        <v>17.23</v>
      </c>
      <c r="AA20" s="9">
        <v>53.3</v>
      </c>
      <c r="AC20" t="s">
        <v>44</v>
      </c>
      <c r="AD20" s="5">
        <v>6</v>
      </c>
    </row>
    <row r="21" spans="1:30" x14ac:dyDescent="0.3">
      <c r="A21" s="9">
        <v>2</v>
      </c>
      <c r="B21" s="9">
        <v>370</v>
      </c>
      <c r="C21" s="9">
        <v>1306</v>
      </c>
      <c r="D21" s="9">
        <v>0.16</v>
      </c>
      <c r="E21" s="9">
        <v>0.03</v>
      </c>
      <c r="F21" s="9">
        <v>7.0000000000000007E-2</v>
      </c>
      <c r="G21" s="5">
        <f t="shared" si="0"/>
        <v>59.022460438999495</v>
      </c>
      <c r="H21" s="5">
        <f t="shared" si="1"/>
        <v>0.27046318644110556</v>
      </c>
      <c r="I21" s="9">
        <v>31.43</v>
      </c>
      <c r="J21" s="9">
        <v>1</v>
      </c>
      <c r="K21" s="9">
        <v>1</v>
      </c>
      <c r="L21" s="9">
        <v>1</v>
      </c>
      <c r="M21" s="5">
        <v>99.729536813558894</v>
      </c>
      <c r="N21" s="9">
        <v>2680</v>
      </c>
      <c r="O21" s="62">
        <f t="shared" si="3"/>
        <v>2672.7515866033787</v>
      </c>
      <c r="P21" s="9" t="s">
        <v>23</v>
      </c>
      <c r="R21" s="9" t="s">
        <v>95</v>
      </c>
      <c r="S21" s="9">
        <f>258*258*350</f>
        <v>23297400</v>
      </c>
      <c r="U21" s="9">
        <v>1</v>
      </c>
      <c r="V21" s="9">
        <f>(1-U21/S21)*COUNT($S$244:$S$255)</f>
        <v>11.999999484921064</v>
      </c>
      <c r="W21" s="9" t="s">
        <v>54</v>
      </c>
      <c r="Y21" s="9">
        <v>17.23</v>
      </c>
      <c r="AA21" s="9">
        <v>53.3</v>
      </c>
    </row>
    <row r="22" spans="1:30" x14ac:dyDescent="0.3">
      <c r="A22" s="9">
        <v>2</v>
      </c>
      <c r="B22" s="9">
        <v>400</v>
      </c>
      <c r="C22" s="9">
        <v>1000</v>
      </c>
      <c r="D22" s="9">
        <v>0.15</v>
      </c>
      <c r="E22" s="9">
        <v>0.05</v>
      </c>
      <c r="F22" s="9">
        <v>8.5000000000000006E-2</v>
      </c>
      <c r="G22" s="5">
        <f t="shared" si="0"/>
        <v>53.333333333333336</v>
      </c>
      <c r="H22" s="5">
        <f t="shared" si="1"/>
        <v>0.29999999999999716</v>
      </c>
      <c r="I22" s="9">
        <f>AVERAGE(Y22,AA22)</f>
        <v>41.5</v>
      </c>
      <c r="J22" s="9">
        <v>6</v>
      </c>
      <c r="K22" s="9">
        <v>1</v>
      </c>
      <c r="L22" s="9">
        <v>6</v>
      </c>
      <c r="M22" s="9">
        <v>99.7</v>
      </c>
      <c r="N22" s="9">
        <v>2680</v>
      </c>
      <c r="O22" s="62">
        <f t="shared" si="3"/>
        <v>2671.96</v>
      </c>
      <c r="P22" s="9" t="s">
        <v>23</v>
      </c>
      <c r="R22" s="9" t="s">
        <v>121</v>
      </c>
      <c r="S22" s="9">
        <f>(PI()*400^2/4)*400</f>
        <v>50265482.457436688</v>
      </c>
      <c r="U22" s="9">
        <f>10*10*10</f>
        <v>1000</v>
      </c>
      <c r="V22" s="9">
        <f>(1-U22/S22)*COUNT($S$83:$S$100)</f>
        <v>17.999641901378041</v>
      </c>
      <c r="W22" s="9" t="s">
        <v>27</v>
      </c>
      <c r="Y22" s="9">
        <v>20</v>
      </c>
      <c r="AA22" s="9">
        <v>63</v>
      </c>
    </row>
    <row r="23" spans="1:30" x14ac:dyDescent="0.3">
      <c r="A23" s="9">
        <v>2</v>
      </c>
      <c r="B23" s="9">
        <v>500</v>
      </c>
      <c r="C23" s="9">
        <v>1500</v>
      </c>
      <c r="D23" s="9">
        <v>0.15</v>
      </c>
      <c r="E23" s="9">
        <v>0.05</v>
      </c>
      <c r="F23" s="9">
        <v>8.5000000000000006E-2</v>
      </c>
      <c r="G23" s="5">
        <f t="shared" si="0"/>
        <v>44.444444444444443</v>
      </c>
      <c r="H23" s="5">
        <f t="shared" si="1"/>
        <v>0.29999999999999716</v>
      </c>
      <c r="I23" s="9">
        <f>AVERAGE(Y23,AA23)</f>
        <v>41.5</v>
      </c>
      <c r="J23" s="9">
        <v>6</v>
      </c>
      <c r="K23" s="9">
        <v>1</v>
      </c>
      <c r="L23" s="9">
        <v>6</v>
      </c>
      <c r="M23" s="9">
        <v>99.7</v>
      </c>
      <c r="N23" s="9">
        <v>2680</v>
      </c>
      <c r="O23" s="62">
        <f t="shared" si="3"/>
        <v>2671.96</v>
      </c>
      <c r="P23" s="9" t="s">
        <v>23</v>
      </c>
      <c r="R23" s="9" t="s">
        <v>121</v>
      </c>
      <c r="S23" s="9">
        <f>(PI()*400^2/4)*400</f>
        <v>50265482.457436688</v>
      </c>
      <c r="U23" s="9">
        <f>10*10*10</f>
        <v>1000</v>
      </c>
      <c r="V23" s="9">
        <f>(1-U23/S23)*COUNT($S$83:$S$100)</f>
        <v>17.999641901378041</v>
      </c>
      <c r="W23" s="9" t="s">
        <v>27</v>
      </c>
      <c r="Y23" s="9">
        <v>20</v>
      </c>
      <c r="AA23" s="9">
        <v>63</v>
      </c>
    </row>
    <row r="24" spans="1:30" x14ac:dyDescent="0.3">
      <c r="A24" s="9">
        <v>2</v>
      </c>
      <c r="B24" s="9">
        <v>500</v>
      </c>
      <c r="C24" s="9">
        <v>2000</v>
      </c>
      <c r="D24" s="9">
        <v>0.15</v>
      </c>
      <c r="E24" s="9">
        <v>0.05</v>
      </c>
      <c r="F24" s="9">
        <v>8.5000000000000006E-2</v>
      </c>
      <c r="G24" s="5">
        <f t="shared" si="0"/>
        <v>33.333333333333336</v>
      </c>
      <c r="H24" s="5">
        <f t="shared" si="1"/>
        <v>0.29999999999999716</v>
      </c>
      <c r="I24" s="9">
        <f>AVERAGE(Y24,AA24)</f>
        <v>41.5</v>
      </c>
      <c r="J24" s="9">
        <v>6</v>
      </c>
      <c r="K24" s="9">
        <v>1</v>
      </c>
      <c r="L24" s="9">
        <v>6</v>
      </c>
      <c r="M24" s="9">
        <v>99.7</v>
      </c>
      <c r="N24" s="9">
        <v>2680</v>
      </c>
      <c r="O24" s="62">
        <f t="shared" si="3"/>
        <v>2671.96</v>
      </c>
      <c r="P24" s="9" t="s">
        <v>23</v>
      </c>
      <c r="R24" s="9" t="s">
        <v>121</v>
      </c>
      <c r="S24" s="9">
        <f>(PI()*400^2/4)*400</f>
        <v>50265482.457436688</v>
      </c>
      <c r="U24" s="9">
        <f>10*10*10</f>
        <v>1000</v>
      </c>
      <c r="V24" s="9">
        <f>(1-U24/S24)*COUNT($S$83:$S$100)</f>
        <v>17.999641901378041</v>
      </c>
      <c r="W24" s="9" t="s">
        <v>27</v>
      </c>
      <c r="Y24" s="9">
        <v>20</v>
      </c>
      <c r="AA24" s="9">
        <v>63</v>
      </c>
    </row>
    <row r="25" spans="1:30" x14ac:dyDescent="0.3">
      <c r="A25" s="9">
        <v>2</v>
      </c>
      <c r="B25" s="9">
        <v>800</v>
      </c>
      <c r="C25" s="9">
        <v>2000</v>
      </c>
      <c r="D25" s="9">
        <v>0.15</v>
      </c>
      <c r="E25" s="9">
        <v>0.05</v>
      </c>
      <c r="F25" s="9">
        <v>8.5000000000000006E-2</v>
      </c>
      <c r="G25" s="5">
        <f t="shared" si="0"/>
        <v>53.333333333333336</v>
      </c>
      <c r="H25" s="5">
        <f t="shared" si="1"/>
        <v>0.29999999999999716</v>
      </c>
      <c r="I25" s="9">
        <f>AVERAGE(Y25,AA25)</f>
        <v>41.5</v>
      </c>
      <c r="J25" s="9">
        <v>6</v>
      </c>
      <c r="K25" s="9">
        <v>1</v>
      </c>
      <c r="L25" s="9">
        <v>6</v>
      </c>
      <c r="M25" s="9">
        <v>99.7</v>
      </c>
      <c r="N25" s="9">
        <v>2680</v>
      </c>
      <c r="O25" s="62">
        <f t="shared" si="3"/>
        <v>2671.96</v>
      </c>
      <c r="P25" s="9" t="s">
        <v>23</v>
      </c>
      <c r="R25" s="9" t="s">
        <v>121</v>
      </c>
      <c r="S25" s="9">
        <f>(PI()*400^2/4)*400</f>
        <v>50265482.457436688</v>
      </c>
      <c r="U25" s="9">
        <f>10*10*10</f>
        <v>1000</v>
      </c>
      <c r="V25" s="9">
        <f>(1-U25/S25)*COUNT($S$83:$S$100)</f>
        <v>17.999641901378041</v>
      </c>
      <c r="W25" s="9" t="s">
        <v>27</v>
      </c>
      <c r="Y25" s="9">
        <v>20</v>
      </c>
      <c r="AA25" s="9">
        <v>63</v>
      </c>
    </row>
    <row r="26" spans="1:30" x14ac:dyDescent="0.3">
      <c r="A26" s="9">
        <v>2</v>
      </c>
      <c r="B26" s="9">
        <v>260</v>
      </c>
      <c r="C26" s="9">
        <v>1400</v>
      </c>
      <c r="D26" s="9">
        <v>0.08</v>
      </c>
      <c r="E26" s="9">
        <v>0.03</v>
      </c>
      <c r="F26" s="9">
        <v>7.4999999999999997E-2</v>
      </c>
      <c r="G26" s="5">
        <f t="shared" si="0"/>
        <v>77.38095238095238</v>
      </c>
      <c r="H26" s="5">
        <f t="shared" si="1"/>
        <v>0.35999999999999943</v>
      </c>
      <c r="I26" s="9">
        <v>34</v>
      </c>
      <c r="J26" s="9">
        <v>1</v>
      </c>
      <c r="K26" s="9">
        <v>1</v>
      </c>
      <c r="L26" s="9">
        <v>2</v>
      </c>
      <c r="M26" s="5">
        <v>99.64</v>
      </c>
      <c r="N26" s="9">
        <v>2680</v>
      </c>
      <c r="O26" s="62">
        <f t="shared" si="3"/>
        <v>2670.3520000000003</v>
      </c>
      <c r="P26" s="9" t="s">
        <v>23</v>
      </c>
      <c r="R26" s="9" t="s">
        <v>101</v>
      </c>
      <c r="S26" s="9">
        <f>250*250*300</f>
        <v>18750000</v>
      </c>
      <c r="U26" s="9">
        <f>6*6*6</f>
        <v>216</v>
      </c>
      <c r="V26" s="9">
        <f>(1-U26/S26)*COUNT($S$340:$S$342)</f>
        <v>2.99996544</v>
      </c>
      <c r="W26" s="9" t="s">
        <v>54</v>
      </c>
      <c r="Y26" s="9">
        <v>15</v>
      </c>
      <c r="AA26" s="9">
        <v>53</v>
      </c>
    </row>
    <row r="27" spans="1:30" x14ac:dyDescent="0.3">
      <c r="A27" s="9">
        <v>2</v>
      </c>
      <c r="B27" s="9">
        <v>600</v>
      </c>
      <c r="C27" s="9">
        <v>1500</v>
      </c>
      <c r="D27" s="9">
        <v>0.15</v>
      </c>
      <c r="E27" s="9">
        <v>0.05</v>
      </c>
      <c r="F27" s="9">
        <v>8.5000000000000006E-2</v>
      </c>
      <c r="G27" s="5">
        <f t="shared" si="0"/>
        <v>53.333333333333336</v>
      </c>
      <c r="H27" s="5">
        <f t="shared" si="1"/>
        <v>0.40000000000000568</v>
      </c>
      <c r="I27" s="9">
        <f>AVERAGE(Y27,AA27)</f>
        <v>41.5</v>
      </c>
      <c r="J27" s="9">
        <v>6</v>
      </c>
      <c r="K27" s="9">
        <v>1</v>
      </c>
      <c r="L27" s="9">
        <v>6</v>
      </c>
      <c r="M27" s="9">
        <v>99.6</v>
      </c>
      <c r="N27" s="9">
        <v>2680</v>
      </c>
      <c r="O27" s="62">
        <f t="shared" si="3"/>
        <v>2669.28</v>
      </c>
      <c r="P27" s="9" t="s">
        <v>23</v>
      </c>
      <c r="R27" s="9" t="s">
        <v>121</v>
      </c>
      <c r="S27" s="9">
        <f>(PI()*400^2/4)*400</f>
        <v>50265482.457436688</v>
      </c>
      <c r="U27" s="9">
        <f>10*10*10</f>
        <v>1000</v>
      </c>
      <c r="V27" s="9">
        <f>(1-U27/S27)*COUNT($S$83:$S$100)</f>
        <v>17.999641901378041</v>
      </c>
      <c r="W27" s="9" t="s">
        <v>27</v>
      </c>
      <c r="Y27" s="9">
        <v>20</v>
      </c>
      <c r="AA27" s="9">
        <v>63</v>
      </c>
    </row>
    <row r="28" spans="1:30" x14ac:dyDescent="0.3">
      <c r="A28" s="9">
        <v>2</v>
      </c>
      <c r="B28" s="9">
        <v>700</v>
      </c>
      <c r="C28" s="9">
        <v>2000</v>
      </c>
      <c r="D28" s="9">
        <v>0.15</v>
      </c>
      <c r="E28" s="9">
        <v>0.05</v>
      </c>
      <c r="F28" s="9">
        <v>8.5000000000000006E-2</v>
      </c>
      <c r="G28" s="5">
        <f t="shared" si="0"/>
        <v>46.666666666666664</v>
      </c>
      <c r="H28" s="5">
        <f t="shared" si="1"/>
        <v>0.40000000000000568</v>
      </c>
      <c r="I28" s="9">
        <f>AVERAGE(Y28,AA28)</f>
        <v>41.5</v>
      </c>
      <c r="J28" s="9">
        <v>6</v>
      </c>
      <c r="K28" s="9">
        <v>1</v>
      </c>
      <c r="L28" s="9">
        <v>6</v>
      </c>
      <c r="M28" s="9">
        <v>99.6</v>
      </c>
      <c r="N28" s="9">
        <v>2680</v>
      </c>
      <c r="O28" s="62">
        <f t="shared" si="3"/>
        <v>2669.28</v>
      </c>
      <c r="P28" s="9" t="s">
        <v>23</v>
      </c>
      <c r="R28" s="9" t="s">
        <v>121</v>
      </c>
      <c r="S28" s="9">
        <f>(PI()*400^2/4)*400</f>
        <v>50265482.457436688</v>
      </c>
      <c r="U28" s="9">
        <f>10*10*10</f>
        <v>1000</v>
      </c>
      <c r="V28" s="9">
        <f>(1-U28/S28)*COUNT($S$83:$S$100)</f>
        <v>17.999641901378041</v>
      </c>
      <c r="W28" s="9" t="s">
        <v>27</v>
      </c>
      <c r="Y28" s="9">
        <v>20</v>
      </c>
      <c r="AA28" s="9">
        <v>63</v>
      </c>
    </row>
    <row r="29" spans="1:30" x14ac:dyDescent="0.3">
      <c r="A29" s="9">
        <v>2</v>
      </c>
      <c r="B29" s="9">
        <v>340</v>
      </c>
      <c r="C29" s="9">
        <v>1400</v>
      </c>
      <c r="D29" s="9">
        <v>0.08</v>
      </c>
      <c r="E29" s="9">
        <v>0.03</v>
      </c>
      <c r="F29" s="9">
        <v>7.4999999999999997E-2</v>
      </c>
      <c r="G29" s="5">
        <f t="shared" si="0"/>
        <v>101.19047619047619</v>
      </c>
      <c r="H29" s="5">
        <f t="shared" si="1"/>
        <v>0.40000000000000568</v>
      </c>
      <c r="I29" s="9">
        <v>34</v>
      </c>
      <c r="J29" s="9">
        <v>1</v>
      </c>
      <c r="K29" s="9">
        <v>1</v>
      </c>
      <c r="L29" s="9">
        <v>2</v>
      </c>
      <c r="M29" s="5">
        <v>99.6</v>
      </c>
      <c r="N29" s="9">
        <v>2680</v>
      </c>
      <c r="O29" s="62">
        <f t="shared" si="3"/>
        <v>2669.28</v>
      </c>
      <c r="P29" s="9" t="s">
        <v>23</v>
      </c>
      <c r="R29" s="9" t="s">
        <v>101</v>
      </c>
      <c r="S29" s="9">
        <f>250*250*300</f>
        <v>18750000</v>
      </c>
      <c r="U29" s="9">
        <f>6*6*6</f>
        <v>216</v>
      </c>
      <c r="V29" s="9">
        <f>(1-U29/S29)*COUNT($S$340:$S$342)</f>
        <v>2.99996544</v>
      </c>
      <c r="W29" s="9" t="s">
        <v>54</v>
      </c>
      <c r="Y29" s="9">
        <v>15</v>
      </c>
      <c r="AA29" s="9">
        <v>53</v>
      </c>
    </row>
    <row r="30" spans="1:30" x14ac:dyDescent="0.3">
      <c r="A30" s="9">
        <v>2</v>
      </c>
      <c r="B30" s="9">
        <v>250</v>
      </c>
      <c r="C30" s="9">
        <v>2100</v>
      </c>
      <c r="D30" s="9">
        <v>7.0000000000000007E-2</v>
      </c>
      <c r="E30" s="9">
        <v>0.03</v>
      </c>
      <c r="F30" s="9">
        <v>0.08</v>
      </c>
      <c r="G30" s="5">
        <f t="shared" si="0"/>
        <v>56.689342403628117</v>
      </c>
      <c r="H30" s="5">
        <f t="shared" si="1"/>
        <v>0.41044776119403537</v>
      </c>
      <c r="I30" s="9">
        <f>AVERAGE(Y30,AA30)</f>
        <v>41.5</v>
      </c>
      <c r="J30" s="9">
        <v>1</v>
      </c>
      <c r="K30" s="9">
        <v>1</v>
      </c>
      <c r="L30" s="9">
        <v>1</v>
      </c>
      <c r="M30" s="5">
        <f>O30*100/N30</f>
        <v>99.589552238805965</v>
      </c>
      <c r="N30" s="9">
        <v>2680</v>
      </c>
      <c r="O30" s="9">
        <v>2669</v>
      </c>
      <c r="P30" s="9" t="s">
        <v>23</v>
      </c>
      <c r="R30" s="9" t="s">
        <v>86</v>
      </c>
      <c r="S30" s="9">
        <f>125*125*125</f>
        <v>1953125</v>
      </c>
      <c r="U30" s="9">
        <f>10*10*10</f>
        <v>1000</v>
      </c>
      <c r="V30" s="9">
        <f>(1-U30/S30)*COUNT($S$55:$S$81)</f>
        <v>26.986176</v>
      </c>
      <c r="W30" s="9" t="s">
        <v>54</v>
      </c>
      <c r="Y30" s="9">
        <v>20</v>
      </c>
      <c r="AA30" s="9">
        <v>63</v>
      </c>
    </row>
    <row r="31" spans="1:30" x14ac:dyDescent="0.3">
      <c r="A31" s="9">
        <v>2</v>
      </c>
      <c r="B31" s="9">
        <v>140</v>
      </c>
      <c r="C31" s="9">
        <v>800</v>
      </c>
      <c r="D31" s="9">
        <v>0.05</v>
      </c>
      <c r="E31" s="9">
        <v>0.03</v>
      </c>
      <c r="F31" s="9">
        <v>7.0000000000000007E-2</v>
      </c>
      <c r="G31" s="5">
        <f t="shared" si="0"/>
        <v>116.66666666666667</v>
      </c>
      <c r="H31" s="5">
        <f t="shared" si="1"/>
        <v>0.41533546325879911</v>
      </c>
      <c r="I31" s="9">
        <v>25.68</v>
      </c>
      <c r="J31" s="9">
        <v>1</v>
      </c>
      <c r="K31" s="9">
        <v>1</v>
      </c>
      <c r="L31" s="9">
        <v>1</v>
      </c>
      <c r="M31" s="5">
        <v>99.584664536741201</v>
      </c>
      <c r="N31" s="9">
        <v>2680</v>
      </c>
      <c r="O31" s="62">
        <f>N31*M31/100</f>
        <v>2668.8690095846641</v>
      </c>
      <c r="P31" s="9" t="s">
        <v>23</v>
      </c>
      <c r="R31" s="9" t="s">
        <v>25</v>
      </c>
      <c r="S31" s="9">
        <f>100^3</f>
        <v>1000000</v>
      </c>
      <c r="U31" s="9">
        <f>8*8*8</f>
        <v>512</v>
      </c>
      <c r="V31" s="9">
        <f>(1-U31/S31)*COUNT($S$169:$S$243)</f>
        <v>74.961600000000004</v>
      </c>
      <c r="W31" s="9" t="s">
        <v>54</v>
      </c>
      <c r="Y31" s="9">
        <v>9.36</v>
      </c>
      <c r="AA31" s="9">
        <v>44.81</v>
      </c>
    </row>
    <row r="32" spans="1:30" x14ac:dyDescent="0.3">
      <c r="A32" s="9">
        <v>2</v>
      </c>
      <c r="B32" s="9">
        <v>463</v>
      </c>
      <c r="C32" s="9">
        <v>500</v>
      </c>
      <c r="D32" s="9">
        <v>0.35</v>
      </c>
      <c r="E32" s="9">
        <v>0.06</v>
      </c>
      <c r="F32" s="9">
        <v>0.1</v>
      </c>
      <c r="G32" s="5">
        <f t="shared" si="0"/>
        <v>44.095238095238095</v>
      </c>
      <c r="H32" s="9">
        <f t="shared" si="1"/>
        <v>0.43000000000000682</v>
      </c>
      <c r="I32" s="9">
        <v>40</v>
      </c>
      <c r="J32" s="9">
        <v>6</v>
      </c>
      <c r="K32" s="9">
        <v>1</v>
      </c>
      <c r="L32" s="9">
        <v>6</v>
      </c>
      <c r="M32" s="9">
        <v>99.57</v>
      </c>
      <c r="N32" s="9">
        <v>2680</v>
      </c>
      <c r="O32" s="9">
        <f>N32*M32/100</f>
        <v>2668.4759999999997</v>
      </c>
      <c r="P32" s="9" t="s">
        <v>23</v>
      </c>
      <c r="R32" s="9" t="s">
        <v>80</v>
      </c>
      <c r="S32" s="9">
        <f>630*400*500</f>
        <v>126000000</v>
      </c>
      <c r="U32" s="9">
        <f>10*10*10</f>
        <v>1000</v>
      </c>
      <c r="V32" s="9">
        <f>(1-U32/S32)*COUNT($S$2:$S$29)</f>
        <v>27.999777777777776</v>
      </c>
      <c r="W32" s="9" t="s">
        <v>54</v>
      </c>
      <c r="Y32" s="9">
        <v>20</v>
      </c>
      <c r="AA32" s="9">
        <v>60</v>
      </c>
    </row>
    <row r="33" spans="1:27" x14ac:dyDescent="0.3">
      <c r="A33" s="9">
        <v>2</v>
      </c>
      <c r="B33" s="9">
        <v>300</v>
      </c>
      <c r="C33" s="9">
        <v>2100</v>
      </c>
      <c r="D33" s="9">
        <v>0.1</v>
      </c>
      <c r="E33" s="9">
        <v>0.03</v>
      </c>
      <c r="F33" s="9">
        <v>0.08</v>
      </c>
      <c r="G33" s="5">
        <f t="shared" si="0"/>
        <v>47.61904761904762</v>
      </c>
      <c r="H33" s="5">
        <f t="shared" si="1"/>
        <v>0.44776119402985159</v>
      </c>
      <c r="I33" s="9">
        <f>AVERAGE(Y33,AA33)</f>
        <v>41.5</v>
      </c>
      <c r="J33" s="9">
        <v>1</v>
      </c>
      <c r="K33" s="9">
        <v>1</v>
      </c>
      <c r="L33" s="9">
        <v>1</v>
      </c>
      <c r="M33" s="5">
        <f>O33*100/N33</f>
        <v>99.552238805970148</v>
      </c>
      <c r="N33" s="9">
        <v>2680</v>
      </c>
      <c r="O33" s="9">
        <v>2668</v>
      </c>
      <c r="P33" s="9" t="s">
        <v>23</v>
      </c>
      <c r="R33" s="9" t="s">
        <v>86</v>
      </c>
      <c r="S33" s="9">
        <f>125*125*125</f>
        <v>1953125</v>
      </c>
      <c r="U33" s="9">
        <f>10*10*10</f>
        <v>1000</v>
      </c>
      <c r="V33" s="9">
        <f>(1-U33/S33)*COUNT($S$55:$S$81)</f>
        <v>26.986176</v>
      </c>
      <c r="W33" s="9" t="s">
        <v>54</v>
      </c>
      <c r="Y33" s="9">
        <v>20</v>
      </c>
      <c r="AA33" s="9">
        <v>63</v>
      </c>
    </row>
    <row r="34" spans="1:27" x14ac:dyDescent="0.3">
      <c r="A34" s="9">
        <v>2</v>
      </c>
      <c r="B34" s="9">
        <v>370</v>
      </c>
      <c r="C34" s="9">
        <v>1700</v>
      </c>
      <c r="D34" s="9">
        <v>0.11</v>
      </c>
      <c r="E34" s="9">
        <v>0.03</v>
      </c>
      <c r="F34" s="9">
        <v>0.115</v>
      </c>
      <c r="G34" s="5">
        <f t="shared" si="0"/>
        <v>65.95365418894832</v>
      </c>
      <c r="H34" s="5">
        <f t="shared" si="1"/>
        <v>0.44776674937969574</v>
      </c>
      <c r="I34" s="9">
        <f t="shared" ref="I34:I39" si="4">83/2</f>
        <v>41.5</v>
      </c>
      <c r="J34" s="9">
        <v>1</v>
      </c>
      <c r="K34" s="9">
        <v>2</v>
      </c>
      <c r="L34" s="9">
        <v>5</v>
      </c>
      <c r="M34" s="5">
        <v>99.552233250620304</v>
      </c>
      <c r="N34" s="9">
        <v>2670</v>
      </c>
      <c r="O34" s="62">
        <f t="shared" ref="O34:O51" si="5">N34*M34/100</f>
        <v>2658.0446277915621</v>
      </c>
      <c r="P34" s="9" t="s">
        <v>23</v>
      </c>
      <c r="R34" s="9" t="s">
        <v>98</v>
      </c>
      <c r="S34" s="9">
        <f t="shared" ref="S34:S39" si="6">280*280*365</f>
        <v>28616000</v>
      </c>
      <c r="U34" s="9">
        <f t="shared" ref="U34:U39" si="7">(PI()*10^2/4)*60</f>
        <v>4712.3889803846896</v>
      </c>
      <c r="V34" s="9">
        <f t="shared" ref="V34:V39" si="8">(1-U34/S34)*COUNT($S$283:$S$312)</f>
        <v>29.995059698441029</v>
      </c>
      <c r="W34" s="9" t="s">
        <v>54</v>
      </c>
      <c r="Y34" s="9">
        <v>20</v>
      </c>
      <c r="AA34" s="9">
        <v>63</v>
      </c>
    </row>
    <row r="35" spans="1:27" x14ac:dyDescent="0.3">
      <c r="A35" s="9">
        <v>2</v>
      </c>
      <c r="B35" s="9">
        <v>350</v>
      </c>
      <c r="C35" s="9">
        <v>1600</v>
      </c>
      <c r="D35" s="9">
        <v>0.12</v>
      </c>
      <c r="E35" s="9">
        <v>0.03</v>
      </c>
      <c r="F35" s="9">
        <v>0.115</v>
      </c>
      <c r="G35" s="5">
        <f t="shared" si="0"/>
        <v>60.763888888888893</v>
      </c>
      <c r="H35" s="5">
        <f t="shared" si="1"/>
        <v>0.44950372208440115</v>
      </c>
      <c r="I35" s="9">
        <f t="shared" si="4"/>
        <v>41.5</v>
      </c>
      <c r="J35" s="9">
        <v>1</v>
      </c>
      <c r="K35" s="9">
        <v>2</v>
      </c>
      <c r="L35" s="9">
        <v>5</v>
      </c>
      <c r="M35" s="5">
        <v>99.550496277915599</v>
      </c>
      <c r="N35" s="9">
        <v>2670</v>
      </c>
      <c r="O35" s="62">
        <f t="shared" si="5"/>
        <v>2657.9982506203464</v>
      </c>
      <c r="P35" s="9" t="s">
        <v>23</v>
      </c>
      <c r="R35" s="9" t="s">
        <v>98</v>
      </c>
      <c r="S35" s="9">
        <f t="shared" si="6"/>
        <v>28616000</v>
      </c>
      <c r="U35" s="9">
        <f t="shared" si="7"/>
        <v>4712.3889803846896</v>
      </c>
      <c r="V35" s="9">
        <f t="shared" si="8"/>
        <v>29.995059698441029</v>
      </c>
      <c r="W35" s="9" t="s">
        <v>54</v>
      </c>
      <c r="Y35" s="9">
        <v>20</v>
      </c>
      <c r="AA35" s="9">
        <v>63</v>
      </c>
    </row>
    <row r="36" spans="1:27" x14ac:dyDescent="0.3">
      <c r="A36" s="9">
        <v>2</v>
      </c>
      <c r="B36" s="9">
        <v>330</v>
      </c>
      <c r="C36" s="9">
        <v>1500</v>
      </c>
      <c r="D36" s="9">
        <v>0.12</v>
      </c>
      <c r="E36" s="9">
        <v>0.03</v>
      </c>
      <c r="F36" s="9">
        <v>0.115</v>
      </c>
      <c r="G36" s="5">
        <f t="shared" si="0"/>
        <v>61.111111111111114</v>
      </c>
      <c r="H36" s="5">
        <f t="shared" si="1"/>
        <v>0.46687344913159734</v>
      </c>
      <c r="I36" s="9">
        <f t="shared" si="4"/>
        <v>41.5</v>
      </c>
      <c r="J36" s="9">
        <v>1</v>
      </c>
      <c r="K36" s="9">
        <v>2</v>
      </c>
      <c r="L36" s="9">
        <v>5</v>
      </c>
      <c r="M36" s="5">
        <v>99.533126550868403</v>
      </c>
      <c r="N36" s="9">
        <v>2670</v>
      </c>
      <c r="O36" s="62">
        <f t="shared" si="5"/>
        <v>2657.5344789081864</v>
      </c>
      <c r="P36" s="9" t="s">
        <v>23</v>
      </c>
      <c r="R36" s="9" t="s">
        <v>98</v>
      </c>
      <c r="S36" s="9">
        <f t="shared" si="6"/>
        <v>28616000</v>
      </c>
      <c r="U36" s="9">
        <f t="shared" si="7"/>
        <v>4712.3889803846896</v>
      </c>
      <c r="V36" s="9">
        <f t="shared" si="8"/>
        <v>29.995059698441029</v>
      </c>
      <c r="W36" s="9" t="s">
        <v>54</v>
      </c>
      <c r="Y36" s="9">
        <v>20</v>
      </c>
      <c r="AA36" s="9">
        <v>63</v>
      </c>
    </row>
    <row r="37" spans="1:27" x14ac:dyDescent="0.3">
      <c r="A37" s="9">
        <v>2</v>
      </c>
      <c r="B37" s="9">
        <v>330</v>
      </c>
      <c r="C37" s="9">
        <v>1700</v>
      </c>
      <c r="D37" s="9">
        <v>0.11</v>
      </c>
      <c r="E37" s="9">
        <v>0.03</v>
      </c>
      <c r="F37" s="9">
        <v>0.115</v>
      </c>
      <c r="G37" s="5">
        <f t="shared" si="0"/>
        <v>58.82352941176471</v>
      </c>
      <c r="H37" s="5">
        <f t="shared" si="1"/>
        <v>0.46861042183630275</v>
      </c>
      <c r="I37" s="9">
        <f t="shared" si="4"/>
        <v>41.5</v>
      </c>
      <c r="J37" s="9">
        <v>1</v>
      </c>
      <c r="K37" s="9">
        <v>2</v>
      </c>
      <c r="L37" s="9">
        <v>5</v>
      </c>
      <c r="M37" s="5">
        <v>99.531389578163697</v>
      </c>
      <c r="N37" s="9">
        <v>2670</v>
      </c>
      <c r="O37" s="62">
        <f t="shared" si="5"/>
        <v>2657.4881017369707</v>
      </c>
      <c r="P37" s="9" t="s">
        <v>23</v>
      </c>
      <c r="R37" s="9" t="s">
        <v>98</v>
      </c>
      <c r="S37" s="9">
        <f t="shared" si="6"/>
        <v>28616000</v>
      </c>
      <c r="U37" s="9">
        <f t="shared" si="7"/>
        <v>4712.3889803846896</v>
      </c>
      <c r="V37" s="9">
        <f t="shared" si="8"/>
        <v>29.995059698441029</v>
      </c>
      <c r="W37" s="9" t="s">
        <v>54</v>
      </c>
      <c r="Y37" s="9">
        <v>20</v>
      </c>
      <c r="AA37" s="9">
        <v>63</v>
      </c>
    </row>
    <row r="38" spans="1:27" x14ac:dyDescent="0.3">
      <c r="A38" s="9">
        <v>2</v>
      </c>
      <c r="B38" s="9">
        <v>350</v>
      </c>
      <c r="C38" s="9">
        <v>1500</v>
      </c>
      <c r="D38" s="9">
        <v>0.11</v>
      </c>
      <c r="E38" s="9">
        <v>0.03</v>
      </c>
      <c r="F38" s="9">
        <v>0.115</v>
      </c>
      <c r="G38" s="5">
        <f t="shared" si="0"/>
        <v>70.707070707070699</v>
      </c>
      <c r="H38" s="5">
        <f t="shared" si="1"/>
        <v>0.46947890818860571</v>
      </c>
      <c r="I38" s="9">
        <f t="shared" si="4"/>
        <v>41.5</v>
      </c>
      <c r="J38" s="9">
        <v>1</v>
      </c>
      <c r="K38" s="9">
        <v>2</v>
      </c>
      <c r="L38" s="9">
        <v>5</v>
      </c>
      <c r="M38" s="5">
        <v>99.530521091811394</v>
      </c>
      <c r="N38" s="9">
        <v>2670</v>
      </c>
      <c r="O38" s="62">
        <f t="shared" si="5"/>
        <v>2657.4649131513643</v>
      </c>
      <c r="P38" s="9" t="s">
        <v>23</v>
      </c>
      <c r="R38" s="9" t="s">
        <v>98</v>
      </c>
      <c r="S38" s="9">
        <f t="shared" si="6"/>
        <v>28616000</v>
      </c>
      <c r="U38" s="9">
        <f t="shared" si="7"/>
        <v>4712.3889803846896</v>
      </c>
      <c r="V38" s="9">
        <f t="shared" si="8"/>
        <v>29.995059698441029</v>
      </c>
      <c r="W38" s="9" t="s">
        <v>54</v>
      </c>
      <c r="Y38" s="9">
        <v>20</v>
      </c>
      <c r="AA38" s="9">
        <v>63</v>
      </c>
    </row>
    <row r="39" spans="1:27" x14ac:dyDescent="0.3">
      <c r="A39" s="9">
        <v>2</v>
      </c>
      <c r="B39" s="9">
        <v>350</v>
      </c>
      <c r="C39" s="9">
        <v>1600</v>
      </c>
      <c r="D39" s="9">
        <v>0.13</v>
      </c>
      <c r="E39" s="9">
        <v>0.03</v>
      </c>
      <c r="F39" s="9">
        <v>0.115</v>
      </c>
      <c r="G39" s="5">
        <f t="shared" si="0"/>
        <v>56.089743589743591</v>
      </c>
      <c r="H39" s="5">
        <f t="shared" si="1"/>
        <v>0.47555831265509596</v>
      </c>
      <c r="I39" s="9">
        <f t="shared" si="4"/>
        <v>41.5</v>
      </c>
      <c r="J39" s="9">
        <v>1</v>
      </c>
      <c r="K39" s="9">
        <v>2</v>
      </c>
      <c r="L39" s="9">
        <v>5</v>
      </c>
      <c r="M39" s="5">
        <v>99.524441687344904</v>
      </c>
      <c r="N39" s="9">
        <v>2670</v>
      </c>
      <c r="O39" s="62">
        <f t="shared" si="5"/>
        <v>2657.3025930521089</v>
      </c>
      <c r="P39" s="9" t="s">
        <v>23</v>
      </c>
      <c r="R39" s="9" t="s">
        <v>98</v>
      </c>
      <c r="S39" s="9">
        <f t="shared" si="6"/>
        <v>28616000</v>
      </c>
      <c r="U39" s="9">
        <f t="shared" si="7"/>
        <v>4712.3889803846896</v>
      </c>
      <c r="V39" s="9">
        <f t="shared" si="8"/>
        <v>29.995059698441029</v>
      </c>
      <c r="W39" s="9" t="s">
        <v>54</v>
      </c>
      <c r="Y39" s="9">
        <v>20</v>
      </c>
      <c r="AA39" s="9">
        <v>63</v>
      </c>
    </row>
    <row r="40" spans="1:27" x14ac:dyDescent="0.3">
      <c r="A40" s="9">
        <v>2</v>
      </c>
      <c r="B40" s="9">
        <v>788</v>
      </c>
      <c r="C40" s="9">
        <v>1099</v>
      </c>
      <c r="D40" s="9">
        <v>0.3</v>
      </c>
      <c r="E40" s="9">
        <v>0.06</v>
      </c>
      <c r="F40" s="9">
        <v>0.1</v>
      </c>
      <c r="G40" s="5">
        <f t="shared" si="0"/>
        <v>39.834192700434741</v>
      </c>
      <c r="H40" s="9">
        <f t="shared" si="1"/>
        <v>0.48999999999999488</v>
      </c>
      <c r="I40" s="9">
        <v>40</v>
      </c>
      <c r="J40" s="9">
        <v>6</v>
      </c>
      <c r="K40" s="9">
        <v>1</v>
      </c>
      <c r="L40" s="9">
        <v>6</v>
      </c>
      <c r="M40" s="9">
        <v>99.51</v>
      </c>
      <c r="N40" s="9">
        <v>2680</v>
      </c>
      <c r="O40" s="9">
        <f t="shared" si="5"/>
        <v>2666.8679999999999</v>
      </c>
      <c r="P40" s="9" t="s">
        <v>23</v>
      </c>
      <c r="R40" s="9" t="s">
        <v>80</v>
      </c>
      <c r="S40" s="9">
        <f>630*400*500</f>
        <v>126000000</v>
      </c>
      <c r="U40" s="9">
        <f>10*10*10</f>
        <v>1000</v>
      </c>
      <c r="V40" s="9">
        <f>(1-U40/S40)*COUNT($S$2:$S$29)</f>
        <v>27.999777777777776</v>
      </c>
      <c r="W40" s="9" t="s">
        <v>27</v>
      </c>
      <c r="Y40" s="9">
        <v>20</v>
      </c>
      <c r="AA40" s="9">
        <v>60</v>
      </c>
    </row>
    <row r="41" spans="1:27" x14ac:dyDescent="0.3">
      <c r="A41" s="9">
        <v>2</v>
      </c>
      <c r="B41" s="9">
        <v>350</v>
      </c>
      <c r="C41" s="9">
        <v>1700</v>
      </c>
      <c r="D41" s="9">
        <v>0.12</v>
      </c>
      <c r="E41" s="9">
        <v>0.03</v>
      </c>
      <c r="F41" s="9">
        <v>0.115</v>
      </c>
      <c r="G41" s="5">
        <f t="shared" si="0"/>
        <v>57.189542483660126</v>
      </c>
      <c r="H41" s="5">
        <f t="shared" si="1"/>
        <v>0.49466501240699756</v>
      </c>
      <c r="I41" s="9">
        <f>83/2</f>
        <v>41.5</v>
      </c>
      <c r="J41" s="9">
        <v>1</v>
      </c>
      <c r="K41" s="9">
        <v>2</v>
      </c>
      <c r="L41" s="9">
        <v>5</v>
      </c>
      <c r="M41" s="5">
        <v>99.505334987593002</v>
      </c>
      <c r="N41" s="9">
        <v>2670</v>
      </c>
      <c r="O41" s="62">
        <f t="shared" si="5"/>
        <v>2656.7924441687333</v>
      </c>
      <c r="P41" s="9" t="s">
        <v>23</v>
      </c>
      <c r="R41" s="9" t="s">
        <v>98</v>
      </c>
      <c r="S41" s="9">
        <f>280*280*365</f>
        <v>28616000</v>
      </c>
      <c r="U41" s="9">
        <f>(PI()*10^2/4)*60</f>
        <v>4712.3889803846896</v>
      </c>
      <c r="V41" s="9">
        <f>(1-U41/S41)*COUNT($S$283:$S$312)</f>
        <v>29.995059698441029</v>
      </c>
      <c r="W41" s="9" t="s">
        <v>54</v>
      </c>
      <c r="Y41" s="9">
        <v>20</v>
      </c>
      <c r="AA41" s="9">
        <v>63</v>
      </c>
    </row>
    <row r="42" spans="1:27" x14ac:dyDescent="0.3">
      <c r="A42" s="9">
        <v>2</v>
      </c>
      <c r="B42" s="9">
        <v>330</v>
      </c>
      <c r="C42" s="9">
        <v>1500</v>
      </c>
      <c r="D42" s="9">
        <v>0.13</v>
      </c>
      <c r="E42" s="9">
        <v>0.03</v>
      </c>
      <c r="F42" s="9">
        <v>0.115</v>
      </c>
      <c r="G42" s="5">
        <f t="shared" si="0"/>
        <v>56.410256410256416</v>
      </c>
      <c r="H42" s="5">
        <f t="shared" si="1"/>
        <v>0.49900744416879661</v>
      </c>
      <c r="I42" s="9">
        <f>83/2</f>
        <v>41.5</v>
      </c>
      <c r="J42" s="9">
        <v>1</v>
      </c>
      <c r="K42" s="9">
        <v>2</v>
      </c>
      <c r="L42" s="9">
        <v>5</v>
      </c>
      <c r="M42" s="5">
        <v>99.500992555831203</v>
      </c>
      <c r="N42" s="9">
        <v>2670</v>
      </c>
      <c r="O42" s="62">
        <f t="shared" si="5"/>
        <v>2656.6765012406931</v>
      </c>
      <c r="P42" s="9" t="s">
        <v>23</v>
      </c>
      <c r="R42" s="9" t="s">
        <v>98</v>
      </c>
      <c r="S42" s="9">
        <f>280*280*365</f>
        <v>28616000</v>
      </c>
      <c r="U42" s="9">
        <f>(PI()*10^2/4)*60</f>
        <v>4712.3889803846896</v>
      </c>
      <c r="V42" s="9">
        <f>(1-U42/S42)*COUNT($S$283:$S$312)</f>
        <v>29.995059698441029</v>
      </c>
      <c r="W42" s="9" t="s">
        <v>54</v>
      </c>
      <c r="Y42" s="9">
        <v>20</v>
      </c>
      <c r="AA42" s="9">
        <v>63</v>
      </c>
    </row>
    <row r="43" spans="1:27" x14ac:dyDescent="0.3">
      <c r="A43" s="9">
        <v>2</v>
      </c>
      <c r="B43" s="9">
        <v>800</v>
      </c>
      <c r="C43" s="9">
        <v>1000</v>
      </c>
      <c r="D43" s="9">
        <v>0.15</v>
      </c>
      <c r="E43" s="9">
        <v>0.05</v>
      </c>
      <c r="F43" s="9">
        <v>8.5000000000000006E-2</v>
      </c>
      <c r="G43" s="5">
        <f t="shared" si="0"/>
        <v>106.66666666666667</v>
      </c>
      <c r="H43" s="5">
        <f t="shared" si="1"/>
        <v>0.5</v>
      </c>
      <c r="I43" s="9">
        <f>AVERAGE(Y43,AA43)</f>
        <v>41.5</v>
      </c>
      <c r="J43" s="9">
        <v>6</v>
      </c>
      <c r="K43" s="9">
        <v>1</v>
      </c>
      <c r="L43" s="9">
        <v>6</v>
      </c>
      <c r="M43" s="9">
        <v>99.5</v>
      </c>
      <c r="N43" s="9">
        <v>2680</v>
      </c>
      <c r="O43" s="62">
        <f t="shared" si="5"/>
        <v>2666.6</v>
      </c>
      <c r="P43" s="9" t="s">
        <v>23</v>
      </c>
      <c r="R43" s="9" t="s">
        <v>121</v>
      </c>
      <c r="S43" s="9">
        <f>(PI()*400^2/4)*400</f>
        <v>50265482.457436688</v>
      </c>
      <c r="U43" s="9">
        <f>10*10*10</f>
        <v>1000</v>
      </c>
      <c r="V43" s="9">
        <f>(1-U43/S43)*COUNT($S$83:$S$100)</f>
        <v>17.999641901378041</v>
      </c>
      <c r="W43" s="9" t="s">
        <v>27</v>
      </c>
      <c r="Y43" s="9">
        <v>20</v>
      </c>
      <c r="AA43" s="9">
        <v>63</v>
      </c>
    </row>
    <row r="44" spans="1:27" x14ac:dyDescent="0.3">
      <c r="A44" s="9">
        <v>2</v>
      </c>
      <c r="B44" s="9">
        <v>250</v>
      </c>
      <c r="C44" s="9">
        <v>1100</v>
      </c>
      <c r="D44" s="9">
        <v>0.13</v>
      </c>
      <c r="E44" s="9">
        <v>0.06</v>
      </c>
      <c r="F44" s="9">
        <v>7.0000000000000007E-2</v>
      </c>
      <c r="G44" s="5">
        <f t="shared" si="0"/>
        <v>29.137529137529139</v>
      </c>
      <c r="H44" s="5">
        <f t="shared" si="1"/>
        <v>0.5</v>
      </c>
      <c r="I44" s="9">
        <v>41</v>
      </c>
      <c r="J44" s="9">
        <v>2</v>
      </c>
      <c r="K44" s="9">
        <v>1</v>
      </c>
      <c r="L44" s="9">
        <v>1</v>
      </c>
      <c r="M44" s="9">
        <v>99.5</v>
      </c>
      <c r="N44" s="9">
        <v>2670</v>
      </c>
      <c r="O44" s="62">
        <f t="shared" si="5"/>
        <v>2656.65</v>
      </c>
      <c r="P44" s="9" t="s">
        <v>23</v>
      </c>
      <c r="R44" s="9" t="s">
        <v>86</v>
      </c>
      <c r="S44" s="5">
        <f>125*125*125</f>
        <v>1953125</v>
      </c>
      <c r="U44" s="9">
        <f>12*12*12</f>
        <v>1728</v>
      </c>
      <c r="V44" s="9">
        <f>(1-U44/S44)*COUNT($S$104:$S$168)</f>
        <v>64.94249216</v>
      </c>
      <c r="W44" s="9" t="s">
        <v>54</v>
      </c>
      <c r="Y44" s="9">
        <v>24</v>
      </c>
      <c r="AA44" s="9">
        <v>66</v>
      </c>
    </row>
    <row r="45" spans="1:27" x14ac:dyDescent="0.3">
      <c r="A45" s="9">
        <v>2</v>
      </c>
      <c r="B45" s="9">
        <v>250</v>
      </c>
      <c r="C45" s="9">
        <v>1200</v>
      </c>
      <c r="D45" s="9">
        <v>0.13</v>
      </c>
      <c r="E45" s="9">
        <v>0.06</v>
      </c>
      <c r="F45" s="9">
        <v>7.0000000000000007E-2</v>
      </c>
      <c r="G45" s="5">
        <f t="shared" si="0"/>
        <v>26.70940170940171</v>
      </c>
      <c r="H45" s="5">
        <f t="shared" si="1"/>
        <v>0.5</v>
      </c>
      <c r="I45" s="9">
        <v>41</v>
      </c>
      <c r="J45" s="9">
        <v>2</v>
      </c>
      <c r="K45" s="9">
        <v>1</v>
      </c>
      <c r="L45" s="9">
        <v>1</v>
      </c>
      <c r="M45" s="9">
        <v>99.5</v>
      </c>
      <c r="N45" s="9">
        <v>2670</v>
      </c>
      <c r="O45" s="62">
        <f t="shared" si="5"/>
        <v>2656.65</v>
      </c>
      <c r="P45" s="9" t="s">
        <v>23</v>
      </c>
      <c r="R45" s="9" t="s">
        <v>86</v>
      </c>
      <c r="S45" s="5">
        <f>125*125*125</f>
        <v>1953125</v>
      </c>
      <c r="U45" s="9">
        <f>12*12*12</f>
        <v>1728</v>
      </c>
      <c r="V45" s="9">
        <f>(1-U45/S45)*COUNT($S$104:$S$168)</f>
        <v>64.94249216</v>
      </c>
      <c r="W45" s="9" t="s">
        <v>54</v>
      </c>
      <c r="Y45" s="9">
        <v>24</v>
      </c>
      <c r="AA45" s="9">
        <v>66</v>
      </c>
    </row>
    <row r="46" spans="1:27" x14ac:dyDescent="0.3">
      <c r="A46" s="9">
        <v>2</v>
      </c>
      <c r="B46" s="9">
        <v>330</v>
      </c>
      <c r="C46" s="9">
        <v>1600</v>
      </c>
      <c r="D46" s="9">
        <v>0.12</v>
      </c>
      <c r="E46" s="9">
        <v>0.03</v>
      </c>
      <c r="F46" s="9">
        <v>0.115</v>
      </c>
      <c r="G46" s="5">
        <f t="shared" si="0"/>
        <v>57.291666666666671</v>
      </c>
      <c r="H46" s="5">
        <f t="shared" si="1"/>
        <v>0.50161290322580498</v>
      </c>
      <c r="I46" s="9">
        <f t="shared" ref="I46:I51" si="9">83/2</f>
        <v>41.5</v>
      </c>
      <c r="J46" s="9">
        <v>1</v>
      </c>
      <c r="K46" s="9">
        <v>2</v>
      </c>
      <c r="L46" s="9">
        <v>5</v>
      </c>
      <c r="M46" s="5">
        <v>99.498387096774195</v>
      </c>
      <c r="N46" s="9">
        <v>2670</v>
      </c>
      <c r="O46" s="62">
        <f t="shared" si="5"/>
        <v>2656.606935483871</v>
      </c>
      <c r="P46" s="9" t="s">
        <v>23</v>
      </c>
      <c r="R46" s="9" t="s">
        <v>98</v>
      </c>
      <c r="S46" s="9">
        <f t="shared" ref="S46:S51" si="10">280*280*365</f>
        <v>28616000</v>
      </c>
      <c r="U46" s="9">
        <f t="shared" ref="U46:U51" si="11">(PI()*10^2/4)*60</f>
        <v>4712.3889803846896</v>
      </c>
      <c r="V46" s="9">
        <f t="shared" ref="V46:V51" si="12">(1-U46/S46)*COUNT($S$283:$S$312)</f>
        <v>29.995059698441029</v>
      </c>
      <c r="W46" s="9" t="s">
        <v>54</v>
      </c>
      <c r="Y46" s="9">
        <v>20</v>
      </c>
      <c r="AA46" s="9">
        <v>63</v>
      </c>
    </row>
    <row r="47" spans="1:27" x14ac:dyDescent="0.3">
      <c r="A47" s="9">
        <v>2</v>
      </c>
      <c r="B47" s="9">
        <v>370</v>
      </c>
      <c r="C47" s="9">
        <v>1500</v>
      </c>
      <c r="D47" s="9">
        <v>0.11</v>
      </c>
      <c r="E47" s="9">
        <v>0.03</v>
      </c>
      <c r="F47" s="9">
        <v>0.115</v>
      </c>
      <c r="G47" s="5">
        <f t="shared" si="0"/>
        <v>74.74747474747474</v>
      </c>
      <c r="H47" s="5">
        <f t="shared" si="1"/>
        <v>0.50421836228289862</v>
      </c>
      <c r="I47" s="9">
        <f t="shared" si="9"/>
        <v>41.5</v>
      </c>
      <c r="J47" s="9">
        <v>1</v>
      </c>
      <c r="K47" s="9">
        <v>2</v>
      </c>
      <c r="L47" s="9">
        <v>5</v>
      </c>
      <c r="M47" s="5">
        <v>99.495781637717101</v>
      </c>
      <c r="N47" s="9">
        <v>2670</v>
      </c>
      <c r="O47" s="62">
        <f t="shared" si="5"/>
        <v>2656.5373697270466</v>
      </c>
      <c r="P47" s="9" t="s">
        <v>23</v>
      </c>
      <c r="R47" s="9" t="s">
        <v>98</v>
      </c>
      <c r="S47" s="9">
        <f t="shared" si="10"/>
        <v>28616000</v>
      </c>
      <c r="U47" s="9">
        <f t="shared" si="11"/>
        <v>4712.3889803846896</v>
      </c>
      <c r="V47" s="9">
        <f t="shared" si="12"/>
        <v>29.995059698441029</v>
      </c>
      <c r="W47" s="9" t="s">
        <v>54</v>
      </c>
      <c r="Y47" s="9">
        <v>20</v>
      </c>
      <c r="AA47" s="9">
        <v>63</v>
      </c>
    </row>
    <row r="48" spans="1:27" x14ac:dyDescent="0.3">
      <c r="A48" s="9">
        <v>2</v>
      </c>
      <c r="B48" s="9">
        <v>350</v>
      </c>
      <c r="C48" s="9">
        <v>1500</v>
      </c>
      <c r="D48" s="9">
        <v>0.13</v>
      </c>
      <c r="E48" s="9">
        <v>0.03</v>
      </c>
      <c r="F48" s="9">
        <v>0.115</v>
      </c>
      <c r="G48" s="5">
        <f t="shared" si="0"/>
        <v>59.82905982905983</v>
      </c>
      <c r="H48" s="5">
        <f t="shared" si="1"/>
        <v>0.51029776674940308</v>
      </c>
      <c r="I48" s="9">
        <f t="shared" si="9"/>
        <v>41.5</v>
      </c>
      <c r="J48" s="9">
        <v>1</v>
      </c>
      <c r="K48" s="9">
        <v>2</v>
      </c>
      <c r="L48" s="9">
        <v>5</v>
      </c>
      <c r="M48" s="5">
        <v>99.489702233250597</v>
      </c>
      <c r="N48" s="9">
        <v>2670</v>
      </c>
      <c r="O48" s="62">
        <f t="shared" si="5"/>
        <v>2656.3750496277912</v>
      </c>
      <c r="P48" s="9" t="s">
        <v>23</v>
      </c>
      <c r="R48" s="9" t="s">
        <v>98</v>
      </c>
      <c r="S48" s="9">
        <f t="shared" si="10"/>
        <v>28616000</v>
      </c>
      <c r="U48" s="9">
        <f t="shared" si="11"/>
        <v>4712.3889803846896</v>
      </c>
      <c r="V48" s="9">
        <f t="shared" si="12"/>
        <v>29.995059698441029</v>
      </c>
      <c r="W48" s="9" t="s">
        <v>54</v>
      </c>
      <c r="Y48" s="9">
        <v>20</v>
      </c>
      <c r="AA48" s="9">
        <v>63</v>
      </c>
    </row>
    <row r="49" spans="1:27" x14ac:dyDescent="0.3">
      <c r="A49" s="9">
        <v>2</v>
      </c>
      <c r="B49" s="9">
        <v>330</v>
      </c>
      <c r="C49" s="9">
        <v>1600</v>
      </c>
      <c r="D49" s="9">
        <v>0.13</v>
      </c>
      <c r="E49" s="9">
        <v>0.03</v>
      </c>
      <c r="F49" s="9">
        <v>0.115</v>
      </c>
      <c r="G49" s="5">
        <f t="shared" si="0"/>
        <v>52.88461538461538</v>
      </c>
      <c r="H49" s="5">
        <f t="shared" si="1"/>
        <v>0.52940446650130468</v>
      </c>
      <c r="I49" s="9">
        <f t="shared" si="9"/>
        <v>41.5</v>
      </c>
      <c r="J49" s="9">
        <v>1</v>
      </c>
      <c r="K49" s="9">
        <v>2</v>
      </c>
      <c r="L49" s="9">
        <v>5</v>
      </c>
      <c r="M49" s="5">
        <v>99.470595533498695</v>
      </c>
      <c r="N49" s="9">
        <v>2670</v>
      </c>
      <c r="O49" s="62">
        <f t="shared" si="5"/>
        <v>2655.8649007444155</v>
      </c>
      <c r="P49" s="9" t="s">
        <v>23</v>
      </c>
      <c r="R49" s="9" t="s">
        <v>98</v>
      </c>
      <c r="S49" s="9">
        <f t="shared" si="10"/>
        <v>28616000</v>
      </c>
      <c r="U49" s="9">
        <f t="shared" si="11"/>
        <v>4712.3889803846896</v>
      </c>
      <c r="V49" s="9">
        <f t="shared" si="12"/>
        <v>29.995059698441029</v>
      </c>
      <c r="W49" s="9" t="s">
        <v>54</v>
      </c>
      <c r="Y49" s="9">
        <v>20</v>
      </c>
      <c r="AA49" s="9">
        <v>63</v>
      </c>
    </row>
    <row r="50" spans="1:27" x14ac:dyDescent="0.3">
      <c r="A50" s="9">
        <v>2</v>
      </c>
      <c r="B50" s="9">
        <v>330</v>
      </c>
      <c r="C50" s="9">
        <v>1700</v>
      </c>
      <c r="D50" s="9">
        <v>0.13</v>
      </c>
      <c r="E50" s="9">
        <v>0.03</v>
      </c>
      <c r="F50" s="9">
        <v>0.115</v>
      </c>
      <c r="G50" s="5">
        <f t="shared" si="0"/>
        <v>49.773755656108598</v>
      </c>
      <c r="H50" s="5">
        <f t="shared" si="1"/>
        <v>0.54851116625310681</v>
      </c>
      <c r="I50" s="9">
        <f t="shared" si="9"/>
        <v>41.5</v>
      </c>
      <c r="J50" s="9">
        <v>1</v>
      </c>
      <c r="K50" s="9">
        <v>2</v>
      </c>
      <c r="L50" s="9">
        <v>5</v>
      </c>
      <c r="M50" s="5">
        <v>99.451488833746893</v>
      </c>
      <c r="N50" s="9">
        <v>2670</v>
      </c>
      <c r="O50" s="62">
        <f t="shared" si="5"/>
        <v>2655.3547518610417</v>
      </c>
      <c r="P50" s="9" t="s">
        <v>23</v>
      </c>
      <c r="R50" s="9" t="s">
        <v>98</v>
      </c>
      <c r="S50" s="9">
        <f t="shared" si="10"/>
        <v>28616000</v>
      </c>
      <c r="U50" s="9">
        <f t="shared" si="11"/>
        <v>4712.3889803846896</v>
      </c>
      <c r="V50" s="9">
        <f t="shared" si="12"/>
        <v>29.995059698441029</v>
      </c>
      <c r="W50" s="9" t="s">
        <v>54</v>
      </c>
      <c r="Y50" s="9">
        <v>20</v>
      </c>
      <c r="AA50" s="9">
        <v>63</v>
      </c>
    </row>
    <row r="51" spans="1:27" x14ac:dyDescent="0.3">
      <c r="A51" s="9">
        <v>2</v>
      </c>
      <c r="B51" s="9">
        <v>330</v>
      </c>
      <c r="C51" s="9">
        <v>1700</v>
      </c>
      <c r="D51" s="9">
        <v>0.12</v>
      </c>
      <c r="E51" s="9">
        <v>0.03</v>
      </c>
      <c r="F51" s="9">
        <v>0.115</v>
      </c>
      <c r="G51" s="5">
        <f t="shared" si="0"/>
        <v>53.921568627450981</v>
      </c>
      <c r="H51" s="5">
        <f t="shared" si="1"/>
        <v>0.55198511166260289</v>
      </c>
      <c r="I51" s="9">
        <f t="shared" si="9"/>
        <v>41.5</v>
      </c>
      <c r="J51" s="9">
        <v>1</v>
      </c>
      <c r="K51" s="9">
        <v>2</v>
      </c>
      <c r="L51" s="9">
        <v>5</v>
      </c>
      <c r="M51" s="5">
        <v>99.448014888337397</v>
      </c>
      <c r="N51" s="9">
        <v>2670</v>
      </c>
      <c r="O51" s="62">
        <f t="shared" si="5"/>
        <v>2655.2619975186085</v>
      </c>
      <c r="P51" s="9" t="s">
        <v>23</v>
      </c>
      <c r="R51" s="9" t="s">
        <v>98</v>
      </c>
      <c r="S51" s="9">
        <f t="shared" si="10"/>
        <v>28616000</v>
      </c>
      <c r="U51" s="9">
        <f t="shared" si="11"/>
        <v>4712.3889803846896</v>
      </c>
      <c r="V51" s="9">
        <f t="shared" si="12"/>
        <v>29.995059698441029</v>
      </c>
      <c r="W51" s="9" t="s">
        <v>54</v>
      </c>
      <c r="Y51" s="9">
        <v>20</v>
      </c>
      <c r="AA51" s="9">
        <v>63</v>
      </c>
    </row>
    <row r="52" spans="1:27" x14ac:dyDescent="0.3">
      <c r="A52" s="9">
        <v>2</v>
      </c>
      <c r="B52" s="9">
        <v>300</v>
      </c>
      <c r="C52" s="9">
        <v>1600</v>
      </c>
      <c r="D52" s="9">
        <v>0.1</v>
      </c>
      <c r="E52" s="9">
        <v>0.03</v>
      </c>
      <c r="F52" s="9">
        <v>0.08</v>
      </c>
      <c r="G52" s="5">
        <f t="shared" si="0"/>
        <v>62.5</v>
      </c>
      <c r="H52" s="5">
        <f t="shared" si="1"/>
        <v>0.55970149253731449</v>
      </c>
      <c r="I52" s="9">
        <f>AVERAGE(Y52,AA52)</f>
        <v>41.5</v>
      </c>
      <c r="J52" s="9">
        <v>1</v>
      </c>
      <c r="K52" s="9">
        <v>1</v>
      </c>
      <c r="L52" s="9">
        <v>1</v>
      </c>
      <c r="M52" s="5">
        <f>O52*100/N52</f>
        <v>99.440298507462686</v>
      </c>
      <c r="N52" s="9">
        <v>2680</v>
      </c>
      <c r="O52" s="9">
        <v>2665</v>
      </c>
      <c r="P52" s="9" t="s">
        <v>23</v>
      </c>
      <c r="R52" s="9" t="s">
        <v>86</v>
      </c>
      <c r="S52" s="9">
        <f>125*125*125</f>
        <v>1953125</v>
      </c>
      <c r="U52" s="9">
        <f>10*10*10</f>
        <v>1000</v>
      </c>
      <c r="V52" s="9">
        <f>(1-U52/S52)*COUNT($S$55:$S$81)</f>
        <v>26.986176</v>
      </c>
      <c r="W52" s="9" t="s">
        <v>54</v>
      </c>
      <c r="Y52" s="9">
        <v>20</v>
      </c>
      <c r="AA52" s="9">
        <v>63</v>
      </c>
    </row>
    <row r="53" spans="1:27" x14ac:dyDescent="0.3">
      <c r="A53" s="9">
        <v>2</v>
      </c>
      <c r="B53" s="9">
        <v>350</v>
      </c>
      <c r="C53" s="9">
        <v>1600</v>
      </c>
      <c r="D53" s="9">
        <v>0.11</v>
      </c>
      <c r="E53" s="9">
        <v>0.03</v>
      </c>
      <c r="F53" s="9">
        <v>0.115</v>
      </c>
      <c r="G53" s="5">
        <f t="shared" si="0"/>
        <v>66.287878787878796</v>
      </c>
      <c r="H53" s="5">
        <f t="shared" si="1"/>
        <v>0.55980148883379854</v>
      </c>
      <c r="I53" s="9">
        <f>83/2</f>
        <v>41.5</v>
      </c>
      <c r="J53" s="9">
        <v>1</v>
      </c>
      <c r="K53" s="9">
        <v>2</v>
      </c>
      <c r="L53" s="9">
        <v>5</v>
      </c>
      <c r="M53" s="5">
        <v>99.440198511166201</v>
      </c>
      <c r="N53" s="9">
        <v>2670</v>
      </c>
      <c r="O53" s="62">
        <f>N53*M53/100</f>
        <v>2655.0533002481375</v>
      </c>
      <c r="P53" s="9" t="s">
        <v>23</v>
      </c>
      <c r="R53" s="9" t="s">
        <v>98</v>
      </c>
      <c r="S53" s="9">
        <f>280*280*365</f>
        <v>28616000</v>
      </c>
      <c r="U53" s="9">
        <f>(PI()*10^2/4)*60</f>
        <v>4712.3889803846896</v>
      </c>
      <c r="V53" s="9">
        <f>(1-U53/S53)*COUNT($S$283:$S$312)</f>
        <v>29.995059698441029</v>
      </c>
      <c r="W53" s="9" t="s">
        <v>54</v>
      </c>
      <c r="Y53" s="9">
        <v>20</v>
      </c>
      <c r="AA53" s="9">
        <v>63</v>
      </c>
    </row>
    <row r="54" spans="1:27" x14ac:dyDescent="0.3">
      <c r="A54" s="9">
        <v>2</v>
      </c>
      <c r="B54" s="9">
        <v>350</v>
      </c>
      <c r="C54" s="9">
        <v>1700</v>
      </c>
      <c r="D54" s="9">
        <v>0.11</v>
      </c>
      <c r="E54" s="9">
        <v>0.03</v>
      </c>
      <c r="F54" s="9">
        <v>0.115</v>
      </c>
      <c r="G54" s="5">
        <f t="shared" si="0"/>
        <v>62.388591800356515</v>
      </c>
      <c r="H54" s="5">
        <f t="shared" si="1"/>
        <v>0.56240694789090639</v>
      </c>
      <c r="I54" s="9">
        <f>83/2</f>
        <v>41.5</v>
      </c>
      <c r="J54" s="9">
        <v>1</v>
      </c>
      <c r="K54" s="9">
        <v>2</v>
      </c>
      <c r="L54" s="9">
        <v>5</v>
      </c>
      <c r="M54" s="5">
        <v>99.437593052109094</v>
      </c>
      <c r="N54" s="9">
        <v>2670</v>
      </c>
      <c r="O54" s="62">
        <f>N54*M54/100</f>
        <v>2654.9837344913126</v>
      </c>
      <c r="P54" s="9" t="s">
        <v>23</v>
      </c>
      <c r="R54" s="9" t="s">
        <v>98</v>
      </c>
      <c r="S54" s="9">
        <f>280*280*365</f>
        <v>28616000</v>
      </c>
      <c r="U54" s="9">
        <f>(PI()*10^2/4)*60</f>
        <v>4712.3889803846896</v>
      </c>
      <c r="V54" s="9">
        <f>(1-U54/S54)*COUNT($S$283:$S$312)</f>
        <v>29.995059698441029</v>
      </c>
      <c r="W54" s="9" t="s">
        <v>54</v>
      </c>
      <c r="Y54" s="9">
        <v>20</v>
      </c>
      <c r="AA54" s="9">
        <v>63</v>
      </c>
    </row>
    <row r="55" spans="1:27" x14ac:dyDescent="0.3">
      <c r="A55" s="9">
        <v>2</v>
      </c>
      <c r="B55" s="9">
        <v>300</v>
      </c>
      <c r="C55" s="9">
        <v>1400</v>
      </c>
      <c r="D55" s="9">
        <v>0.08</v>
      </c>
      <c r="E55" s="9">
        <v>0.03</v>
      </c>
      <c r="F55" s="9">
        <v>7.4999999999999997E-2</v>
      </c>
      <c r="G55" s="5">
        <f t="shared" si="0"/>
        <v>89.285714285714292</v>
      </c>
      <c r="H55" s="5">
        <f t="shared" si="1"/>
        <v>0.56999999999999318</v>
      </c>
      <c r="I55" s="9">
        <v>34</v>
      </c>
      <c r="J55" s="9">
        <v>1</v>
      </c>
      <c r="K55" s="9">
        <v>1</v>
      </c>
      <c r="L55" s="9">
        <v>2</v>
      </c>
      <c r="M55" s="5">
        <v>99.43</v>
      </c>
      <c r="N55" s="9">
        <v>2680</v>
      </c>
      <c r="O55" s="62">
        <f>N55*M55/100</f>
        <v>2664.7240000000002</v>
      </c>
      <c r="P55" s="9" t="s">
        <v>23</v>
      </c>
      <c r="R55" s="9" t="s">
        <v>101</v>
      </c>
      <c r="S55" s="9">
        <f>250*250*300</f>
        <v>18750000</v>
      </c>
      <c r="U55" s="9">
        <f>6*6*6</f>
        <v>216</v>
      </c>
      <c r="V55" s="9">
        <f>(1-U55/S55)*COUNT($S$340:$S$342)</f>
        <v>2.99996544</v>
      </c>
      <c r="W55" s="9" t="s">
        <v>54</v>
      </c>
      <c r="Y55" s="9">
        <v>15</v>
      </c>
      <c r="AA55" s="9">
        <v>53</v>
      </c>
    </row>
    <row r="56" spans="1:27" x14ac:dyDescent="0.3">
      <c r="A56" s="9">
        <v>2</v>
      </c>
      <c r="B56" s="9">
        <v>330</v>
      </c>
      <c r="C56" s="9">
        <v>1500</v>
      </c>
      <c r="D56" s="9">
        <v>0.11</v>
      </c>
      <c r="E56" s="9">
        <v>0.03</v>
      </c>
      <c r="F56" s="9">
        <v>0.115</v>
      </c>
      <c r="G56" s="5">
        <f t="shared" si="0"/>
        <v>66.666666666666657</v>
      </c>
      <c r="H56" s="5">
        <f t="shared" si="1"/>
        <v>0.59019851116630662</v>
      </c>
      <c r="I56" s="9">
        <f>83/2</f>
        <v>41.5</v>
      </c>
      <c r="J56" s="9">
        <v>1</v>
      </c>
      <c r="K56" s="9">
        <v>2</v>
      </c>
      <c r="L56" s="9">
        <v>5</v>
      </c>
      <c r="M56" s="5">
        <v>99.409801488833693</v>
      </c>
      <c r="N56" s="9">
        <v>2670</v>
      </c>
      <c r="O56" s="62">
        <f>N56*M56/100</f>
        <v>2654.2416997518594</v>
      </c>
      <c r="P56" s="9" t="s">
        <v>23</v>
      </c>
      <c r="R56" s="9" t="s">
        <v>98</v>
      </c>
      <c r="S56" s="9">
        <f>280*280*365</f>
        <v>28616000</v>
      </c>
      <c r="U56" s="9">
        <f>(PI()*10^2/4)*60</f>
        <v>4712.3889803846896</v>
      </c>
      <c r="V56" s="9">
        <f>(1-U56/S56)*COUNT($S$283:$S$312)</f>
        <v>29.995059698441029</v>
      </c>
      <c r="W56" s="9" t="s">
        <v>54</v>
      </c>
      <c r="Y56" s="9">
        <v>20</v>
      </c>
      <c r="AA56" s="9">
        <v>63</v>
      </c>
    </row>
    <row r="57" spans="1:27" x14ac:dyDescent="0.3">
      <c r="A57" s="9">
        <v>2</v>
      </c>
      <c r="B57" s="9">
        <v>350</v>
      </c>
      <c r="C57" s="9">
        <v>2100</v>
      </c>
      <c r="D57" s="9">
        <v>0.1</v>
      </c>
      <c r="E57" s="9">
        <v>0.03</v>
      </c>
      <c r="F57" s="9">
        <v>0.08</v>
      </c>
      <c r="G57" s="5">
        <f t="shared" si="0"/>
        <v>55.555555555555557</v>
      </c>
      <c r="H57" s="5">
        <f t="shared" si="1"/>
        <v>0.59701492537313072</v>
      </c>
      <c r="I57" s="9">
        <f>AVERAGE(Y57,AA57)</f>
        <v>41.5</v>
      </c>
      <c r="J57" s="9">
        <v>1</v>
      </c>
      <c r="K57" s="9">
        <v>1</v>
      </c>
      <c r="L57" s="9">
        <v>1</v>
      </c>
      <c r="M57" s="5">
        <f>O57*100/N57</f>
        <v>99.402985074626869</v>
      </c>
      <c r="N57" s="9">
        <v>2680</v>
      </c>
      <c r="O57" s="9">
        <v>2664</v>
      </c>
      <c r="P57" s="9" t="s">
        <v>23</v>
      </c>
      <c r="R57" s="9" t="s">
        <v>86</v>
      </c>
      <c r="S57" s="9">
        <f>125*125*125</f>
        <v>1953125</v>
      </c>
      <c r="U57" s="9">
        <f>10*10*10</f>
        <v>1000</v>
      </c>
      <c r="V57" s="9">
        <f>(1-U57/S57)*COUNT($S$55:$S$81)</f>
        <v>26.986176</v>
      </c>
      <c r="W57" s="9" t="s">
        <v>54</v>
      </c>
      <c r="Y57" s="9">
        <v>20</v>
      </c>
      <c r="AA57" s="9">
        <v>63</v>
      </c>
    </row>
    <row r="58" spans="1:27" x14ac:dyDescent="0.3">
      <c r="A58" s="9">
        <v>2</v>
      </c>
      <c r="B58" s="9">
        <v>370</v>
      </c>
      <c r="C58" s="9">
        <v>1500</v>
      </c>
      <c r="D58" s="9">
        <v>0.12</v>
      </c>
      <c r="E58" s="9">
        <v>0.03</v>
      </c>
      <c r="F58" s="9">
        <v>0.115</v>
      </c>
      <c r="G58" s="5">
        <f t="shared" si="0"/>
        <v>68.518518518518519</v>
      </c>
      <c r="H58" s="5">
        <f t="shared" si="1"/>
        <v>0.5971464019851993</v>
      </c>
      <c r="I58" s="9">
        <f>83/2</f>
        <v>41.5</v>
      </c>
      <c r="J58" s="9">
        <v>1</v>
      </c>
      <c r="K58" s="9">
        <v>2</v>
      </c>
      <c r="L58" s="9">
        <v>5</v>
      </c>
      <c r="M58" s="5">
        <v>99.402853598014801</v>
      </c>
      <c r="N58" s="9">
        <v>2670</v>
      </c>
      <c r="O58" s="62">
        <f t="shared" ref="O58:O66" si="13">N58*M58/100</f>
        <v>2654.0561910669953</v>
      </c>
      <c r="P58" s="9" t="s">
        <v>23</v>
      </c>
      <c r="R58" s="9" t="s">
        <v>98</v>
      </c>
      <c r="S58" s="9">
        <f>280*280*365</f>
        <v>28616000</v>
      </c>
      <c r="U58" s="9">
        <f>(PI()*10^2/4)*60</f>
        <v>4712.3889803846896</v>
      </c>
      <c r="V58" s="9">
        <f>(1-U58/S58)*COUNT($S$283:$S$312)</f>
        <v>29.995059698441029</v>
      </c>
      <c r="W58" s="9" t="s">
        <v>54</v>
      </c>
      <c r="Y58" s="9">
        <v>20</v>
      </c>
      <c r="AA58" s="9">
        <v>63</v>
      </c>
    </row>
    <row r="59" spans="1:27" x14ac:dyDescent="0.3">
      <c r="A59" s="9">
        <v>2</v>
      </c>
      <c r="B59" s="9">
        <v>700</v>
      </c>
      <c r="C59" s="9">
        <v>1500</v>
      </c>
      <c r="D59" s="9">
        <v>0.15</v>
      </c>
      <c r="E59" s="9">
        <v>0.05</v>
      </c>
      <c r="F59" s="9">
        <v>8.5000000000000006E-2</v>
      </c>
      <c r="G59" s="5">
        <f t="shared" si="0"/>
        <v>62.222222222222221</v>
      </c>
      <c r="H59" s="5">
        <f t="shared" si="1"/>
        <v>0.59999999999999432</v>
      </c>
      <c r="I59" s="9">
        <f>AVERAGE(Y59,AA59)</f>
        <v>41.5</v>
      </c>
      <c r="J59" s="9">
        <v>6</v>
      </c>
      <c r="K59" s="9">
        <v>1</v>
      </c>
      <c r="L59" s="9">
        <v>6</v>
      </c>
      <c r="M59" s="9">
        <v>99.4</v>
      </c>
      <c r="N59" s="9">
        <v>2680</v>
      </c>
      <c r="O59" s="62">
        <f t="shared" si="13"/>
        <v>2663.92</v>
      </c>
      <c r="P59" s="9" t="s">
        <v>23</v>
      </c>
      <c r="R59" s="9" t="s">
        <v>121</v>
      </c>
      <c r="S59" s="9">
        <f>(PI()*400^2/4)*400</f>
        <v>50265482.457436688</v>
      </c>
      <c r="U59" s="9">
        <f>10*10*10</f>
        <v>1000</v>
      </c>
      <c r="V59" s="9">
        <f>(1-U59/S59)*COUNT($S$83:$S$100)</f>
        <v>17.999641901378041</v>
      </c>
      <c r="W59" s="9" t="s">
        <v>27</v>
      </c>
      <c r="Y59" s="9">
        <v>20</v>
      </c>
      <c r="AA59" s="9">
        <v>63</v>
      </c>
    </row>
    <row r="60" spans="1:27" x14ac:dyDescent="0.3">
      <c r="A60" s="9">
        <v>2</v>
      </c>
      <c r="B60" s="9">
        <v>250</v>
      </c>
      <c r="C60" s="9">
        <v>1400</v>
      </c>
      <c r="D60" s="9">
        <v>0.13</v>
      </c>
      <c r="E60" s="9">
        <v>0.03</v>
      </c>
      <c r="F60" s="9">
        <v>7.0000000000000007E-2</v>
      </c>
      <c r="G60" s="5">
        <f t="shared" si="0"/>
        <v>45.787545787545788</v>
      </c>
      <c r="H60" s="5">
        <f t="shared" si="1"/>
        <v>0.59999999999999432</v>
      </c>
      <c r="I60" s="9">
        <v>41</v>
      </c>
      <c r="J60" s="9">
        <v>2</v>
      </c>
      <c r="K60" s="9">
        <v>1</v>
      </c>
      <c r="L60" s="9">
        <v>1</v>
      </c>
      <c r="M60" s="9">
        <v>99.4</v>
      </c>
      <c r="N60" s="9">
        <v>2670</v>
      </c>
      <c r="O60" s="62">
        <f t="shared" si="13"/>
        <v>2653.98</v>
      </c>
      <c r="P60" s="9" t="s">
        <v>23</v>
      </c>
      <c r="R60" s="9" t="s">
        <v>86</v>
      </c>
      <c r="S60" s="5">
        <f>125*125*125</f>
        <v>1953125</v>
      </c>
      <c r="U60" s="9">
        <f>12*12*12</f>
        <v>1728</v>
      </c>
      <c r="V60" s="9">
        <f>(1-U60/S60)*COUNT($S$104:$S$168)</f>
        <v>64.94249216</v>
      </c>
      <c r="W60" s="9" t="s">
        <v>54</v>
      </c>
      <c r="Y60" s="9">
        <v>24</v>
      </c>
      <c r="AA60" s="9">
        <v>66</v>
      </c>
    </row>
    <row r="61" spans="1:27" x14ac:dyDescent="0.3">
      <c r="A61" s="9">
        <v>2</v>
      </c>
      <c r="B61" s="9">
        <v>370</v>
      </c>
      <c r="C61" s="9">
        <v>1600</v>
      </c>
      <c r="D61" s="9">
        <v>0.12</v>
      </c>
      <c r="E61" s="9">
        <v>0.03</v>
      </c>
      <c r="F61" s="9">
        <v>0.115</v>
      </c>
      <c r="G61" s="5">
        <f t="shared" si="0"/>
        <v>64.236111111111114</v>
      </c>
      <c r="H61" s="5">
        <f t="shared" si="1"/>
        <v>0.60496277915639496</v>
      </c>
      <c r="I61" s="9">
        <f>83/2</f>
        <v>41.5</v>
      </c>
      <c r="J61" s="9">
        <v>1</v>
      </c>
      <c r="K61" s="9">
        <v>2</v>
      </c>
      <c r="L61" s="9">
        <v>5</v>
      </c>
      <c r="M61" s="5">
        <v>99.395037220843605</v>
      </c>
      <c r="N61" s="9">
        <v>2670</v>
      </c>
      <c r="O61" s="62">
        <f t="shared" si="13"/>
        <v>2653.8474937965243</v>
      </c>
      <c r="P61" s="9" t="s">
        <v>23</v>
      </c>
      <c r="R61" s="9" t="s">
        <v>98</v>
      </c>
      <c r="S61" s="9">
        <f>280*280*365</f>
        <v>28616000</v>
      </c>
      <c r="U61" s="9">
        <f>(PI()*10^2/4)*60</f>
        <v>4712.3889803846896</v>
      </c>
      <c r="V61" s="9">
        <f>(1-U61/S61)*COUNT($S$283:$S$312)</f>
        <v>29.995059698441029</v>
      </c>
      <c r="W61" s="9" t="s">
        <v>54</v>
      </c>
      <c r="Y61" s="9">
        <v>20</v>
      </c>
      <c r="AA61" s="9">
        <v>63</v>
      </c>
    </row>
    <row r="62" spans="1:27" x14ac:dyDescent="0.3">
      <c r="A62" s="9">
        <v>2</v>
      </c>
      <c r="B62" s="9">
        <v>170</v>
      </c>
      <c r="C62" s="9">
        <v>1000</v>
      </c>
      <c r="D62" s="9">
        <v>0.05</v>
      </c>
      <c r="E62" s="9">
        <v>0.03</v>
      </c>
      <c r="F62" s="9">
        <v>7.0000000000000007E-2</v>
      </c>
      <c r="G62" s="5">
        <f t="shared" si="0"/>
        <v>113.33333333333333</v>
      </c>
      <c r="H62" s="5">
        <f t="shared" si="1"/>
        <v>0.60702875399370271</v>
      </c>
      <c r="I62" s="9">
        <v>25.68</v>
      </c>
      <c r="J62" s="9">
        <v>1</v>
      </c>
      <c r="K62" s="9">
        <v>1</v>
      </c>
      <c r="L62" s="9">
        <v>1</v>
      </c>
      <c r="M62" s="5">
        <v>99.392971246006297</v>
      </c>
      <c r="N62" s="9">
        <v>2680</v>
      </c>
      <c r="O62" s="62">
        <f t="shared" si="13"/>
        <v>2663.7316293929684</v>
      </c>
      <c r="P62" s="9" t="s">
        <v>23</v>
      </c>
      <c r="R62" s="9" t="s">
        <v>25</v>
      </c>
      <c r="S62" s="9">
        <f>100^3</f>
        <v>1000000</v>
      </c>
      <c r="U62" s="9">
        <f>8*8*8</f>
        <v>512</v>
      </c>
      <c r="V62" s="9">
        <f>(1-U62/S62)*COUNT($S$169:$S$243)</f>
        <v>74.961600000000004</v>
      </c>
      <c r="W62" s="9" t="s">
        <v>54</v>
      </c>
      <c r="Y62" s="9">
        <v>9.36</v>
      </c>
      <c r="AA62" s="9">
        <v>44.81</v>
      </c>
    </row>
    <row r="63" spans="1:27" x14ac:dyDescent="0.3">
      <c r="A63" s="9">
        <v>2</v>
      </c>
      <c r="B63" s="9">
        <v>350</v>
      </c>
      <c r="C63" s="9">
        <v>1500</v>
      </c>
      <c r="D63" s="9">
        <v>0.12</v>
      </c>
      <c r="E63" s="9">
        <v>0.03</v>
      </c>
      <c r="F63" s="9">
        <v>0.115</v>
      </c>
      <c r="G63" s="5">
        <f t="shared" si="0"/>
        <v>64.814814814814824</v>
      </c>
      <c r="H63" s="5">
        <f t="shared" si="1"/>
        <v>0.61017369727049697</v>
      </c>
      <c r="I63" s="9">
        <f>83/2</f>
        <v>41.5</v>
      </c>
      <c r="J63" s="9">
        <v>1</v>
      </c>
      <c r="K63" s="9">
        <v>2</v>
      </c>
      <c r="L63" s="9">
        <v>5</v>
      </c>
      <c r="M63" s="5">
        <v>99.389826302729503</v>
      </c>
      <c r="N63" s="9">
        <v>2670</v>
      </c>
      <c r="O63" s="62">
        <f t="shared" si="13"/>
        <v>2653.7083622828777</v>
      </c>
      <c r="P63" s="9" t="s">
        <v>23</v>
      </c>
      <c r="R63" s="9" t="s">
        <v>98</v>
      </c>
      <c r="S63" s="9">
        <f>280*280*365</f>
        <v>28616000</v>
      </c>
      <c r="U63" s="9">
        <f>(PI()*10^2/4)*60</f>
        <v>4712.3889803846896</v>
      </c>
      <c r="V63" s="9">
        <f>(1-U63/S63)*COUNT($S$283:$S$312)</f>
        <v>29.995059698441029</v>
      </c>
      <c r="W63" s="9" t="s">
        <v>54</v>
      </c>
      <c r="Y63" s="9">
        <v>20</v>
      </c>
      <c r="AA63" s="9">
        <v>63</v>
      </c>
    </row>
    <row r="64" spans="1:27" x14ac:dyDescent="0.3">
      <c r="A64" s="9">
        <v>2</v>
      </c>
      <c r="B64" s="9">
        <v>350</v>
      </c>
      <c r="C64" s="9">
        <v>1700</v>
      </c>
      <c r="D64" s="9">
        <v>0.13</v>
      </c>
      <c r="E64" s="9">
        <v>0.03</v>
      </c>
      <c r="F64" s="9">
        <v>0.115</v>
      </c>
      <c r="G64" s="5">
        <f t="shared" si="0"/>
        <v>52.790346907993971</v>
      </c>
      <c r="H64" s="5">
        <f t="shared" si="1"/>
        <v>0.61191066997520238</v>
      </c>
      <c r="I64" s="9">
        <f>83/2</f>
        <v>41.5</v>
      </c>
      <c r="J64" s="9">
        <v>1</v>
      </c>
      <c r="K64" s="9">
        <v>2</v>
      </c>
      <c r="L64" s="9">
        <v>5</v>
      </c>
      <c r="M64" s="5">
        <v>99.388089330024798</v>
      </c>
      <c r="N64" s="9">
        <v>2670</v>
      </c>
      <c r="O64" s="62">
        <f t="shared" si="13"/>
        <v>2653.661985111662</v>
      </c>
      <c r="P64" s="9" t="s">
        <v>23</v>
      </c>
      <c r="R64" s="9" t="s">
        <v>98</v>
      </c>
      <c r="S64" s="9">
        <f>280*280*365</f>
        <v>28616000</v>
      </c>
      <c r="U64" s="9">
        <f>(PI()*10^2/4)*60</f>
        <v>4712.3889803846896</v>
      </c>
      <c r="V64" s="9">
        <f>(1-U64/S64)*COUNT($S$283:$S$312)</f>
        <v>29.995059698441029</v>
      </c>
      <c r="W64" s="9" t="s">
        <v>54</v>
      </c>
      <c r="Y64" s="9">
        <v>20</v>
      </c>
      <c r="AA64" s="9">
        <v>63</v>
      </c>
    </row>
    <row r="65" spans="1:27" x14ac:dyDescent="0.3">
      <c r="A65" s="9">
        <v>2</v>
      </c>
      <c r="B65" s="9">
        <v>330</v>
      </c>
      <c r="C65" s="9">
        <v>1600</v>
      </c>
      <c r="D65" s="9">
        <v>0.11</v>
      </c>
      <c r="E65" s="9">
        <v>0.03</v>
      </c>
      <c r="F65" s="9">
        <v>0.115</v>
      </c>
      <c r="G65" s="5">
        <f t="shared" si="0"/>
        <v>62.500000000000007</v>
      </c>
      <c r="H65" s="5">
        <f t="shared" si="1"/>
        <v>0.61277915632760482</v>
      </c>
      <c r="I65" s="9">
        <f>83/2</f>
        <v>41.5</v>
      </c>
      <c r="J65" s="9">
        <v>1</v>
      </c>
      <c r="K65" s="9">
        <v>2</v>
      </c>
      <c r="L65" s="9">
        <v>5</v>
      </c>
      <c r="M65" s="5">
        <v>99.387220843672395</v>
      </c>
      <c r="N65" s="9">
        <v>2670</v>
      </c>
      <c r="O65" s="62">
        <f t="shared" si="13"/>
        <v>2653.6387965260528</v>
      </c>
      <c r="P65" s="9" t="s">
        <v>23</v>
      </c>
      <c r="R65" s="9" t="s">
        <v>98</v>
      </c>
      <c r="S65" s="9">
        <f>280*280*365</f>
        <v>28616000</v>
      </c>
      <c r="U65" s="9">
        <f>(PI()*10^2/4)*60</f>
        <v>4712.3889803846896</v>
      </c>
      <c r="V65" s="9">
        <f>(1-U65/S65)*COUNT($S$283:$S$312)</f>
        <v>29.995059698441029</v>
      </c>
      <c r="W65" s="9" t="s">
        <v>54</v>
      </c>
      <c r="Y65" s="9">
        <v>20</v>
      </c>
      <c r="AA65" s="9">
        <v>63</v>
      </c>
    </row>
    <row r="66" spans="1:27" x14ac:dyDescent="0.3">
      <c r="A66" s="9">
        <v>2</v>
      </c>
      <c r="B66" s="9">
        <v>370</v>
      </c>
      <c r="C66" s="9">
        <v>1700</v>
      </c>
      <c r="D66" s="9">
        <v>0.13</v>
      </c>
      <c r="E66" s="9">
        <v>0.03</v>
      </c>
      <c r="F66" s="9">
        <v>0.115</v>
      </c>
      <c r="G66" s="5">
        <f t="shared" ref="G66:G129" si="14">B66/(C66*D66*E66)</f>
        <v>55.806938159879337</v>
      </c>
      <c r="H66" s="5">
        <f t="shared" ref="H66:H89" si="15">100-M66</f>
        <v>0.62493796526059953</v>
      </c>
      <c r="I66" s="9">
        <f>83/2</f>
        <v>41.5</v>
      </c>
      <c r="J66" s="9">
        <v>1</v>
      </c>
      <c r="K66" s="9">
        <v>2</v>
      </c>
      <c r="L66" s="9">
        <v>5</v>
      </c>
      <c r="M66" s="5">
        <v>99.3750620347394</v>
      </c>
      <c r="N66" s="9">
        <v>2670</v>
      </c>
      <c r="O66" s="62">
        <f t="shared" si="13"/>
        <v>2653.3141563275422</v>
      </c>
      <c r="P66" s="9" t="s">
        <v>23</v>
      </c>
      <c r="R66" s="9" t="s">
        <v>98</v>
      </c>
      <c r="S66" s="9">
        <f>280*280*365</f>
        <v>28616000</v>
      </c>
      <c r="U66" s="9">
        <f>(PI()*10^2/4)*60</f>
        <v>4712.3889803846896</v>
      </c>
      <c r="V66" s="9">
        <f>(1-U66/S66)*COUNT($S$283:$S$312)</f>
        <v>29.995059698441029</v>
      </c>
      <c r="W66" s="9" t="s">
        <v>54</v>
      </c>
      <c r="Y66" s="9">
        <v>20</v>
      </c>
      <c r="AA66" s="9">
        <v>63</v>
      </c>
    </row>
    <row r="67" spans="1:27" x14ac:dyDescent="0.3">
      <c r="A67" s="9">
        <v>2</v>
      </c>
      <c r="B67" s="9">
        <v>250</v>
      </c>
      <c r="C67" s="9">
        <v>1600</v>
      </c>
      <c r="D67" s="9">
        <v>0.13</v>
      </c>
      <c r="E67" s="9">
        <v>0.03</v>
      </c>
      <c r="F67" s="9">
        <v>0.08</v>
      </c>
      <c r="G67" s="5">
        <f t="shared" si="14"/>
        <v>40.064102564102562</v>
      </c>
      <c r="H67" s="5">
        <f t="shared" si="15"/>
        <v>0.63432835820896116</v>
      </c>
      <c r="I67" s="9">
        <f>AVERAGE(Y67,AA67)</f>
        <v>41.5</v>
      </c>
      <c r="J67" s="9">
        <v>1</v>
      </c>
      <c r="K67" s="9">
        <v>1</v>
      </c>
      <c r="L67" s="9">
        <v>1</v>
      </c>
      <c r="M67" s="5">
        <f>O67*100/N67</f>
        <v>99.365671641791039</v>
      </c>
      <c r="N67" s="9">
        <v>2680</v>
      </c>
      <c r="O67" s="9">
        <v>2663</v>
      </c>
      <c r="P67" s="9" t="s">
        <v>23</v>
      </c>
      <c r="R67" s="9" t="s">
        <v>86</v>
      </c>
      <c r="S67" s="9">
        <f>125*125*125</f>
        <v>1953125</v>
      </c>
      <c r="U67" s="9">
        <f>10*10*10</f>
        <v>1000</v>
      </c>
      <c r="V67" s="9">
        <f>(1-U67/S67)*COUNT($S$55:$S$81)</f>
        <v>26.986176</v>
      </c>
      <c r="W67" s="9" t="s">
        <v>54</v>
      </c>
      <c r="Y67" s="9">
        <v>20</v>
      </c>
      <c r="AA67" s="9">
        <v>63</v>
      </c>
    </row>
    <row r="68" spans="1:27" x14ac:dyDescent="0.3">
      <c r="A68" s="9">
        <v>2</v>
      </c>
      <c r="B68" s="9">
        <v>350</v>
      </c>
      <c r="C68" s="9">
        <v>2100</v>
      </c>
      <c r="D68" s="9">
        <v>0.13</v>
      </c>
      <c r="E68" s="9">
        <v>0.03</v>
      </c>
      <c r="F68" s="9">
        <v>0.08</v>
      </c>
      <c r="G68" s="5">
        <f t="shared" si="14"/>
        <v>42.73504273504274</v>
      </c>
      <c r="H68" s="5">
        <f t="shared" si="15"/>
        <v>0.63432835820896116</v>
      </c>
      <c r="I68" s="9">
        <f>AVERAGE(Y68,AA68)</f>
        <v>41.5</v>
      </c>
      <c r="J68" s="9">
        <v>1</v>
      </c>
      <c r="K68" s="9">
        <v>1</v>
      </c>
      <c r="L68" s="9">
        <v>1</v>
      </c>
      <c r="M68" s="5">
        <f>O68*100/N68</f>
        <v>99.365671641791039</v>
      </c>
      <c r="N68" s="9">
        <v>2680</v>
      </c>
      <c r="O68" s="9">
        <v>2663</v>
      </c>
      <c r="P68" s="9" t="s">
        <v>23</v>
      </c>
      <c r="R68" s="9" t="s">
        <v>86</v>
      </c>
      <c r="S68" s="9">
        <f>125*125*125</f>
        <v>1953125</v>
      </c>
      <c r="U68" s="9">
        <f>10*10*10</f>
        <v>1000</v>
      </c>
      <c r="V68" s="9">
        <f>(1-U68/S68)*COUNT($S$55:$S$81)</f>
        <v>26.986176</v>
      </c>
      <c r="W68" s="9" t="s">
        <v>54</v>
      </c>
      <c r="Y68" s="9">
        <v>20</v>
      </c>
      <c r="AA68" s="9">
        <v>63</v>
      </c>
    </row>
    <row r="69" spans="1:27" x14ac:dyDescent="0.3">
      <c r="A69" s="9">
        <v>2</v>
      </c>
      <c r="B69" s="9">
        <v>200</v>
      </c>
      <c r="C69" s="9">
        <v>1400</v>
      </c>
      <c r="D69" s="9">
        <v>0.105</v>
      </c>
      <c r="E69" s="9">
        <v>0.03</v>
      </c>
      <c r="F69" s="9">
        <v>0.15</v>
      </c>
      <c r="G69" s="5">
        <f t="shared" si="14"/>
        <v>45.351473922902493</v>
      </c>
      <c r="H69" s="5">
        <f t="shared" si="15"/>
        <v>0.64951456310680555</v>
      </c>
      <c r="I69" s="9">
        <v>30</v>
      </c>
      <c r="J69" s="9">
        <v>1</v>
      </c>
      <c r="K69" s="9">
        <v>1</v>
      </c>
      <c r="L69" s="9">
        <v>6</v>
      </c>
      <c r="M69" s="5">
        <v>99.350485436893194</v>
      </c>
      <c r="N69" s="9">
        <v>2680</v>
      </c>
      <c r="O69" s="9">
        <f>N69*M69/100</f>
        <v>2662.5930097087376</v>
      </c>
      <c r="P69" s="9" t="s">
        <v>23</v>
      </c>
      <c r="R69" s="9" t="s">
        <v>81</v>
      </c>
      <c r="S69" s="9">
        <f>250*250*250</f>
        <v>15625000</v>
      </c>
      <c r="U69" s="9">
        <v>1</v>
      </c>
      <c r="V69" s="9">
        <f>(1-U69/S69)*COUNT($S$30:$S$52)</f>
        <v>22.999998527999999</v>
      </c>
      <c r="W69" s="9" t="s">
        <v>54</v>
      </c>
      <c r="Y69" s="9">
        <v>15</v>
      </c>
      <c r="AA69" s="9">
        <v>45</v>
      </c>
    </row>
    <row r="70" spans="1:27" x14ac:dyDescent="0.3">
      <c r="A70" s="9">
        <v>2</v>
      </c>
      <c r="B70" s="9">
        <v>250</v>
      </c>
      <c r="C70" s="9">
        <v>1100</v>
      </c>
      <c r="D70" s="9">
        <v>0.13</v>
      </c>
      <c r="E70" s="9">
        <v>0.03</v>
      </c>
      <c r="F70" s="9">
        <v>0.08</v>
      </c>
      <c r="G70" s="5">
        <f t="shared" si="14"/>
        <v>58.275058275058278</v>
      </c>
      <c r="H70" s="5">
        <f t="shared" si="15"/>
        <v>0.67164179104477739</v>
      </c>
      <c r="I70" s="9">
        <f>AVERAGE(Y70,AA70)</f>
        <v>41.5</v>
      </c>
      <c r="J70" s="9">
        <v>1</v>
      </c>
      <c r="K70" s="9">
        <v>1</v>
      </c>
      <c r="L70" s="9">
        <v>1</v>
      </c>
      <c r="M70" s="5">
        <f>O70*100/N70</f>
        <v>99.328358208955223</v>
      </c>
      <c r="N70" s="9">
        <v>2680</v>
      </c>
      <c r="O70" s="9">
        <v>2662</v>
      </c>
      <c r="P70" s="9" t="s">
        <v>23</v>
      </c>
      <c r="R70" s="9" t="s">
        <v>86</v>
      </c>
      <c r="S70" s="9">
        <f>125*125*125</f>
        <v>1953125</v>
      </c>
      <c r="U70" s="9">
        <f>10*10*10</f>
        <v>1000</v>
      </c>
      <c r="V70" s="9">
        <f>(1-U70/S70)*COUNT($S$55:$S$81)</f>
        <v>26.986176</v>
      </c>
      <c r="W70" s="9" t="s">
        <v>54</v>
      </c>
      <c r="Y70" s="9">
        <v>20</v>
      </c>
      <c r="AA70" s="9">
        <v>63</v>
      </c>
    </row>
    <row r="71" spans="1:27" x14ac:dyDescent="0.3">
      <c r="A71" s="9">
        <v>2</v>
      </c>
      <c r="B71" s="9">
        <v>370</v>
      </c>
      <c r="C71" s="9">
        <v>1500</v>
      </c>
      <c r="D71" s="9">
        <v>0.13</v>
      </c>
      <c r="E71" s="9">
        <v>0.03</v>
      </c>
      <c r="F71" s="9">
        <v>0.115</v>
      </c>
      <c r="G71" s="5">
        <f t="shared" si="14"/>
        <v>63.247863247863251</v>
      </c>
      <c r="H71" s="5">
        <f t="shared" si="15"/>
        <v>0.68052109181149945</v>
      </c>
      <c r="I71" s="9">
        <f>83/2</f>
        <v>41.5</v>
      </c>
      <c r="J71" s="9">
        <v>1</v>
      </c>
      <c r="K71" s="9">
        <v>2</v>
      </c>
      <c r="L71" s="9">
        <v>5</v>
      </c>
      <c r="M71" s="5">
        <v>99.319478908188501</v>
      </c>
      <c r="N71" s="9">
        <v>2670</v>
      </c>
      <c r="O71" s="62">
        <f>N71*M71/100</f>
        <v>2651.8300868486326</v>
      </c>
      <c r="P71" s="9" t="s">
        <v>23</v>
      </c>
      <c r="R71" s="9" t="s">
        <v>98</v>
      </c>
      <c r="S71" s="9">
        <f>280*280*365</f>
        <v>28616000</v>
      </c>
      <c r="U71" s="9">
        <f>(PI()*10^2/4)*60</f>
        <v>4712.3889803846896</v>
      </c>
      <c r="V71" s="9">
        <f>(1-U71/S71)*COUNT($S$283:$S$312)</f>
        <v>29.995059698441029</v>
      </c>
      <c r="W71" s="9" t="s">
        <v>54</v>
      </c>
      <c r="Y71" s="9">
        <v>20</v>
      </c>
      <c r="AA71" s="9">
        <v>63</v>
      </c>
    </row>
    <row r="72" spans="1:27" x14ac:dyDescent="0.3">
      <c r="A72" s="9">
        <v>2</v>
      </c>
      <c r="B72" s="9">
        <v>370</v>
      </c>
      <c r="C72" s="9">
        <v>1600</v>
      </c>
      <c r="D72" s="9">
        <v>0.11</v>
      </c>
      <c r="E72" s="9">
        <v>0.03</v>
      </c>
      <c r="F72" s="9">
        <v>0.115</v>
      </c>
      <c r="G72" s="5">
        <f t="shared" si="14"/>
        <v>70.075757575757578</v>
      </c>
      <c r="H72" s="5">
        <f t="shared" si="15"/>
        <v>0.68486352357319902</v>
      </c>
      <c r="I72" s="9">
        <f>83/2</f>
        <v>41.5</v>
      </c>
      <c r="J72" s="9">
        <v>1</v>
      </c>
      <c r="K72" s="9">
        <v>2</v>
      </c>
      <c r="L72" s="9">
        <v>5</v>
      </c>
      <c r="M72" s="5">
        <v>99.315136476426801</v>
      </c>
      <c r="N72" s="9">
        <v>2670</v>
      </c>
      <c r="O72" s="62">
        <f>N72*M72/100</f>
        <v>2651.7141439205957</v>
      </c>
      <c r="P72" s="9" t="s">
        <v>23</v>
      </c>
      <c r="R72" s="9" t="s">
        <v>98</v>
      </c>
      <c r="S72" s="9">
        <f>280*280*365</f>
        <v>28616000</v>
      </c>
      <c r="U72" s="9">
        <f>(PI()*10^2/4)*60</f>
        <v>4712.3889803846896</v>
      </c>
      <c r="V72" s="9">
        <f>(1-U72/S72)*COUNT($S$283:$S$312)</f>
        <v>29.995059698441029</v>
      </c>
      <c r="W72" s="9" t="s">
        <v>54</v>
      </c>
      <c r="Y72" s="9">
        <v>20</v>
      </c>
      <c r="AA72" s="9">
        <v>63</v>
      </c>
    </row>
    <row r="73" spans="1:27" x14ac:dyDescent="0.3">
      <c r="A73" s="9">
        <v>2</v>
      </c>
      <c r="B73" s="9">
        <v>200</v>
      </c>
      <c r="C73" s="9">
        <v>1500</v>
      </c>
      <c r="D73" s="9">
        <v>0.105</v>
      </c>
      <c r="E73" s="9">
        <v>0.03</v>
      </c>
      <c r="F73" s="9">
        <v>0.15</v>
      </c>
      <c r="G73" s="5">
        <f t="shared" si="14"/>
        <v>42.328042328042329</v>
      </c>
      <c r="H73" s="5">
        <f t="shared" si="15"/>
        <v>0.69805825242720232</v>
      </c>
      <c r="I73" s="9">
        <v>30</v>
      </c>
      <c r="J73" s="9">
        <v>1</v>
      </c>
      <c r="K73" s="9">
        <v>1</v>
      </c>
      <c r="L73" s="9">
        <v>6</v>
      </c>
      <c r="M73" s="5">
        <v>99.301941747572798</v>
      </c>
      <c r="N73" s="9">
        <v>2680</v>
      </c>
      <c r="O73" s="9">
        <f>N73*M73/100</f>
        <v>2661.2920388349512</v>
      </c>
      <c r="P73" s="9" t="s">
        <v>23</v>
      </c>
      <c r="R73" s="9" t="s">
        <v>81</v>
      </c>
      <c r="S73" s="9">
        <f>250*250*250</f>
        <v>15625000</v>
      </c>
      <c r="U73" s="9">
        <v>1</v>
      </c>
      <c r="V73" s="9">
        <f>(1-U73/S73)*COUNT($S$30:$S$52)</f>
        <v>22.999998527999999</v>
      </c>
      <c r="W73" s="9" t="s">
        <v>54</v>
      </c>
      <c r="Y73" s="9">
        <v>15</v>
      </c>
      <c r="AA73" s="9">
        <v>45</v>
      </c>
    </row>
    <row r="74" spans="1:27" x14ac:dyDescent="0.3">
      <c r="A74" s="9">
        <v>2</v>
      </c>
      <c r="B74" s="9">
        <v>170</v>
      </c>
      <c r="C74" s="9">
        <v>1000</v>
      </c>
      <c r="D74" s="9">
        <v>0.105</v>
      </c>
      <c r="E74" s="9">
        <v>0.03</v>
      </c>
      <c r="F74" s="9">
        <v>0.15</v>
      </c>
      <c r="G74" s="5">
        <f t="shared" si="14"/>
        <v>53.968253968253968</v>
      </c>
      <c r="H74" s="5">
        <f t="shared" si="15"/>
        <v>0.70000000000000284</v>
      </c>
      <c r="I74" s="9">
        <v>30</v>
      </c>
      <c r="J74" s="9">
        <v>1</v>
      </c>
      <c r="K74" s="9">
        <v>1</v>
      </c>
      <c r="L74" s="9">
        <v>6</v>
      </c>
      <c r="M74" s="5">
        <v>99.3</v>
      </c>
      <c r="N74" s="9">
        <v>2680</v>
      </c>
      <c r="O74" s="9">
        <f>N74*M74/100</f>
        <v>2661.24</v>
      </c>
      <c r="P74" s="9" t="s">
        <v>23</v>
      </c>
      <c r="R74" s="9" t="s">
        <v>81</v>
      </c>
      <c r="S74" s="9">
        <f>250*250*250</f>
        <v>15625000</v>
      </c>
      <c r="U74" s="9">
        <v>1</v>
      </c>
      <c r="V74" s="9">
        <f>(1-U74/S74)*COUNT($S$30:$S$52)</f>
        <v>22.999998527999999</v>
      </c>
      <c r="W74" s="9" t="s">
        <v>54</v>
      </c>
      <c r="Y74" s="9">
        <v>15</v>
      </c>
      <c r="AA74" s="9">
        <v>45</v>
      </c>
    </row>
    <row r="75" spans="1:27" x14ac:dyDescent="0.3">
      <c r="A75" s="9">
        <v>2</v>
      </c>
      <c r="B75" s="9">
        <v>200</v>
      </c>
      <c r="C75" s="9">
        <v>571.42999999999995</v>
      </c>
      <c r="D75" s="9">
        <v>0.08</v>
      </c>
      <c r="E75" s="9">
        <v>2.5000000000000001E-2</v>
      </c>
      <c r="F75" s="9">
        <v>0.08</v>
      </c>
      <c r="G75" s="5">
        <f t="shared" si="14"/>
        <v>174.99956250109375</v>
      </c>
      <c r="H75" s="5">
        <f t="shared" si="15"/>
        <v>0.70000000000000284</v>
      </c>
      <c r="I75" s="9">
        <v>45</v>
      </c>
      <c r="J75" s="9">
        <v>6</v>
      </c>
      <c r="K75" s="9">
        <v>2</v>
      </c>
      <c r="L75" s="9">
        <v>5</v>
      </c>
      <c r="M75" s="5">
        <v>99.3</v>
      </c>
      <c r="N75" s="62">
        <f>O75*100/M75</f>
        <v>2678.751258811682</v>
      </c>
      <c r="O75" s="9">
        <v>2660</v>
      </c>
      <c r="P75" s="9" t="s">
        <v>23</v>
      </c>
      <c r="R75" s="9" t="s">
        <v>122</v>
      </c>
      <c r="S75" s="9">
        <f>250*250*300</f>
        <v>18750000</v>
      </c>
      <c r="U75" s="9">
        <v>1</v>
      </c>
      <c r="V75" s="9">
        <f>(1-U75/S75)*COUNT($S$53:$S$54)</f>
        <v>1.9999998933333334</v>
      </c>
      <c r="W75" s="9" t="s">
        <v>54</v>
      </c>
    </row>
    <row r="76" spans="1:27" x14ac:dyDescent="0.3">
      <c r="A76" s="9">
        <v>2</v>
      </c>
      <c r="B76" s="9">
        <v>400</v>
      </c>
      <c r="C76" s="9">
        <v>1500</v>
      </c>
      <c r="D76" s="9">
        <v>0.15</v>
      </c>
      <c r="E76" s="9">
        <v>0.05</v>
      </c>
      <c r="F76" s="9">
        <v>8.5000000000000006E-2</v>
      </c>
      <c r="G76" s="5">
        <f t="shared" si="14"/>
        <v>35.555555555555557</v>
      </c>
      <c r="H76" s="5">
        <f t="shared" si="15"/>
        <v>0.70000000000000284</v>
      </c>
      <c r="I76" s="9">
        <f>AVERAGE(Y76,AA76)</f>
        <v>41.5</v>
      </c>
      <c r="J76" s="9">
        <v>6</v>
      </c>
      <c r="K76" s="9">
        <v>1</v>
      </c>
      <c r="L76" s="9">
        <v>6</v>
      </c>
      <c r="M76" s="9">
        <v>99.3</v>
      </c>
      <c r="N76" s="9">
        <v>2680</v>
      </c>
      <c r="O76" s="62">
        <f>N76*M76/100</f>
        <v>2661.24</v>
      </c>
      <c r="P76" s="9" t="s">
        <v>23</v>
      </c>
      <c r="R76" s="9" t="s">
        <v>121</v>
      </c>
      <c r="S76" s="9">
        <f>(PI()*400^2/4)*400</f>
        <v>50265482.457436688</v>
      </c>
      <c r="U76" s="9">
        <f>10*10*10</f>
        <v>1000</v>
      </c>
      <c r="V76" s="9">
        <f>(1-U76/S76)*COUNT($S$83:$S$100)</f>
        <v>17.999641901378041</v>
      </c>
      <c r="W76" s="9" t="s">
        <v>27</v>
      </c>
      <c r="Y76" s="9">
        <v>20</v>
      </c>
      <c r="AA76" s="9">
        <v>63</v>
      </c>
    </row>
    <row r="77" spans="1:27" x14ac:dyDescent="0.3">
      <c r="A77" s="9">
        <v>2</v>
      </c>
      <c r="B77" s="9">
        <v>500</v>
      </c>
      <c r="C77" s="9">
        <v>1000</v>
      </c>
      <c r="D77" s="9">
        <v>0.15</v>
      </c>
      <c r="E77" s="9">
        <v>0.05</v>
      </c>
      <c r="F77" s="9">
        <v>8.5000000000000006E-2</v>
      </c>
      <c r="G77" s="5">
        <f t="shared" si="14"/>
        <v>66.666666666666671</v>
      </c>
      <c r="H77" s="5">
        <f t="shared" si="15"/>
        <v>0.70000000000000284</v>
      </c>
      <c r="I77" s="9">
        <f>AVERAGE(Y77,AA77)</f>
        <v>41.5</v>
      </c>
      <c r="J77" s="9">
        <v>6</v>
      </c>
      <c r="K77" s="9">
        <v>1</v>
      </c>
      <c r="L77" s="9">
        <v>6</v>
      </c>
      <c r="M77" s="9">
        <v>99.3</v>
      </c>
      <c r="N77" s="9">
        <v>2680</v>
      </c>
      <c r="O77" s="62">
        <f>N77*M77/100</f>
        <v>2661.24</v>
      </c>
      <c r="P77" s="9" t="s">
        <v>23</v>
      </c>
      <c r="R77" s="9" t="s">
        <v>121</v>
      </c>
      <c r="S77" s="9">
        <f>(PI()*400^2/4)*400</f>
        <v>50265482.457436688</v>
      </c>
      <c r="U77" s="9">
        <f>10*10*10</f>
        <v>1000</v>
      </c>
      <c r="V77" s="9">
        <f>(1-U77/S77)*COUNT($S$83:$S$100)</f>
        <v>17.999641901378041</v>
      </c>
      <c r="W77" s="9" t="s">
        <v>27</v>
      </c>
      <c r="Y77" s="9">
        <v>20</v>
      </c>
      <c r="AA77" s="9">
        <v>63</v>
      </c>
    </row>
    <row r="78" spans="1:27" x14ac:dyDescent="0.3">
      <c r="A78" s="9">
        <v>2</v>
      </c>
      <c r="B78" s="9">
        <v>700</v>
      </c>
      <c r="C78" s="9">
        <v>1000</v>
      </c>
      <c r="D78" s="9">
        <v>0.15</v>
      </c>
      <c r="E78" s="9">
        <v>0.05</v>
      </c>
      <c r="F78" s="9">
        <v>8.5000000000000006E-2</v>
      </c>
      <c r="G78" s="5">
        <f t="shared" si="14"/>
        <v>93.333333333333329</v>
      </c>
      <c r="H78" s="5">
        <f t="shared" si="15"/>
        <v>0.70000000000000284</v>
      </c>
      <c r="I78" s="9">
        <f>AVERAGE(Y78,AA78)</f>
        <v>41.5</v>
      </c>
      <c r="J78" s="9">
        <v>6</v>
      </c>
      <c r="K78" s="9">
        <v>1</v>
      </c>
      <c r="L78" s="9">
        <v>6</v>
      </c>
      <c r="M78" s="9">
        <v>99.3</v>
      </c>
      <c r="N78" s="9">
        <v>2680</v>
      </c>
      <c r="O78" s="62">
        <f>N78*M78/100</f>
        <v>2661.24</v>
      </c>
      <c r="P78" s="9" t="s">
        <v>23</v>
      </c>
      <c r="R78" s="9" t="s">
        <v>121</v>
      </c>
      <c r="S78" s="9">
        <f>(PI()*400^2/4)*400</f>
        <v>50265482.457436688</v>
      </c>
      <c r="U78" s="9">
        <f>10*10*10</f>
        <v>1000</v>
      </c>
      <c r="V78" s="9">
        <f>(1-U78/S78)*COUNT($S$83:$S$100)</f>
        <v>17.999641901378041</v>
      </c>
      <c r="W78" s="9" t="s">
        <v>27</v>
      </c>
      <c r="Y78" s="9">
        <v>20</v>
      </c>
      <c r="AA78" s="9">
        <v>63</v>
      </c>
    </row>
    <row r="79" spans="1:27" x14ac:dyDescent="0.3">
      <c r="A79" s="9">
        <v>2</v>
      </c>
      <c r="B79" s="9">
        <v>250</v>
      </c>
      <c r="C79" s="9">
        <v>1000</v>
      </c>
      <c r="D79" s="9">
        <v>0.13</v>
      </c>
      <c r="E79" s="9">
        <v>0.06</v>
      </c>
      <c r="F79" s="9">
        <v>7.0000000000000007E-2</v>
      </c>
      <c r="G79" s="5">
        <f t="shared" si="14"/>
        <v>32.051282051282051</v>
      </c>
      <c r="H79" s="5">
        <f t="shared" si="15"/>
        <v>0.70000000000000284</v>
      </c>
      <c r="I79" s="9">
        <v>41</v>
      </c>
      <c r="J79" s="9">
        <v>2</v>
      </c>
      <c r="K79" s="9">
        <v>1</v>
      </c>
      <c r="L79" s="9">
        <v>1</v>
      </c>
      <c r="M79" s="9">
        <v>99.3</v>
      </c>
      <c r="N79" s="9">
        <v>2670</v>
      </c>
      <c r="O79" s="62">
        <f>N79*M79/100</f>
        <v>2651.31</v>
      </c>
      <c r="P79" s="9" t="s">
        <v>23</v>
      </c>
      <c r="R79" s="9" t="s">
        <v>86</v>
      </c>
      <c r="S79" s="5">
        <f>125*125*125</f>
        <v>1953125</v>
      </c>
      <c r="U79" s="9">
        <f>12*12*12</f>
        <v>1728</v>
      </c>
      <c r="V79" s="9">
        <f>(1-U79/S79)*COUNT($S$104:$S$168)</f>
        <v>64.94249216</v>
      </c>
      <c r="W79" s="9" t="s">
        <v>54</v>
      </c>
      <c r="Y79" s="9">
        <v>24</v>
      </c>
      <c r="AA79" s="9">
        <v>66</v>
      </c>
    </row>
    <row r="80" spans="1:27" x14ac:dyDescent="0.3">
      <c r="A80" s="9">
        <v>2</v>
      </c>
      <c r="B80" s="9">
        <v>370</v>
      </c>
      <c r="C80" s="9">
        <v>1600</v>
      </c>
      <c r="D80" s="9">
        <v>0.13</v>
      </c>
      <c r="E80" s="9">
        <v>0.03</v>
      </c>
      <c r="F80" s="9">
        <v>0.115</v>
      </c>
      <c r="G80" s="5">
        <f t="shared" si="14"/>
        <v>59.294871794871796</v>
      </c>
      <c r="H80" s="5">
        <f t="shared" si="15"/>
        <v>0.70570719602980603</v>
      </c>
      <c r="I80" s="9">
        <f>83/2</f>
        <v>41.5</v>
      </c>
      <c r="J80" s="9">
        <v>1</v>
      </c>
      <c r="K80" s="9">
        <v>2</v>
      </c>
      <c r="L80" s="9">
        <v>5</v>
      </c>
      <c r="M80" s="5">
        <v>99.294292803970194</v>
      </c>
      <c r="N80" s="9">
        <v>2670</v>
      </c>
      <c r="O80" s="62">
        <f>N80*M80/100</f>
        <v>2651.1576178660039</v>
      </c>
      <c r="P80" s="9" t="s">
        <v>23</v>
      </c>
      <c r="R80" s="9" t="s">
        <v>98</v>
      </c>
      <c r="S80" s="9">
        <f>280*280*365</f>
        <v>28616000</v>
      </c>
      <c r="U80" s="9">
        <f>(PI()*10^2/4)*60</f>
        <v>4712.3889803846896</v>
      </c>
      <c r="V80" s="9">
        <f>(1-U80/S80)*COUNT($S$283:$S$312)</f>
        <v>29.995059698441029</v>
      </c>
      <c r="W80" s="9" t="s">
        <v>54</v>
      </c>
      <c r="Y80" s="9">
        <v>20</v>
      </c>
      <c r="AA80" s="9">
        <v>63</v>
      </c>
    </row>
    <row r="81" spans="1:27" x14ac:dyDescent="0.3">
      <c r="A81" s="9">
        <v>2</v>
      </c>
      <c r="B81" s="9">
        <v>300</v>
      </c>
      <c r="C81" s="9">
        <v>1600</v>
      </c>
      <c r="D81" s="9">
        <v>0.13</v>
      </c>
      <c r="E81" s="9">
        <v>0.03</v>
      </c>
      <c r="F81" s="9">
        <v>0.08</v>
      </c>
      <c r="G81" s="5">
        <f t="shared" si="14"/>
        <v>48.076923076923073</v>
      </c>
      <c r="H81" s="5">
        <f t="shared" si="15"/>
        <v>0.70895522388059362</v>
      </c>
      <c r="I81" s="9">
        <f>AVERAGE(Y81,AA81)</f>
        <v>41.5</v>
      </c>
      <c r="J81" s="9">
        <v>1</v>
      </c>
      <c r="K81" s="9">
        <v>1</v>
      </c>
      <c r="L81" s="9">
        <v>1</v>
      </c>
      <c r="M81" s="5">
        <f>O81*100/N81</f>
        <v>99.291044776119406</v>
      </c>
      <c r="N81" s="9">
        <v>2680</v>
      </c>
      <c r="O81" s="9">
        <v>2661</v>
      </c>
      <c r="P81" s="9" t="s">
        <v>23</v>
      </c>
      <c r="R81" s="9" t="s">
        <v>86</v>
      </c>
      <c r="S81" s="9">
        <f>125*125*125</f>
        <v>1953125</v>
      </c>
      <c r="U81" s="9">
        <f>10*10*10</f>
        <v>1000</v>
      </c>
      <c r="V81" s="9">
        <f>(1-U81/S81)*COUNT($S$55:$S$81)</f>
        <v>26.986176</v>
      </c>
      <c r="W81" s="9" t="s">
        <v>54</v>
      </c>
      <c r="Y81" s="9">
        <v>20</v>
      </c>
      <c r="AA81" s="9">
        <v>63</v>
      </c>
    </row>
    <row r="82" spans="1:27" x14ac:dyDescent="0.3">
      <c r="A82" s="9">
        <v>2</v>
      </c>
      <c r="B82" s="9">
        <v>350</v>
      </c>
      <c r="C82" s="9">
        <v>1600</v>
      </c>
      <c r="D82" s="9">
        <v>0.13</v>
      </c>
      <c r="E82" s="9">
        <v>0.03</v>
      </c>
      <c r="F82" s="9">
        <v>0.08</v>
      </c>
      <c r="G82" s="5">
        <f t="shared" si="14"/>
        <v>56.089743589743591</v>
      </c>
      <c r="H82" s="5">
        <f t="shared" si="15"/>
        <v>0.70895522388059362</v>
      </c>
      <c r="I82" s="9">
        <f>AVERAGE(Y82,AA82)</f>
        <v>41.5</v>
      </c>
      <c r="J82" s="9">
        <v>1</v>
      </c>
      <c r="K82" s="9">
        <v>1</v>
      </c>
      <c r="L82" s="9">
        <v>1</v>
      </c>
      <c r="M82" s="5">
        <f>O82*100/N82</f>
        <v>99.291044776119406</v>
      </c>
      <c r="N82" s="9">
        <v>2680</v>
      </c>
      <c r="O82" s="9">
        <v>2661</v>
      </c>
      <c r="P82" s="9" t="s">
        <v>23</v>
      </c>
      <c r="R82" s="9" t="s">
        <v>86</v>
      </c>
      <c r="S82" s="9">
        <f>125*125*125</f>
        <v>1953125</v>
      </c>
      <c r="U82" s="9">
        <f>10*10*10</f>
        <v>1000</v>
      </c>
      <c r="V82" s="9">
        <f>(1-U82/S82)*COUNT($S$55:$S$81)</f>
        <v>26.986176</v>
      </c>
      <c r="W82" s="9" t="s">
        <v>54</v>
      </c>
      <c r="Y82" s="9">
        <v>20</v>
      </c>
      <c r="AA82" s="9">
        <v>63</v>
      </c>
    </row>
    <row r="83" spans="1:27" x14ac:dyDescent="0.3">
      <c r="A83" s="9">
        <v>2</v>
      </c>
      <c r="B83" s="9">
        <v>370</v>
      </c>
      <c r="C83" s="9">
        <v>1700</v>
      </c>
      <c r="D83" s="9">
        <v>0.12</v>
      </c>
      <c r="E83" s="9">
        <v>0.03</v>
      </c>
      <c r="F83" s="9">
        <v>0.115</v>
      </c>
      <c r="G83" s="5">
        <f t="shared" si="14"/>
        <v>60.457516339869279</v>
      </c>
      <c r="H83" s="5">
        <f t="shared" si="15"/>
        <v>0.73697270471470233</v>
      </c>
      <c r="I83" s="9">
        <f>83/2</f>
        <v>41.5</v>
      </c>
      <c r="J83" s="9">
        <v>1</v>
      </c>
      <c r="K83" s="9">
        <v>2</v>
      </c>
      <c r="L83" s="9">
        <v>5</v>
      </c>
      <c r="M83" s="5">
        <v>99.263027295285298</v>
      </c>
      <c r="N83" s="9">
        <v>2670</v>
      </c>
      <c r="O83" s="62">
        <f>N83*M83/100</f>
        <v>2650.3228287841175</v>
      </c>
      <c r="P83" s="9" t="s">
        <v>23</v>
      </c>
      <c r="R83" s="9" t="s">
        <v>98</v>
      </c>
      <c r="S83" s="9">
        <f>280*280*365</f>
        <v>28616000</v>
      </c>
      <c r="U83" s="9">
        <f>(PI()*10^2/4)*60</f>
        <v>4712.3889803846896</v>
      </c>
      <c r="V83" s="9">
        <f>(1-U83/S83)*COUNT($S$283:$S$312)</f>
        <v>29.995059698441029</v>
      </c>
      <c r="W83" s="9" t="s">
        <v>54</v>
      </c>
      <c r="Y83" s="9">
        <v>20</v>
      </c>
      <c r="AA83" s="9">
        <v>63</v>
      </c>
    </row>
    <row r="84" spans="1:27" x14ac:dyDescent="0.3">
      <c r="A84" s="9">
        <v>2</v>
      </c>
      <c r="B84" s="9">
        <v>150</v>
      </c>
      <c r="C84" s="9">
        <v>900</v>
      </c>
      <c r="D84" s="9">
        <v>0.05</v>
      </c>
      <c r="E84" s="9">
        <v>0.03</v>
      </c>
      <c r="F84" s="9">
        <v>7.0000000000000007E-2</v>
      </c>
      <c r="G84" s="5">
        <f t="shared" si="14"/>
        <v>111.11111111111113</v>
      </c>
      <c r="H84" s="5">
        <f t="shared" si="15"/>
        <v>0.76677316293930176</v>
      </c>
      <c r="I84" s="9">
        <v>25.68</v>
      </c>
      <c r="J84" s="9">
        <v>1</v>
      </c>
      <c r="K84" s="9">
        <v>1</v>
      </c>
      <c r="L84" s="9">
        <v>1</v>
      </c>
      <c r="M84" s="5">
        <v>99.233226837060698</v>
      </c>
      <c r="N84" s="9">
        <v>2680</v>
      </c>
      <c r="O84" s="62">
        <f>N84*M84/100</f>
        <v>2659.4504792332264</v>
      </c>
      <c r="P84" s="9" t="s">
        <v>23</v>
      </c>
      <c r="R84" s="9" t="s">
        <v>25</v>
      </c>
      <c r="S84" s="9">
        <f>100^3</f>
        <v>1000000</v>
      </c>
      <c r="U84" s="9">
        <f>8*8*8</f>
        <v>512</v>
      </c>
      <c r="V84" s="9">
        <f>(1-U84/S84)*COUNT($S$169:$S$243)</f>
        <v>74.961600000000004</v>
      </c>
      <c r="W84" s="9" t="s">
        <v>54</v>
      </c>
      <c r="Y84" s="9">
        <v>9.36</v>
      </c>
      <c r="AA84" s="9">
        <v>44.81</v>
      </c>
    </row>
    <row r="85" spans="1:27" x14ac:dyDescent="0.3">
      <c r="A85" s="9">
        <v>2</v>
      </c>
      <c r="B85" s="9">
        <v>250</v>
      </c>
      <c r="C85" s="9">
        <v>1600</v>
      </c>
      <c r="D85" s="9">
        <v>7.0000000000000007E-2</v>
      </c>
      <c r="E85" s="9">
        <v>0.03</v>
      </c>
      <c r="F85" s="9">
        <v>0.08</v>
      </c>
      <c r="G85" s="5">
        <f t="shared" si="14"/>
        <v>74.404761904761898</v>
      </c>
      <c r="H85" s="5">
        <f t="shared" si="15"/>
        <v>0.78358208955224029</v>
      </c>
      <c r="I85" s="9">
        <f>AVERAGE(Y85,AA85)</f>
        <v>41.5</v>
      </c>
      <c r="J85" s="9">
        <v>1</v>
      </c>
      <c r="K85" s="9">
        <v>1</v>
      </c>
      <c r="L85" s="9">
        <v>1</v>
      </c>
      <c r="M85" s="5">
        <f>O85*100/N85</f>
        <v>99.21641791044776</v>
      </c>
      <c r="N85" s="9">
        <v>2680</v>
      </c>
      <c r="O85" s="9">
        <v>2659</v>
      </c>
      <c r="P85" s="9" t="s">
        <v>23</v>
      </c>
      <c r="R85" s="9" t="s">
        <v>86</v>
      </c>
      <c r="S85" s="9">
        <f>125*125*125</f>
        <v>1953125</v>
      </c>
      <c r="U85" s="9">
        <f>10*10*10</f>
        <v>1000</v>
      </c>
      <c r="V85" s="9">
        <f>(1-U85/S85)*COUNT($S$55:$S$81)</f>
        <v>26.986176</v>
      </c>
      <c r="W85" s="9" t="s">
        <v>54</v>
      </c>
      <c r="Y85" s="9">
        <v>20</v>
      </c>
      <c r="AA85" s="9">
        <v>63</v>
      </c>
    </row>
    <row r="86" spans="1:27" x14ac:dyDescent="0.3">
      <c r="A86" s="9">
        <v>2</v>
      </c>
      <c r="B86" s="9">
        <v>180</v>
      </c>
      <c r="C86" s="9">
        <v>1100</v>
      </c>
      <c r="D86" s="9">
        <v>0.105</v>
      </c>
      <c r="E86" s="9">
        <v>0.03</v>
      </c>
      <c r="F86" s="9">
        <v>0.15</v>
      </c>
      <c r="G86" s="5">
        <f t="shared" si="14"/>
        <v>51.948051948051948</v>
      </c>
      <c r="H86" s="5">
        <f t="shared" si="15"/>
        <v>0.7990291262135969</v>
      </c>
      <c r="I86" s="9">
        <v>30</v>
      </c>
      <c r="J86" s="9">
        <v>1</v>
      </c>
      <c r="K86" s="9">
        <v>1</v>
      </c>
      <c r="L86" s="9">
        <v>6</v>
      </c>
      <c r="M86" s="5">
        <v>99.200970873786403</v>
      </c>
      <c r="N86" s="9">
        <v>2680</v>
      </c>
      <c r="O86" s="9">
        <f t="shared" ref="O86:O91" si="16">N86*M86/100</f>
        <v>2658.5860194174752</v>
      </c>
      <c r="P86" s="9" t="s">
        <v>23</v>
      </c>
      <c r="R86" s="9" t="s">
        <v>81</v>
      </c>
      <c r="S86" s="9">
        <f>250*250*250</f>
        <v>15625000</v>
      </c>
      <c r="U86" s="9">
        <v>1</v>
      </c>
      <c r="V86" s="9">
        <f>(1-U86/S86)*COUNT($S$30:$S$52)</f>
        <v>22.999998527999999</v>
      </c>
      <c r="W86" s="9" t="s">
        <v>54</v>
      </c>
      <c r="Y86" s="9">
        <v>15</v>
      </c>
      <c r="AA86" s="9">
        <v>45</v>
      </c>
    </row>
    <row r="87" spans="1:27" x14ac:dyDescent="0.3">
      <c r="A87" s="9">
        <v>2</v>
      </c>
      <c r="B87" s="9">
        <v>300</v>
      </c>
      <c r="C87" s="9">
        <v>1000</v>
      </c>
      <c r="D87" s="9">
        <v>0.15</v>
      </c>
      <c r="E87" s="9">
        <v>0.05</v>
      </c>
      <c r="F87" s="9">
        <v>8.5000000000000006E-2</v>
      </c>
      <c r="G87" s="5">
        <f t="shared" si="14"/>
        <v>40</v>
      </c>
      <c r="H87" s="5">
        <f t="shared" si="15"/>
        <v>0.79999999999999716</v>
      </c>
      <c r="I87" s="9">
        <f>AVERAGE(Y87,AA87)</f>
        <v>41.5</v>
      </c>
      <c r="J87" s="9">
        <v>6</v>
      </c>
      <c r="K87" s="9">
        <v>1</v>
      </c>
      <c r="L87" s="9">
        <v>6</v>
      </c>
      <c r="M87" s="9">
        <v>99.2</v>
      </c>
      <c r="N87" s="9">
        <v>2680</v>
      </c>
      <c r="O87" s="62">
        <f t="shared" si="16"/>
        <v>2658.56</v>
      </c>
      <c r="P87" s="9" t="s">
        <v>23</v>
      </c>
      <c r="R87" s="9" t="s">
        <v>121</v>
      </c>
      <c r="S87" s="9">
        <f>(PI()*400^2/4)*400</f>
        <v>50265482.457436688</v>
      </c>
      <c r="U87" s="9">
        <f>10*10*10</f>
        <v>1000</v>
      </c>
      <c r="V87" s="9">
        <f>(1-U87/S87)*COUNT($S$83:$S$100)</f>
        <v>17.999641901378041</v>
      </c>
      <c r="W87" s="9" t="s">
        <v>27</v>
      </c>
      <c r="Y87" s="9">
        <v>20</v>
      </c>
      <c r="AA87" s="9">
        <v>63</v>
      </c>
    </row>
    <row r="88" spans="1:27" x14ac:dyDescent="0.3">
      <c r="A88" s="9">
        <v>2</v>
      </c>
      <c r="B88" s="9">
        <v>600</v>
      </c>
      <c r="C88" s="9">
        <v>1000</v>
      </c>
      <c r="D88" s="9">
        <v>0.15</v>
      </c>
      <c r="E88" s="9">
        <v>0.05</v>
      </c>
      <c r="F88" s="9">
        <v>8.5000000000000006E-2</v>
      </c>
      <c r="G88" s="5">
        <f t="shared" si="14"/>
        <v>80</v>
      </c>
      <c r="H88" s="5">
        <f t="shared" si="15"/>
        <v>0.79999999999999716</v>
      </c>
      <c r="I88" s="9">
        <f>AVERAGE(Y88,AA88)</f>
        <v>41.5</v>
      </c>
      <c r="J88" s="9">
        <v>6</v>
      </c>
      <c r="K88" s="9">
        <v>1</v>
      </c>
      <c r="L88" s="9">
        <v>6</v>
      </c>
      <c r="M88" s="9">
        <v>99.2</v>
      </c>
      <c r="N88" s="9">
        <v>2680</v>
      </c>
      <c r="O88" s="62">
        <f t="shared" si="16"/>
        <v>2658.56</v>
      </c>
      <c r="P88" s="9" t="s">
        <v>23</v>
      </c>
      <c r="R88" s="9" t="s">
        <v>121</v>
      </c>
      <c r="S88" s="9">
        <f>(PI()*400^2/4)*400</f>
        <v>50265482.457436688</v>
      </c>
      <c r="U88" s="9">
        <f>10*10*10</f>
        <v>1000</v>
      </c>
      <c r="V88" s="9">
        <f>(1-U88/S88)*COUNT($S$83:$S$100)</f>
        <v>17.999641901378041</v>
      </c>
      <c r="W88" s="9" t="s">
        <v>27</v>
      </c>
      <c r="Y88" s="9">
        <v>20</v>
      </c>
      <c r="AA88" s="9">
        <v>63</v>
      </c>
    </row>
    <row r="89" spans="1:27" x14ac:dyDescent="0.3">
      <c r="A89" s="9">
        <v>2</v>
      </c>
      <c r="B89" s="9">
        <v>250</v>
      </c>
      <c r="C89" s="9">
        <v>900</v>
      </c>
      <c r="D89" s="9">
        <v>0.13</v>
      </c>
      <c r="E89" s="9">
        <v>0.06</v>
      </c>
      <c r="F89" s="9">
        <v>7.0000000000000007E-2</v>
      </c>
      <c r="G89" s="5">
        <f t="shared" si="14"/>
        <v>35.612535612535616</v>
      </c>
      <c r="H89" s="5">
        <f t="shared" si="15"/>
        <v>0.79999999999999716</v>
      </c>
      <c r="I89" s="9">
        <v>41</v>
      </c>
      <c r="J89" s="9">
        <v>2</v>
      </c>
      <c r="K89" s="9">
        <v>1</v>
      </c>
      <c r="L89" s="9">
        <v>1</v>
      </c>
      <c r="M89" s="9">
        <v>99.2</v>
      </c>
      <c r="N89" s="9">
        <v>2670</v>
      </c>
      <c r="O89" s="62">
        <f t="shared" si="16"/>
        <v>2648.64</v>
      </c>
      <c r="P89" s="9" t="s">
        <v>23</v>
      </c>
      <c r="R89" s="9" t="s">
        <v>86</v>
      </c>
      <c r="S89" s="5">
        <f>125*125*125</f>
        <v>1953125</v>
      </c>
      <c r="U89" s="9">
        <f>12*12*12</f>
        <v>1728</v>
      </c>
      <c r="V89" s="9">
        <f>(1-U89/S89)*COUNT($S$104:$S$168)</f>
        <v>64.94249216</v>
      </c>
      <c r="W89" s="9" t="s">
        <v>54</v>
      </c>
      <c r="Y89" s="9">
        <v>24</v>
      </c>
      <c r="AA89" s="9">
        <v>66</v>
      </c>
    </row>
    <row r="90" spans="1:27" x14ac:dyDescent="0.3">
      <c r="A90" s="9">
        <v>2</v>
      </c>
      <c r="B90" s="9">
        <v>200</v>
      </c>
      <c r="C90" s="9">
        <v>1350</v>
      </c>
      <c r="D90" s="9">
        <v>7.4999999999999997E-2</v>
      </c>
      <c r="E90" s="9">
        <v>0.03</v>
      </c>
      <c r="F90" s="9">
        <v>0.15</v>
      </c>
      <c r="G90" s="5">
        <f t="shared" si="14"/>
        <v>65.843621399176953</v>
      </c>
      <c r="H90" s="9">
        <v>0.8</v>
      </c>
      <c r="I90" s="9">
        <v>35</v>
      </c>
      <c r="J90" s="9">
        <v>1</v>
      </c>
      <c r="K90" s="9">
        <v>1</v>
      </c>
      <c r="L90" s="9">
        <v>3</v>
      </c>
      <c r="M90" s="9">
        <f>100-H90</f>
        <v>99.2</v>
      </c>
      <c r="N90" s="9">
        <v>2680</v>
      </c>
      <c r="O90" s="62">
        <f t="shared" si="16"/>
        <v>2658.56</v>
      </c>
      <c r="P90" s="9" t="s">
        <v>23</v>
      </c>
      <c r="R90" s="9" t="s">
        <v>97</v>
      </c>
      <c r="S90" s="9">
        <f>245*245*350</f>
        <v>21008750</v>
      </c>
      <c r="U90" s="9">
        <f>10*10*10</f>
        <v>1000</v>
      </c>
      <c r="V90" s="9">
        <f>(1-U90/S90)*COUNT($S$256:$S$282)</f>
        <v>26.99871482120545</v>
      </c>
      <c r="W90" s="9" t="s">
        <v>27</v>
      </c>
      <c r="Y90" s="9">
        <v>20</v>
      </c>
      <c r="AA90" s="9">
        <v>63</v>
      </c>
    </row>
    <row r="91" spans="1:27" x14ac:dyDescent="0.3">
      <c r="A91" s="9">
        <v>2</v>
      </c>
      <c r="B91" s="9">
        <v>175</v>
      </c>
      <c r="C91" s="9">
        <v>1025</v>
      </c>
      <c r="D91" s="9">
        <v>9.7500000000000003E-2</v>
      </c>
      <c r="E91" s="9">
        <v>0.03</v>
      </c>
      <c r="F91" s="9">
        <v>0.15</v>
      </c>
      <c r="G91" s="5">
        <f t="shared" si="14"/>
        <v>58.369814467375441</v>
      </c>
      <c r="H91" s="9">
        <v>0.8</v>
      </c>
      <c r="I91" s="9">
        <v>35</v>
      </c>
      <c r="J91" s="9">
        <v>1</v>
      </c>
      <c r="K91" s="9">
        <v>1</v>
      </c>
      <c r="L91" s="9">
        <v>3</v>
      </c>
      <c r="M91" s="9">
        <f>100-H91</f>
        <v>99.2</v>
      </c>
      <c r="N91" s="9">
        <v>2680</v>
      </c>
      <c r="O91" s="62">
        <f t="shared" si="16"/>
        <v>2658.56</v>
      </c>
      <c r="P91" s="9" t="s">
        <v>23</v>
      </c>
      <c r="R91" s="9" t="s">
        <v>97</v>
      </c>
      <c r="S91" s="9">
        <f>245*245*350</f>
        <v>21008750</v>
      </c>
      <c r="U91" s="9">
        <f>10*10*10</f>
        <v>1000</v>
      </c>
      <c r="V91" s="9">
        <f>(1-U91/S91)*COUNT($S$256:$S$282)</f>
        <v>26.99871482120545</v>
      </c>
      <c r="W91" s="9" t="s">
        <v>27</v>
      </c>
      <c r="Y91" s="9">
        <v>20</v>
      </c>
      <c r="AA91" s="9">
        <v>63</v>
      </c>
    </row>
    <row r="92" spans="1:27" x14ac:dyDescent="0.3">
      <c r="A92" s="9">
        <v>2</v>
      </c>
      <c r="B92" s="9">
        <v>300</v>
      </c>
      <c r="C92" s="9">
        <v>2100</v>
      </c>
      <c r="D92" s="9">
        <v>7.0000000000000007E-2</v>
      </c>
      <c r="E92" s="9">
        <v>0.03</v>
      </c>
      <c r="F92" s="9">
        <v>0.08</v>
      </c>
      <c r="G92" s="5">
        <f t="shared" si="14"/>
        <v>68.027210884353735</v>
      </c>
      <c r="H92" s="5">
        <f t="shared" ref="H92:H143" si="17">100-M92</f>
        <v>0.82089552238805652</v>
      </c>
      <c r="I92" s="9">
        <f>AVERAGE(Y92,AA92)</f>
        <v>41.5</v>
      </c>
      <c r="J92" s="9">
        <v>1</v>
      </c>
      <c r="K92" s="9">
        <v>1</v>
      </c>
      <c r="L92" s="9">
        <v>1</v>
      </c>
      <c r="M92" s="5">
        <f>O92*100/N92</f>
        <v>99.179104477611943</v>
      </c>
      <c r="N92" s="9">
        <v>2680</v>
      </c>
      <c r="O92" s="9">
        <v>2658</v>
      </c>
      <c r="P92" s="9" t="s">
        <v>23</v>
      </c>
      <c r="R92" s="9" t="s">
        <v>86</v>
      </c>
      <c r="S92" s="9">
        <f>125*125*125</f>
        <v>1953125</v>
      </c>
      <c r="U92" s="9">
        <f>10*10*10</f>
        <v>1000</v>
      </c>
      <c r="V92" s="9">
        <f>(1-U92/S92)*COUNT($S$55:$S$81)</f>
        <v>26.986176</v>
      </c>
      <c r="W92" s="9" t="s">
        <v>54</v>
      </c>
      <c r="Y92" s="9">
        <v>20</v>
      </c>
      <c r="AA92" s="9">
        <v>63</v>
      </c>
    </row>
    <row r="93" spans="1:27" x14ac:dyDescent="0.3">
      <c r="A93" s="9">
        <v>2</v>
      </c>
      <c r="B93" s="9">
        <v>625</v>
      </c>
      <c r="C93" s="9">
        <v>800</v>
      </c>
      <c r="D93" s="9">
        <v>0.4</v>
      </c>
      <c r="E93" s="9">
        <v>0.06</v>
      </c>
      <c r="F93" s="9">
        <v>0.1</v>
      </c>
      <c r="G93" s="5">
        <f t="shared" si="14"/>
        <v>32.552083333333336</v>
      </c>
      <c r="H93" s="9">
        <f t="shared" si="17"/>
        <v>0.84000000000000341</v>
      </c>
      <c r="I93" s="9">
        <v>40</v>
      </c>
      <c r="J93" s="9">
        <v>6</v>
      </c>
      <c r="K93" s="9">
        <v>1</v>
      </c>
      <c r="L93" s="9">
        <v>6</v>
      </c>
      <c r="M93" s="9">
        <v>99.16</v>
      </c>
      <c r="N93" s="9">
        <v>2680</v>
      </c>
      <c r="O93" s="9">
        <f>N93*M93/100</f>
        <v>2657.4879999999998</v>
      </c>
      <c r="P93" s="9" t="s">
        <v>23</v>
      </c>
      <c r="R93" s="9" t="s">
        <v>80</v>
      </c>
      <c r="S93" s="9">
        <f>630*400*500</f>
        <v>126000000</v>
      </c>
      <c r="U93" s="9">
        <f>10*10*10</f>
        <v>1000</v>
      </c>
      <c r="V93" s="9">
        <f>(1-U93/S93)*COUNT($S$2:$S$29)</f>
        <v>27.999777777777776</v>
      </c>
      <c r="W93" s="9" t="s">
        <v>54</v>
      </c>
      <c r="Y93" s="9">
        <v>20</v>
      </c>
      <c r="AA93" s="9">
        <v>60</v>
      </c>
    </row>
    <row r="94" spans="1:27" x14ac:dyDescent="0.3">
      <c r="A94" s="9">
        <v>2</v>
      </c>
      <c r="B94" s="9">
        <v>200</v>
      </c>
      <c r="C94" s="9">
        <v>1300</v>
      </c>
      <c r="D94" s="9">
        <v>0.105</v>
      </c>
      <c r="E94" s="9">
        <v>0.03</v>
      </c>
      <c r="F94" s="9">
        <v>0.15</v>
      </c>
      <c r="G94" s="5">
        <f t="shared" si="14"/>
        <v>48.840048840048844</v>
      </c>
      <c r="H94" s="5">
        <f t="shared" si="17"/>
        <v>0.84563106796119314</v>
      </c>
      <c r="I94" s="9">
        <v>30</v>
      </c>
      <c r="J94" s="9">
        <v>1</v>
      </c>
      <c r="K94" s="9">
        <v>1</v>
      </c>
      <c r="L94" s="9">
        <v>6</v>
      </c>
      <c r="M94" s="5">
        <v>99.154368932038807</v>
      </c>
      <c r="N94" s="9">
        <v>2680</v>
      </c>
      <c r="O94" s="9">
        <f>N94*M94/100</f>
        <v>2657.3370873786398</v>
      </c>
      <c r="P94" s="9" t="s">
        <v>23</v>
      </c>
      <c r="R94" s="9" t="s">
        <v>81</v>
      </c>
      <c r="S94" s="9">
        <f>250*250*250</f>
        <v>15625000</v>
      </c>
      <c r="U94" s="9">
        <v>1</v>
      </c>
      <c r="V94" s="9">
        <f>(1-U94/S94)*COUNT($S$30:$S$52)</f>
        <v>22.999998527999999</v>
      </c>
      <c r="W94" s="9" t="s">
        <v>54</v>
      </c>
      <c r="Y94" s="9">
        <v>15</v>
      </c>
      <c r="AA94" s="9">
        <v>45</v>
      </c>
    </row>
    <row r="95" spans="1:27" x14ac:dyDescent="0.3">
      <c r="A95" s="9">
        <v>2</v>
      </c>
      <c r="B95" s="9">
        <v>190</v>
      </c>
      <c r="C95" s="9">
        <v>1200</v>
      </c>
      <c r="D95" s="9">
        <v>0.105</v>
      </c>
      <c r="E95" s="9">
        <v>0.03</v>
      </c>
      <c r="F95" s="9">
        <v>0.15</v>
      </c>
      <c r="G95" s="5">
        <f t="shared" si="14"/>
        <v>50.264550264550266</v>
      </c>
      <c r="H95" s="5">
        <f t="shared" si="17"/>
        <v>0.84951456310679418</v>
      </c>
      <c r="I95" s="9">
        <v>30</v>
      </c>
      <c r="J95" s="9">
        <v>1</v>
      </c>
      <c r="K95" s="9">
        <v>1</v>
      </c>
      <c r="L95" s="9">
        <v>6</v>
      </c>
      <c r="M95" s="5">
        <v>99.150485436893206</v>
      </c>
      <c r="N95" s="9">
        <v>2680</v>
      </c>
      <c r="O95" s="9">
        <f>N95*M95/100</f>
        <v>2657.2330097087379</v>
      </c>
      <c r="P95" s="9" t="s">
        <v>23</v>
      </c>
      <c r="R95" s="9" t="s">
        <v>81</v>
      </c>
      <c r="S95" s="9">
        <f>250*250*250</f>
        <v>15625000</v>
      </c>
      <c r="U95" s="9">
        <v>1</v>
      </c>
      <c r="V95" s="9">
        <f>(1-U95/S95)*COUNT($S$30:$S$52)</f>
        <v>22.999998527999999</v>
      </c>
      <c r="W95" s="9" t="s">
        <v>54</v>
      </c>
      <c r="Y95" s="9">
        <v>15</v>
      </c>
      <c r="AA95" s="9">
        <v>45</v>
      </c>
    </row>
    <row r="96" spans="1:27" x14ac:dyDescent="0.3">
      <c r="A96" s="9">
        <v>2</v>
      </c>
      <c r="B96" s="9">
        <v>950</v>
      </c>
      <c r="C96" s="9">
        <v>1400</v>
      </c>
      <c r="D96" s="9">
        <v>0.35</v>
      </c>
      <c r="E96" s="9">
        <v>0.06</v>
      </c>
      <c r="F96" s="9">
        <v>0.1</v>
      </c>
      <c r="G96" s="5">
        <f t="shared" si="14"/>
        <v>32.312925170068034</v>
      </c>
      <c r="H96" s="9">
        <f t="shared" si="17"/>
        <v>0.84999999999999432</v>
      </c>
      <c r="I96" s="9">
        <v>40</v>
      </c>
      <c r="J96" s="9">
        <v>6</v>
      </c>
      <c r="K96" s="9">
        <v>1</v>
      </c>
      <c r="L96" s="9">
        <v>6</v>
      </c>
      <c r="M96" s="9">
        <v>99.15</v>
      </c>
      <c r="N96" s="9">
        <v>2680</v>
      </c>
      <c r="O96" s="9">
        <f>N96*M96/100</f>
        <v>2657.22</v>
      </c>
      <c r="P96" s="9" t="s">
        <v>23</v>
      </c>
      <c r="R96" s="9" t="s">
        <v>80</v>
      </c>
      <c r="S96" s="9">
        <f>630*400*500</f>
        <v>126000000</v>
      </c>
      <c r="U96" s="9">
        <f>10*10*10</f>
        <v>1000</v>
      </c>
      <c r="V96" s="9">
        <f>(1-U96/S96)*COUNT($S$2:$S$29)</f>
        <v>27.999777777777776</v>
      </c>
      <c r="W96" s="9" t="s">
        <v>54</v>
      </c>
      <c r="Y96" s="9">
        <v>20</v>
      </c>
      <c r="AA96" s="9">
        <v>60</v>
      </c>
    </row>
    <row r="97" spans="1:27" x14ac:dyDescent="0.3">
      <c r="A97" s="9">
        <v>2</v>
      </c>
      <c r="B97" s="9">
        <v>350</v>
      </c>
      <c r="C97" s="9">
        <v>2100</v>
      </c>
      <c r="D97" s="9">
        <v>7.0000000000000007E-2</v>
      </c>
      <c r="E97" s="9">
        <v>0.03</v>
      </c>
      <c r="F97" s="9">
        <v>0.08</v>
      </c>
      <c r="G97" s="5">
        <f t="shared" si="14"/>
        <v>79.365079365079367</v>
      </c>
      <c r="H97" s="5">
        <f t="shared" si="17"/>
        <v>0.85820895522388696</v>
      </c>
      <c r="I97" s="9">
        <f>AVERAGE(Y97,AA97)</f>
        <v>41.5</v>
      </c>
      <c r="J97" s="9">
        <v>1</v>
      </c>
      <c r="K97" s="9">
        <v>1</v>
      </c>
      <c r="L97" s="9">
        <v>1</v>
      </c>
      <c r="M97" s="5">
        <f>O97*100/N97</f>
        <v>99.141791044776113</v>
      </c>
      <c r="N97" s="9">
        <v>2680</v>
      </c>
      <c r="O97" s="9">
        <v>2657</v>
      </c>
      <c r="P97" s="9" t="s">
        <v>23</v>
      </c>
      <c r="R97" s="9" t="s">
        <v>86</v>
      </c>
      <c r="S97" s="9">
        <f>125*125*125</f>
        <v>1953125</v>
      </c>
      <c r="U97" s="9">
        <f>10*10*10</f>
        <v>1000</v>
      </c>
      <c r="V97" s="9">
        <f>(1-U97/S97)*COUNT($S$55:$S$81)</f>
        <v>26.986176</v>
      </c>
      <c r="W97" s="9" t="s">
        <v>54</v>
      </c>
      <c r="Y97" s="9">
        <v>20</v>
      </c>
      <c r="AA97" s="9">
        <v>63</v>
      </c>
    </row>
    <row r="98" spans="1:27" x14ac:dyDescent="0.3">
      <c r="A98" s="9">
        <v>2</v>
      </c>
      <c r="B98" s="9">
        <v>200</v>
      </c>
      <c r="C98" s="9">
        <v>1200</v>
      </c>
      <c r="D98" s="9">
        <v>0.105</v>
      </c>
      <c r="E98" s="9">
        <v>0.03</v>
      </c>
      <c r="F98" s="9">
        <v>0.15</v>
      </c>
      <c r="G98" s="5">
        <f t="shared" si="14"/>
        <v>52.910052910052912</v>
      </c>
      <c r="H98" s="5">
        <f t="shared" si="17"/>
        <v>0.89417475728160412</v>
      </c>
      <c r="I98" s="9">
        <v>30</v>
      </c>
      <c r="J98" s="9">
        <v>1</v>
      </c>
      <c r="K98" s="9">
        <v>1</v>
      </c>
      <c r="L98" s="9">
        <v>6</v>
      </c>
      <c r="M98" s="5">
        <v>99.105825242718396</v>
      </c>
      <c r="N98" s="9">
        <v>2680</v>
      </c>
      <c r="O98" s="9">
        <f t="shared" ref="O98:O103" si="18">N98*M98/100</f>
        <v>2656.036116504853</v>
      </c>
      <c r="P98" s="9" t="s">
        <v>23</v>
      </c>
      <c r="R98" s="9" t="s">
        <v>81</v>
      </c>
      <c r="S98" s="9">
        <f>250*250*250</f>
        <v>15625000</v>
      </c>
      <c r="U98" s="9">
        <v>1</v>
      </c>
      <c r="V98" s="9">
        <f>(1-U98/S98)*COUNT($S$30:$S$52)</f>
        <v>22.999998527999999</v>
      </c>
      <c r="W98" s="9" t="s">
        <v>54</v>
      </c>
      <c r="Y98" s="9">
        <v>15</v>
      </c>
      <c r="AA98" s="9">
        <v>45</v>
      </c>
    </row>
    <row r="99" spans="1:27" x14ac:dyDescent="0.3">
      <c r="A99" s="9">
        <v>2</v>
      </c>
      <c r="B99" s="9">
        <v>190</v>
      </c>
      <c r="C99" s="9">
        <v>1400</v>
      </c>
      <c r="D99" s="9">
        <v>0.105</v>
      </c>
      <c r="E99" s="9">
        <v>0.03</v>
      </c>
      <c r="F99" s="9">
        <v>0.15</v>
      </c>
      <c r="G99" s="5">
        <f t="shared" si="14"/>
        <v>43.083900226757365</v>
      </c>
      <c r="H99" s="5">
        <f t="shared" si="17"/>
        <v>0.89805825242720516</v>
      </c>
      <c r="I99" s="9">
        <v>30</v>
      </c>
      <c r="J99" s="9">
        <v>1</v>
      </c>
      <c r="K99" s="9">
        <v>1</v>
      </c>
      <c r="L99" s="9">
        <v>6</v>
      </c>
      <c r="M99" s="5">
        <v>99.101941747572795</v>
      </c>
      <c r="N99" s="9">
        <v>2680</v>
      </c>
      <c r="O99" s="9">
        <f t="shared" si="18"/>
        <v>2655.9320388349506</v>
      </c>
      <c r="P99" s="9" t="s">
        <v>23</v>
      </c>
      <c r="R99" s="9" t="s">
        <v>81</v>
      </c>
      <c r="S99" s="9">
        <f>250*250*250</f>
        <v>15625000</v>
      </c>
      <c r="U99" s="9">
        <v>1</v>
      </c>
      <c r="V99" s="9">
        <f>(1-U99/S99)*COUNT($S$30:$S$52)</f>
        <v>22.999998527999999</v>
      </c>
      <c r="W99" s="9" t="s">
        <v>54</v>
      </c>
      <c r="Y99" s="9">
        <v>15</v>
      </c>
      <c r="AA99" s="9">
        <v>45</v>
      </c>
    </row>
    <row r="100" spans="1:27" x14ac:dyDescent="0.3">
      <c r="A100" s="9">
        <v>2</v>
      </c>
      <c r="B100" s="9">
        <v>200</v>
      </c>
      <c r="C100" s="9">
        <v>1600</v>
      </c>
      <c r="D100" s="9">
        <v>0.105</v>
      </c>
      <c r="E100" s="9">
        <v>0.03</v>
      </c>
      <c r="F100" s="9">
        <v>0.15</v>
      </c>
      <c r="G100" s="5">
        <f t="shared" si="14"/>
        <v>39.682539682539684</v>
      </c>
      <c r="H100" s="5">
        <f t="shared" si="17"/>
        <v>0.89805825242720516</v>
      </c>
      <c r="I100" s="9">
        <v>30</v>
      </c>
      <c r="J100" s="9">
        <v>1</v>
      </c>
      <c r="K100" s="9">
        <v>1</v>
      </c>
      <c r="L100" s="9">
        <v>6</v>
      </c>
      <c r="M100" s="5">
        <v>99.101941747572795</v>
      </c>
      <c r="N100" s="9">
        <v>2680</v>
      </c>
      <c r="O100" s="9">
        <f t="shared" si="18"/>
        <v>2655.9320388349506</v>
      </c>
      <c r="P100" s="9" t="s">
        <v>23</v>
      </c>
      <c r="R100" s="9" t="s">
        <v>81</v>
      </c>
      <c r="S100" s="9">
        <f>250*250*250</f>
        <v>15625000</v>
      </c>
      <c r="U100" s="9">
        <v>1</v>
      </c>
      <c r="V100" s="9">
        <f>(1-U100/S100)*COUNT($S$30:$S$52)</f>
        <v>22.999998527999999</v>
      </c>
      <c r="W100" s="9" t="s">
        <v>54</v>
      </c>
      <c r="Y100" s="9">
        <v>15</v>
      </c>
      <c r="AA100" s="9">
        <v>45</v>
      </c>
    </row>
    <row r="101" spans="1:27" x14ac:dyDescent="0.3">
      <c r="A101" s="9">
        <v>2</v>
      </c>
      <c r="B101" s="9">
        <v>250</v>
      </c>
      <c r="C101" s="9">
        <v>1600</v>
      </c>
      <c r="D101" s="9">
        <v>0.13</v>
      </c>
      <c r="E101" s="9">
        <v>0.03</v>
      </c>
      <c r="F101" s="9">
        <v>7.0000000000000007E-2</v>
      </c>
      <c r="G101" s="5">
        <f t="shared" si="14"/>
        <v>40.064102564102562</v>
      </c>
      <c r="H101" s="5">
        <f t="shared" si="17"/>
        <v>0.90000000000000568</v>
      </c>
      <c r="I101" s="9">
        <v>41</v>
      </c>
      <c r="J101" s="9">
        <v>2</v>
      </c>
      <c r="K101" s="9">
        <v>1</v>
      </c>
      <c r="L101" s="9">
        <v>1</v>
      </c>
      <c r="M101" s="9">
        <v>99.1</v>
      </c>
      <c r="N101" s="9">
        <v>2670</v>
      </c>
      <c r="O101" s="62">
        <f t="shared" si="18"/>
        <v>2645.97</v>
      </c>
      <c r="P101" s="9" t="s">
        <v>23</v>
      </c>
      <c r="R101" s="9" t="s">
        <v>86</v>
      </c>
      <c r="S101" s="5">
        <f>125*125*125</f>
        <v>1953125</v>
      </c>
      <c r="U101" s="9">
        <f>12*12*12</f>
        <v>1728</v>
      </c>
      <c r="V101" s="9">
        <f>(1-U101/S101)*COUNT($S$104:$S$168)</f>
        <v>64.94249216</v>
      </c>
      <c r="W101" s="9" t="s">
        <v>54</v>
      </c>
      <c r="Y101" s="9">
        <v>24</v>
      </c>
      <c r="AA101" s="9">
        <v>66</v>
      </c>
    </row>
    <row r="102" spans="1:27" x14ac:dyDescent="0.3">
      <c r="A102" s="9">
        <v>2</v>
      </c>
      <c r="B102" s="9">
        <v>170</v>
      </c>
      <c r="C102" s="9">
        <v>800</v>
      </c>
      <c r="D102" s="9">
        <v>0.105</v>
      </c>
      <c r="E102" s="9">
        <v>0.03</v>
      </c>
      <c r="F102" s="9">
        <v>0.15</v>
      </c>
      <c r="G102" s="5">
        <f t="shared" si="14"/>
        <v>67.460317460317455</v>
      </c>
      <c r="H102" s="5">
        <f t="shared" si="17"/>
        <v>0.92135922330099618</v>
      </c>
      <c r="I102" s="9">
        <v>30</v>
      </c>
      <c r="J102" s="9">
        <v>1</v>
      </c>
      <c r="K102" s="9">
        <v>1</v>
      </c>
      <c r="L102" s="9">
        <v>6</v>
      </c>
      <c r="M102" s="5">
        <v>99.078640776699004</v>
      </c>
      <c r="N102" s="9">
        <v>2680</v>
      </c>
      <c r="O102" s="9">
        <f t="shared" si="18"/>
        <v>2655.3075728155336</v>
      </c>
      <c r="P102" s="9" t="s">
        <v>23</v>
      </c>
      <c r="R102" s="9" t="s">
        <v>81</v>
      </c>
      <c r="S102" s="9">
        <f>250*250*250</f>
        <v>15625000</v>
      </c>
      <c r="U102" s="9">
        <v>1</v>
      </c>
      <c r="V102" s="9">
        <f>(1-U102/S102)*COUNT($S$30:$S$52)</f>
        <v>22.999998527999999</v>
      </c>
      <c r="W102" s="9" t="s">
        <v>54</v>
      </c>
      <c r="Y102" s="9">
        <v>15</v>
      </c>
      <c r="AA102" s="9">
        <v>45</v>
      </c>
    </row>
    <row r="103" spans="1:27" x14ac:dyDescent="0.3">
      <c r="A103" s="9">
        <v>2</v>
      </c>
      <c r="B103" s="9">
        <v>170</v>
      </c>
      <c r="C103" s="9">
        <v>1200</v>
      </c>
      <c r="D103" s="9">
        <v>0.105</v>
      </c>
      <c r="E103" s="9">
        <v>0.03</v>
      </c>
      <c r="F103" s="9">
        <v>0.15</v>
      </c>
      <c r="G103" s="5">
        <f t="shared" si="14"/>
        <v>44.973544973544975</v>
      </c>
      <c r="H103" s="5">
        <f t="shared" si="17"/>
        <v>0.92135922330099618</v>
      </c>
      <c r="I103" s="9">
        <v>30</v>
      </c>
      <c r="J103" s="9">
        <v>1</v>
      </c>
      <c r="K103" s="9">
        <v>1</v>
      </c>
      <c r="L103" s="9">
        <v>6</v>
      </c>
      <c r="M103" s="5">
        <v>99.078640776699004</v>
      </c>
      <c r="N103" s="9">
        <v>2680</v>
      </c>
      <c r="O103" s="9">
        <f t="shared" si="18"/>
        <v>2655.3075728155336</v>
      </c>
      <c r="P103" s="9" t="s">
        <v>23</v>
      </c>
      <c r="R103" s="9" t="s">
        <v>81</v>
      </c>
      <c r="S103" s="9">
        <f>250*250*250</f>
        <v>15625000</v>
      </c>
      <c r="U103" s="9">
        <v>1</v>
      </c>
      <c r="V103" s="9">
        <f>(1-U103/S103)*COUNT($S$30:$S$52)</f>
        <v>22.999998527999999</v>
      </c>
      <c r="W103" s="9" t="s">
        <v>54</v>
      </c>
      <c r="Y103" s="9">
        <v>15</v>
      </c>
      <c r="AA103" s="9">
        <v>45</v>
      </c>
    </row>
    <row r="104" spans="1:27" x14ac:dyDescent="0.3">
      <c r="A104" s="9">
        <v>2</v>
      </c>
      <c r="B104" s="9">
        <v>250</v>
      </c>
      <c r="C104" s="9">
        <v>2100</v>
      </c>
      <c r="D104" s="9">
        <v>0.1</v>
      </c>
      <c r="E104" s="9">
        <v>0.03</v>
      </c>
      <c r="F104" s="9">
        <v>0.08</v>
      </c>
      <c r="G104" s="5">
        <f t="shared" si="14"/>
        <v>39.682539682539684</v>
      </c>
      <c r="H104" s="5">
        <f t="shared" si="17"/>
        <v>0.93283582089551942</v>
      </c>
      <c r="I104" s="9">
        <f>AVERAGE(Y104,AA104)</f>
        <v>41.5</v>
      </c>
      <c r="J104" s="9">
        <v>1</v>
      </c>
      <c r="K104" s="9">
        <v>1</v>
      </c>
      <c r="L104" s="9">
        <v>1</v>
      </c>
      <c r="M104" s="5">
        <f>O104*100/N104</f>
        <v>99.067164179104481</v>
      </c>
      <c r="N104" s="9">
        <v>2680</v>
      </c>
      <c r="O104" s="9">
        <v>2655</v>
      </c>
      <c r="P104" s="9" t="s">
        <v>23</v>
      </c>
      <c r="R104" s="9" t="s">
        <v>86</v>
      </c>
      <c r="S104" s="9">
        <f>125*125*125</f>
        <v>1953125</v>
      </c>
      <c r="U104" s="9">
        <f>10*10*10</f>
        <v>1000</v>
      </c>
      <c r="V104" s="9">
        <f>(1-U104/S104)*COUNT($S$55:$S$81)</f>
        <v>26.986176</v>
      </c>
      <c r="W104" s="9" t="s">
        <v>54</v>
      </c>
      <c r="Y104" s="9">
        <v>20</v>
      </c>
      <c r="AA104" s="9">
        <v>63</v>
      </c>
    </row>
    <row r="105" spans="1:27" x14ac:dyDescent="0.3">
      <c r="A105" s="9">
        <v>2</v>
      </c>
      <c r="B105" s="9">
        <v>180</v>
      </c>
      <c r="C105" s="9">
        <v>900</v>
      </c>
      <c r="D105" s="9">
        <v>0.105</v>
      </c>
      <c r="E105" s="9">
        <v>0.03</v>
      </c>
      <c r="F105" s="9">
        <v>0.15</v>
      </c>
      <c r="G105" s="5">
        <f t="shared" si="14"/>
        <v>63.492063492063494</v>
      </c>
      <c r="H105" s="5">
        <f t="shared" si="17"/>
        <v>0.97766990291269451</v>
      </c>
      <c r="I105" s="9">
        <v>30</v>
      </c>
      <c r="J105" s="9">
        <v>1</v>
      </c>
      <c r="K105" s="9">
        <v>1</v>
      </c>
      <c r="L105" s="9">
        <v>6</v>
      </c>
      <c r="M105" s="5">
        <v>99.022330097087305</v>
      </c>
      <c r="N105" s="9">
        <v>2680</v>
      </c>
      <c r="O105" s="9">
        <f>N105*M105/100</f>
        <v>2653.7984466019393</v>
      </c>
      <c r="P105" s="9" t="s">
        <v>23</v>
      </c>
      <c r="R105" s="9" t="s">
        <v>81</v>
      </c>
      <c r="S105" s="9">
        <f>250*250*250</f>
        <v>15625000</v>
      </c>
      <c r="U105" s="9">
        <v>1</v>
      </c>
      <c r="V105" s="9">
        <f>(1-U105/S105)*COUNT($S$30:$S$52)</f>
        <v>22.999998527999999</v>
      </c>
      <c r="W105" s="9" t="s">
        <v>54</v>
      </c>
      <c r="Y105" s="9">
        <v>15</v>
      </c>
      <c r="AA105" s="9">
        <v>45</v>
      </c>
    </row>
    <row r="106" spans="1:27" x14ac:dyDescent="0.3">
      <c r="A106" s="9">
        <v>2</v>
      </c>
      <c r="B106" s="9">
        <v>300</v>
      </c>
      <c r="C106" s="9">
        <v>1100</v>
      </c>
      <c r="D106" s="9">
        <v>0.1</v>
      </c>
      <c r="E106" s="9">
        <v>0.03</v>
      </c>
      <c r="F106" s="9">
        <v>0.08</v>
      </c>
      <c r="G106" s="5">
        <f t="shared" si="14"/>
        <v>90.909090909090921</v>
      </c>
      <c r="H106" s="5">
        <f t="shared" si="17"/>
        <v>1.0074626865671661</v>
      </c>
      <c r="I106" s="9">
        <f>AVERAGE(Y106,AA106)</f>
        <v>41.5</v>
      </c>
      <c r="J106" s="9">
        <v>1</v>
      </c>
      <c r="K106" s="9">
        <v>1</v>
      </c>
      <c r="L106" s="9">
        <v>1</v>
      </c>
      <c r="M106" s="5">
        <f>O106*100/N106</f>
        <v>98.992537313432834</v>
      </c>
      <c r="N106" s="9">
        <v>2680</v>
      </c>
      <c r="O106" s="9">
        <v>2653</v>
      </c>
      <c r="P106" s="9" t="s">
        <v>23</v>
      </c>
      <c r="R106" s="9" t="s">
        <v>86</v>
      </c>
      <c r="S106" s="9">
        <f>125*125*125</f>
        <v>1953125</v>
      </c>
      <c r="U106" s="9">
        <f>10*10*10</f>
        <v>1000</v>
      </c>
      <c r="V106" s="9">
        <f>(1-U106/S106)*COUNT($S$55:$S$81)</f>
        <v>26.986176</v>
      </c>
      <c r="W106" s="9" t="s">
        <v>54</v>
      </c>
      <c r="Y106" s="9">
        <v>20</v>
      </c>
      <c r="AA106" s="9">
        <v>63</v>
      </c>
    </row>
    <row r="107" spans="1:27" x14ac:dyDescent="0.3">
      <c r="A107" s="9">
        <v>2</v>
      </c>
      <c r="B107" s="9">
        <v>625</v>
      </c>
      <c r="C107" s="9">
        <v>800</v>
      </c>
      <c r="D107" s="9">
        <v>0.4</v>
      </c>
      <c r="E107" s="9">
        <v>0.06</v>
      </c>
      <c r="F107" s="9">
        <v>0.1</v>
      </c>
      <c r="G107" s="5">
        <f t="shared" si="14"/>
        <v>32.552083333333336</v>
      </c>
      <c r="H107" s="9">
        <f t="shared" si="17"/>
        <v>1.0699999999999932</v>
      </c>
      <c r="I107" s="9">
        <v>40</v>
      </c>
      <c r="J107" s="9">
        <v>6</v>
      </c>
      <c r="K107" s="9">
        <v>1</v>
      </c>
      <c r="L107" s="9">
        <v>6</v>
      </c>
      <c r="M107" s="9">
        <v>98.93</v>
      </c>
      <c r="N107" s="9">
        <v>2680</v>
      </c>
      <c r="O107" s="9">
        <f>N107*M107/100</f>
        <v>2651.3240000000001</v>
      </c>
      <c r="P107" s="9" t="s">
        <v>23</v>
      </c>
      <c r="R107" s="9" t="s">
        <v>80</v>
      </c>
      <c r="S107" s="9">
        <f>630*400*500</f>
        <v>126000000</v>
      </c>
      <c r="U107" s="9">
        <f>10*10*10</f>
        <v>1000</v>
      </c>
      <c r="V107" s="9">
        <f>(1-U107/S107)*COUNT($S$2:$S$29)</f>
        <v>27.999777777777776</v>
      </c>
      <c r="W107" s="9" t="s">
        <v>27</v>
      </c>
      <c r="Y107" s="9">
        <v>20</v>
      </c>
      <c r="AA107" s="9">
        <v>60</v>
      </c>
    </row>
    <row r="108" spans="1:27" x14ac:dyDescent="0.3">
      <c r="A108" s="9">
        <v>2</v>
      </c>
      <c r="B108" s="9">
        <v>260</v>
      </c>
      <c r="C108" s="9">
        <v>1400</v>
      </c>
      <c r="D108" s="9">
        <v>0.08</v>
      </c>
      <c r="E108" s="9">
        <v>0.03</v>
      </c>
      <c r="F108" s="9">
        <v>7.4999999999999997E-2</v>
      </c>
      <c r="G108" s="5">
        <f t="shared" si="14"/>
        <v>77.38095238095238</v>
      </c>
      <c r="H108" s="5">
        <f t="shared" si="17"/>
        <v>1.0799999999999983</v>
      </c>
      <c r="I108" s="9">
        <v>34</v>
      </c>
      <c r="J108" s="9">
        <v>1</v>
      </c>
      <c r="K108" s="9">
        <v>1</v>
      </c>
      <c r="L108" s="9">
        <v>2</v>
      </c>
      <c r="M108" s="5">
        <v>98.92</v>
      </c>
      <c r="N108" s="9">
        <v>2680</v>
      </c>
      <c r="O108" s="62">
        <f>N108*M108/100</f>
        <v>2651.0559999999996</v>
      </c>
      <c r="P108" s="9" t="s">
        <v>23</v>
      </c>
      <c r="R108" s="9" t="s">
        <v>101</v>
      </c>
      <c r="S108" s="9">
        <f>250*250*300</f>
        <v>18750000</v>
      </c>
      <c r="U108" s="9">
        <f>6*6*6</f>
        <v>216</v>
      </c>
      <c r="V108" s="9">
        <f>(1-U108/S108)*COUNT($S$340:$S$342)</f>
        <v>2.99996544</v>
      </c>
      <c r="W108" s="9" t="s">
        <v>54</v>
      </c>
      <c r="Y108" s="9">
        <v>15</v>
      </c>
      <c r="AA108" s="9">
        <v>53</v>
      </c>
    </row>
    <row r="109" spans="1:27" x14ac:dyDescent="0.3">
      <c r="A109" s="9">
        <v>2</v>
      </c>
      <c r="B109" s="9">
        <v>200</v>
      </c>
      <c r="C109" s="9">
        <v>1000</v>
      </c>
      <c r="D109" s="9">
        <v>0.105</v>
      </c>
      <c r="E109" s="9">
        <v>0.03</v>
      </c>
      <c r="F109" s="9">
        <v>0.15</v>
      </c>
      <c r="G109" s="5">
        <f t="shared" si="14"/>
        <v>63.492063492063494</v>
      </c>
      <c r="H109" s="5">
        <f t="shared" si="17"/>
        <v>1.0980582524271938</v>
      </c>
      <c r="I109" s="9">
        <v>30</v>
      </c>
      <c r="J109" s="9">
        <v>1</v>
      </c>
      <c r="K109" s="9">
        <v>1</v>
      </c>
      <c r="L109" s="9">
        <v>6</v>
      </c>
      <c r="M109" s="5">
        <v>98.901941747572806</v>
      </c>
      <c r="N109" s="9">
        <v>2680</v>
      </c>
      <c r="O109" s="9">
        <f>N109*M109/100</f>
        <v>2650.5720388349514</v>
      </c>
      <c r="P109" s="9" t="s">
        <v>23</v>
      </c>
      <c r="R109" s="9" t="s">
        <v>81</v>
      </c>
      <c r="S109" s="9">
        <f>250*250*250</f>
        <v>15625000</v>
      </c>
      <c r="U109" s="9">
        <v>1</v>
      </c>
      <c r="V109" s="9">
        <f>(1-U109/S109)*COUNT($S$30:$S$52)</f>
        <v>22.999998527999999</v>
      </c>
      <c r="W109" s="9" t="s">
        <v>54</v>
      </c>
      <c r="Y109" s="9">
        <v>15</v>
      </c>
      <c r="AA109" s="9">
        <v>45</v>
      </c>
    </row>
    <row r="110" spans="1:27" x14ac:dyDescent="0.3">
      <c r="A110" s="9">
        <v>2</v>
      </c>
      <c r="B110" s="9">
        <v>200</v>
      </c>
      <c r="C110" s="9">
        <v>1100</v>
      </c>
      <c r="D110" s="9">
        <v>0.105</v>
      </c>
      <c r="E110" s="9">
        <v>0.03</v>
      </c>
      <c r="F110" s="9">
        <v>0.15</v>
      </c>
      <c r="G110" s="5">
        <f t="shared" si="14"/>
        <v>57.720057720057724</v>
      </c>
      <c r="H110" s="5">
        <f t="shared" si="17"/>
        <v>1.0980582524271938</v>
      </c>
      <c r="I110" s="9">
        <v>30</v>
      </c>
      <c r="J110" s="9">
        <v>1</v>
      </c>
      <c r="K110" s="9">
        <v>1</v>
      </c>
      <c r="L110" s="9">
        <v>6</v>
      </c>
      <c r="M110" s="5">
        <v>98.901941747572806</v>
      </c>
      <c r="N110" s="9">
        <v>2680</v>
      </c>
      <c r="O110" s="9">
        <f>N110*M110/100</f>
        <v>2650.5720388349514</v>
      </c>
      <c r="P110" s="9" t="s">
        <v>23</v>
      </c>
      <c r="R110" s="9" t="s">
        <v>81</v>
      </c>
      <c r="S110" s="9">
        <f>250*250*250</f>
        <v>15625000</v>
      </c>
      <c r="U110" s="9">
        <v>1</v>
      </c>
      <c r="V110" s="9">
        <f>(1-U110/S110)*COUNT($S$30:$S$52)</f>
        <v>22.999998527999999</v>
      </c>
      <c r="W110" s="9" t="s">
        <v>54</v>
      </c>
      <c r="Y110" s="9">
        <v>15</v>
      </c>
      <c r="AA110" s="9">
        <v>45</v>
      </c>
    </row>
    <row r="111" spans="1:27" x14ac:dyDescent="0.3">
      <c r="A111" s="9">
        <v>2</v>
      </c>
      <c r="B111" s="9">
        <v>170</v>
      </c>
      <c r="C111" s="9">
        <v>900</v>
      </c>
      <c r="D111" s="9">
        <v>0.05</v>
      </c>
      <c r="E111" s="9">
        <v>0.03</v>
      </c>
      <c r="F111" s="9">
        <v>7.0000000000000007E-2</v>
      </c>
      <c r="G111" s="5">
        <f t="shared" si="14"/>
        <v>125.92592592592594</v>
      </c>
      <c r="H111" s="5">
        <f t="shared" si="17"/>
        <v>1.1182108626198044</v>
      </c>
      <c r="I111" s="9">
        <v>25.68</v>
      </c>
      <c r="J111" s="9">
        <v>1</v>
      </c>
      <c r="K111" s="9">
        <v>1</v>
      </c>
      <c r="L111" s="9">
        <v>1</v>
      </c>
      <c r="M111" s="5">
        <v>98.881789137380196</v>
      </c>
      <c r="N111" s="9">
        <v>2680</v>
      </c>
      <c r="O111" s="62">
        <f>N111*M111/100</f>
        <v>2650.031948881789</v>
      </c>
      <c r="P111" s="9" t="s">
        <v>23</v>
      </c>
      <c r="R111" s="9" t="s">
        <v>25</v>
      </c>
      <c r="S111" s="9">
        <f>100^3</f>
        <v>1000000</v>
      </c>
      <c r="U111" s="9">
        <f>8*8*8</f>
        <v>512</v>
      </c>
      <c r="V111" s="9">
        <f>(1-U111/S111)*COUNT($S$169:$S$243)</f>
        <v>74.961600000000004</v>
      </c>
      <c r="W111" s="9" t="s">
        <v>54</v>
      </c>
      <c r="Y111" s="9">
        <v>9.36</v>
      </c>
      <c r="AA111" s="9">
        <v>44.81</v>
      </c>
    </row>
    <row r="112" spans="1:27" x14ac:dyDescent="0.3">
      <c r="A112" s="9">
        <v>2</v>
      </c>
      <c r="B112" s="9">
        <v>350</v>
      </c>
      <c r="C112" s="9">
        <v>1600</v>
      </c>
      <c r="D112" s="9">
        <v>0.1</v>
      </c>
      <c r="E112" s="9">
        <v>0.03</v>
      </c>
      <c r="F112" s="9">
        <v>0.08</v>
      </c>
      <c r="G112" s="5">
        <f t="shared" si="14"/>
        <v>72.916666666666671</v>
      </c>
      <c r="H112" s="5">
        <f t="shared" si="17"/>
        <v>1.119402985074629</v>
      </c>
      <c r="I112" s="9">
        <f>AVERAGE(Y112,AA112)</f>
        <v>41.5</v>
      </c>
      <c r="J112" s="9">
        <v>1</v>
      </c>
      <c r="K112" s="9">
        <v>1</v>
      </c>
      <c r="L112" s="9">
        <v>1</v>
      </c>
      <c r="M112" s="5">
        <f>O112*100/N112</f>
        <v>98.880597014925371</v>
      </c>
      <c r="N112" s="9">
        <v>2680</v>
      </c>
      <c r="O112" s="9">
        <v>2650</v>
      </c>
      <c r="P112" s="9" t="s">
        <v>23</v>
      </c>
      <c r="R112" s="9" t="s">
        <v>86</v>
      </c>
      <c r="S112" s="9">
        <f>125*125*125</f>
        <v>1953125</v>
      </c>
      <c r="U112" s="9">
        <f>10*10*10</f>
        <v>1000</v>
      </c>
      <c r="V112" s="9">
        <f>(1-U112/S112)*COUNT($S$55:$S$81)</f>
        <v>26.986176</v>
      </c>
      <c r="W112" s="9" t="s">
        <v>54</v>
      </c>
      <c r="Y112" s="9">
        <v>20</v>
      </c>
      <c r="AA112" s="9">
        <v>63</v>
      </c>
    </row>
    <row r="113" spans="1:27" x14ac:dyDescent="0.3">
      <c r="A113" s="9">
        <v>2</v>
      </c>
      <c r="B113" s="9">
        <v>150</v>
      </c>
      <c r="C113" s="9">
        <v>800</v>
      </c>
      <c r="D113" s="9">
        <v>0.05</v>
      </c>
      <c r="E113" s="9">
        <v>0.03</v>
      </c>
      <c r="F113" s="9">
        <v>7.0000000000000007E-2</v>
      </c>
      <c r="G113" s="5">
        <f t="shared" si="14"/>
        <v>125</v>
      </c>
      <c r="H113" s="5">
        <f t="shared" si="17"/>
        <v>1.1341853035143998</v>
      </c>
      <c r="I113" s="9">
        <v>25.68</v>
      </c>
      <c r="J113" s="9">
        <v>1</v>
      </c>
      <c r="K113" s="9">
        <v>1</v>
      </c>
      <c r="L113" s="9">
        <v>1</v>
      </c>
      <c r="M113" s="5">
        <v>98.8658146964856</v>
      </c>
      <c r="N113" s="9">
        <v>2680</v>
      </c>
      <c r="O113" s="62">
        <f>N113*M113/100</f>
        <v>2649.6038338658136</v>
      </c>
      <c r="P113" s="9" t="s">
        <v>23</v>
      </c>
      <c r="R113" s="9" t="s">
        <v>25</v>
      </c>
      <c r="S113" s="9">
        <f>100^3</f>
        <v>1000000</v>
      </c>
      <c r="U113" s="9">
        <f>8*8*8</f>
        <v>512</v>
      </c>
      <c r="V113" s="9">
        <f>(1-U113/S113)*COUNT($S$169:$S$243)</f>
        <v>74.961600000000004</v>
      </c>
      <c r="W113" s="9" t="s">
        <v>54</v>
      </c>
      <c r="Y113" s="9">
        <v>9.36</v>
      </c>
      <c r="AA113" s="9">
        <v>44.81</v>
      </c>
    </row>
    <row r="114" spans="1:27" x14ac:dyDescent="0.3">
      <c r="A114" s="9">
        <v>2</v>
      </c>
      <c r="B114" s="9">
        <v>180</v>
      </c>
      <c r="C114" s="9">
        <v>1400</v>
      </c>
      <c r="D114" s="9">
        <v>0.105</v>
      </c>
      <c r="E114" s="9">
        <v>0.03</v>
      </c>
      <c r="F114" s="9">
        <v>0.15</v>
      </c>
      <c r="G114" s="5">
        <f t="shared" si="14"/>
        <v>40.816326530612244</v>
      </c>
      <c r="H114" s="5">
        <f t="shared" si="17"/>
        <v>1.1466019417476048</v>
      </c>
      <c r="I114" s="9">
        <v>30</v>
      </c>
      <c r="J114" s="9">
        <v>1</v>
      </c>
      <c r="K114" s="9">
        <v>1</v>
      </c>
      <c r="L114" s="9">
        <v>6</v>
      </c>
      <c r="M114" s="5">
        <v>98.853398058252395</v>
      </c>
      <c r="N114" s="9">
        <v>2680</v>
      </c>
      <c r="O114" s="9">
        <f>N114*M114/100</f>
        <v>2649.2710679611641</v>
      </c>
      <c r="P114" s="9" t="s">
        <v>23</v>
      </c>
      <c r="R114" s="9" t="s">
        <v>81</v>
      </c>
      <c r="S114" s="9">
        <f>250*250*250</f>
        <v>15625000</v>
      </c>
      <c r="U114" s="9">
        <v>1</v>
      </c>
      <c r="V114" s="9">
        <f>(1-U114/S114)*COUNT($S$30:$S$52)</f>
        <v>22.999998527999999</v>
      </c>
      <c r="W114" s="9" t="s">
        <v>54</v>
      </c>
      <c r="Y114" s="9">
        <v>15</v>
      </c>
      <c r="AA114" s="9">
        <v>45</v>
      </c>
    </row>
    <row r="115" spans="1:27" x14ac:dyDescent="0.3">
      <c r="A115" s="9">
        <v>2</v>
      </c>
      <c r="B115" s="9">
        <v>190</v>
      </c>
      <c r="C115" s="9">
        <v>1600</v>
      </c>
      <c r="D115" s="9">
        <v>0.105</v>
      </c>
      <c r="E115" s="9">
        <v>0.03</v>
      </c>
      <c r="F115" s="9">
        <v>0.15</v>
      </c>
      <c r="G115" s="5">
        <f t="shared" si="14"/>
        <v>37.698412698412696</v>
      </c>
      <c r="H115" s="5">
        <f t="shared" si="17"/>
        <v>1.1485436893204053</v>
      </c>
      <c r="I115" s="9">
        <v>30</v>
      </c>
      <c r="J115" s="9">
        <v>1</v>
      </c>
      <c r="K115" s="9">
        <v>1</v>
      </c>
      <c r="L115" s="9">
        <v>6</v>
      </c>
      <c r="M115" s="5">
        <v>98.851456310679595</v>
      </c>
      <c r="N115" s="9">
        <v>2680</v>
      </c>
      <c r="O115" s="9">
        <f>N115*M115/100</f>
        <v>2649.2190291262132</v>
      </c>
      <c r="P115" s="9" t="s">
        <v>23</v>
      </c>
      <c r="R115" s="9" t="s">
        <v>81</v>
      </c>
      <c r="S115" s="9">
        <f>250*250*250</f>
        <v>15625000</v>
      </c>
      <c r="U115" s="9">
        <v>1</v>
      </c>
      <c r="V115" s="9">
        <f>(1-U115/S115)*COUNT($S$30:$S$52)</f>
        <v>22.999998527999999</v>
      </c>
      <c r="W115" s="9" t="s">
        <v>54</v>
      </c>
      <c r="Y115" s="9">
        <v>15</v>
      </c>
      <c r="AA115" s="9">
        <v>45</v>
      </c>
    </row>
    <row r="116" spans="1:27" x14ac:dyDescent="0.3">
      <c r="A116" s="9">
        <v>2</v>
      </c>
      <c r="B116" s="9">
        <v>300</v>
      </c>
      <c r="C116" s="9">
        <v>1600</v>
      </c>
      <c r="D116" s="9">
        <v>7.0000000000000007E-2</v>
      </c>
      <c r="E116" s="9">
        <v>0.03</v>
      </c>
      <c r="F116" s="9">
        <v>0.08</v>
      </c>
      <c r="G116" s="5">
        <f t="shared" si="14"/>
        <v>89.285714285714278</v>
      </c>
      <c r="H116" s="5">
        <f t="shared" si="17"/>
        <v>1.1567164179104452</v>
      </c>
      <c r="I116" s="9">
        <f>AVERAGE(Y116,AA116)</f>
        <v>41.5</v>
      </c>
      <c r="J116" s="9">
        <v>1</v>
      </c>
      <c r="K116" s="9">
        <v>1</v>
      </c>
      <c r="L116" s="9">
        <v>1</v>
      </c>
      <c r="M116" s="5">
        <f>O116*100/N116</f>
        <v>98.843283582089555</v>
      </c>
      <c r="N116" s="9">
        <v>2680</v>
      </c>
      <c r="O116" s="9">
        <v>2649</v>
      </c>
      <c r="P116" s="9" t="s">
        <v>23</v>
      </c>
      <c r="R116" s="9" t="s">
        <v>86</v>
      </c>
      <c r="S116" s="9">
        <f>125*125*125</f>
        <v>1953125</v>
      </c>
      <c r="U116" s="9">
        <f>10*10*10</f>
        <v>1000</v>
      </c>
      <c r="V116" s="9">
        <f>(1-U116/S116)*COUNT($S$55:$S$81)</f>
        <v>26.986176</v>
      </c>
      <c r="W116" s="9" t="s">
        <v>54</v>
      </c>
      <c r="Y116" s="9">
        <v>20</v>
      </c>
      <c r="AA116" s="9">
        <v>63</v>
      </c>
    </row>
    <row r="117" spans="1:27" x14ac:dyDescent="0.3">
      <c r="A117" s="9">
        <v>2</v>
      </c>
      <c r="B117" s="9">
        <v>160</v>
      </c>
      <c r="C117" s="9">
        <v>1000</v>
      </c>
      <c r="D117" s="9">
        <v>0.05</v>
      </c>
      <c r="E117" s="9">
        <v>0.03</v>
      </c>
      <c r="F117" s="9">
        <v>7.0000000000000007E-2</v>
      </c>
      <c r="G117" s="5">
        <f t="shared" si="14"/>
        <v>106.66666666666667</v>
      </c>
      <c r="H117" s="5">
        <f t="shared" si="17"/>
        <v>1.1661341853036049</v>
      </c>
      <c r="I117" s="9">
        <v>25.68</v>
      </c>
      <c r="J117" s="9">
        <v>1</v>
      </c>
      <c r="K117" s="9">
        <v>1</v>
      </c>
      <c r="L117" s="9">
        <v>1</v>
      </c>
      <c r="M117" s="5">
        <v>98.833865814696395</v>
      </c>
      <c r="N117" s="9">
        <v>2680</v>
      </c>
      <c r="O117" s="62">
        <f>N117*M117/100</f>
        <v>2648.7476038338632</v>
      </c>
      <c r="P117" s="9" t="s">
        <v>23</v>
      </c>
      <c r="R117" s="9" t="s">
        <v>25</v>
      </c>
      <c r="S117" s="9">
        <f>100^3</f>
        <v>1000000</v>
      </c>
      <c r="U117" s="9">
        <f>8*8*8</f>
        <v>512</v>
      </c>
      <c r="V117" s="9">
        <f>(1-U117/S117)*COUNT($S$169:$S$243)</f>
        <v>74.961600000000004</v>
      </c>
      <c r="W117" s="9" t="s">
        <v>54</v>
      </c>
      <c r="Y117" s="9">
        <v>9.36</v>
      </c>
      <c r="AA117" s="9">
        <v>44.81</v>
      </c>
    </row>
    <row r="118" spans="1:27" x14ac:dyDescent="0.3">
      <c r="A118" s="9">
        <v>2</v>
      </c>
      <c r="B118" s="9">
        <v>350</v>
      </c>
      <c r="C118" s="9">
        <v>1600</v>
      </c>
      <c r="D118" s="9">
        <v>7.0000000000000007E-2</v>
      </c>
      <c r="E118" s="9">
        <v>0.03</v>
      </c>
      <c r="F118" s="9">
        <v>0.08</v>
      </c>
      <c r="G118" s="5">
        <f t="shared" si="14"/>
        <v>104.16666666666666</v>
      </c>
      <c r="H118" s="5">
        <f t="shared" si="17"/>
        <v>1.1940298507462757</v>
      </c>
      <c r="I118" s="9">
        <f>AVERAGE(Y118,AA118)</f>
        <v>41.5</v>
      </c>
      <c r="J118" s="9">
        <v>1</v>
      </c>
      <c r="K118" s="9">
        <v>1</v>
      </c>
      <c r="L118" s="9">
        <v>1</v>
      </c>
      <c r="M118" s="5">
        <f>O118*100/N118</f>
        <v>98.805970149253724</v>
      </c>
      <c r="N118" s="9">
        <v>2680</v>
      </c>
      <c r="O118" s="9">
        <v>2648</v>
      </c>
      <c r="P118" s="9" t="s">
        <v>23</v>
      </c>
      <c r="R118" s="9" t="s">
        <v>86</v>
      </c>
      <c r="S118" s="9">
        <f>125*125*125</f>
        <v>1953125</v>
      </c>
      <c r="U118" s="9">
        <f>10*10*10</f>
        <v>1000</v>
      </c>
      <c r="V118" s="9">
        <f>(1-U118/S118)*COUNT($S$55:$S$81)</f>
        <v>26.986176</v>
      </c>
      <c r="W118" s="9" t="s">
        <v>54</v>
      </c>
      <c r="Y118" s="9">
        <v>20</v>
      </c>
      <c r="AA118" s="9">
        <v>63</v>
      </c>
    </row>
    <row r="119" spans="1:27" x14ac:dyDescent="0.3">
      <c r="A119" s="9">
        <v>2</v>
      </c>
      <c r="B119" s="9">
        <v>190</v>
      </c>
      <c r="C119" s="9">
        <v>1000</v>
      </c>
      <c r="D119" s="9">
        <v>0.105</v>
      </c>
      <c r="E119" s="9">
        <v>0.03</v>
      </c>
      <c r="F119" s="9">
        <v>0.15</v>
      </c>
      <c r="G119" s="5">
        <f t="shared" si="14"/>
        <v>60.317460317460316</v>
      </c>
      <c r="H119" s="5">
        <f t="shared" si="17"/>
        <v>1.1990291262136026</v>
      </c>
      <c r="I119" s="9">
        <v>30</v>
      </c>
      <c r="J119" s="9">
        <v>1</v>
      </c>
      <c r="K119" s="9">
        <v>1</v>
      </c>
      <c r="L119" s="9">
        <v>6</v>
      </c>
      <c r="M119" s="5">
        <v>98.800970873786397</v>
      </c>
      <c r="N119" s="9">
        <v>2680</v>
      </c>
      <c r="O119" s="9">
        <f>N119*M119/100</f>
        <v>2647.8660194174754</v>
      </c>
      <c r="P119" s="9" t="s">
        <v>23</v>
      </c>
      <c r="R119" s="9" t="s">
        <v>81</v>
      </c>
      <c r="S119" s="9">
        <f>250*250*250</f>
        <v>15625000</v>
      </c>
      <c r="U119" s="9">
        <v>1</v>
      </c>
      <c r="V119" s="9">
        <f>(1-U119/S119)*COUNT($S$30:$S$52)</f>
        <v>22.999998527999999</v>
      </c>
      <c r="W119" s="9" t="s">
        <v>54</v>
      </c>
      <c r="Y119" s="9">
        <v>15</v>
      </c>
      <c r="AA119" s="9">
        <v>45</v>
      </c>
    </row>
    <row r="120" spans="1:27" x14ac:dyDescent="0.3">
      <c r="A120" s="9">
        <v>2</v>
      </c>
      <c r="B120" s="9">
        <v>250</v>
      </c>
      <c r="C120" s="9">
        <v>1000</v>
      </c>
      <c r="D120" s="9">
        <v>0.13</v>
      </c>
      <c r="E120" s="9">
        <v>0.03</v>
      </c>
      <c r="F120" s="9">
        <v>7.0000000000000007E-2</v>
      </c>
      <c r="G120" s="5">
        <f t="shared" si="14"/>
        <v>64.102564102564102</v>
      </c>
      <c r="H120" s="5">
        <f t="shared" si="17"/>
        <v>1.2000000000000028</v>
      </c>
      <c r="I120" s="9">
        <v>41</v>
      </c>
      <c r="J120" s="9">
        <v>2</v>
      </c>
      <c r="K120" s="9">
        <v>1</v>
      </c>
      <c r="L120" s="9">
        <v>1</v>
      </c>
      <c r="M120" s="9">
        <v>98.8</v>
      </c>
      <c r="N120" s="9">
        <v>2670</v>
      </c>
      <c r="O120" s="62">
        <f>N120*M120/100</f>
        <v>2637.96</v>
      </c>
      <c r="P120" s="9" t="s">
        <v>23</v>
      </c>
      <c r="R120" s="9" t="s">
        <v>86</v>
      </c>
      <c r="S120" s="5">
        <f>125*125*125</f>
        <v>1953125</v>
      </c>
      <c r="U120" s="9">
        <f>12*12*12</f>
        <v>1728</v>
      </c>
      <c r="V120" s="9">
        <f>(1-U120/S120)*COUNT($S$104:$S$168)</f>
        <v>64.94249216</v>
      </c>
      <c r="W120" s="9" t="s">
        <v>54</v>
      </c>
      <c r="Y120" s="9">
        <v>24</v>
      </c>
      <c r="AA120" s="9">
        <v>66</v>
      </c>
    </row>
    <row r="121" spans="1:27" x14ac:dyDescent="0.3">
      <c r="A121" s="9">
        <v>2</v>
      </c>
      <c r="B121" s="9">
        <v>200</v>
      </c>
      <c r="C121" s="9">
        <v>900</v>
      </c>
      <c r="D121" s="9">
        <v>0.105</v>
      </c>
      <c r="E121" s="9">
        <v>0.03</v>
      </c>
      <c r="F121" s="9">
        <v>0.15</v>
      </c>
      <c r="G121" s="5">
        <f t="shared" si="14"/>
        <v>70.546737213403887</v>
      </c>
      <c r="H121" s="5">
        <f t="shared" si="17"/>
        <v>1.2514563106796004</v>
      </c>
      <c r="I121" s="9">
        <v>30</v>
      </c>
      <c r="J121" s="9">
        <v>1</v>
      </c>
      <c r="K121" s="9">
        <v>1</v>
      </c>
      <c r="L121" s="9">
        <v>6</v>
      </c>
      <c r="M121" s="5">
        <v>98.7485436893204</v>
      </c>
      <c r="N121" s="9">
        <v>2680</v>
      </c>
      <c r="O121" s="9">
        <f>N121*M121/100</f>
        <v>2646.4609708737867</v>
      </c>
      <c r="P121" s="9" t="s">
        <v>23</v>
      </c>
      <c r="R121" s="9" t="s">
        <v>81</v>
      </c>
      <c r="S121" s="9">
        <f>250*250*250</f>
        <v>15625000</v>
      </c>
      <c r="U121" s="9">
        <v>1</v>
      </c>
      <c r="V121" s="9">
        <f>(1-U121/S121)*COUNT($S$30:$S$52)</f>
        <v>22.999998527999999</v>
      </c>
      <c r="W121" s="9" t="s">
        <v>54</v>
      </c>
      <c r="Y121" s="9">
        <v>15</v>
      </c>
      <c r="AA121" s="9">
        <v>45</v>
      </c>
    </row>
    <row r="122" spans="1:27" x14ac:dyDescent="0.3">
      <c r="A122" s="9">
        <v>2</v>
      </c>
      <c r="B122" s="9">
        <v>350</v>
      </c>
      <c r="C122" s="9">
        <v>1150</v>
      </c>
      <c r="D122" s="9">
        <v>0.17</v>
      </c>
      <c r="E122" s="9">
        <v>0.05</v>
      </c>
      <c r="F122" s="9">
        <v>0.1</v>
      </c>
      <c r="G122" s="5">
        <f t="shared" si="14"/>
        <v>35.805626598465473</v>
      </c>
      <c r="H122" s="5">
        <f t="shared" si="17"/>
        <v>1.2800000000000011</v>
      </c>
      <c r="I122" s="9">
        <f>AVERAGE(Y122,AA122)</f>
        <v>41.5</v>
      </c>
      <c r="J122" s="9">
        <v>1</v>
      </c>
      <c r="K122" s="9">
        <v>6</v>
      </c>
      <c r="L122" s="9">
        <v>2</v>
      </c>
      <c r="M122" s="9">
        <v>98.72</v>
      </c>
      <c r="N122" s="9">
        <v>2680</v>
      </c>
      <c r="O122" s="62">
        <f>N122*M122/100</f>
        <v>2645.6959999999999</v>
      </c>
      <c r="P122" s="9" t="s">
        <v>23</v>
      </c>
      <c r="R122" s="9" t="s">
        <v>91</v>
      </c>
      <c r="S122" s="9">
        <f>280*280*350</f>
        <v>27440000</v>
      </c>
      <c r="U122" s="9">
        <v>1</v>
      </c>
      <c r="V122" s="9">
        <f>(1-U122/S122)*3</f>
        <v>2.9999998906705541</v>
      </c>
      <c r="W122" s="9" t="s">
        <v>54</v>
      </c>
      <c r="Y122" s="9">
        <v>20</v>
      </c>
      <c r="AA122" s="9">
        <v>63</v>
      </c>
    </row>
    <row r="123" spans="1:27" x14ac:dyDescent="0.3">
      <c r="A123" s="9">
        <v>2</v>
      </c>
      <c r="B123" s="9">
        <v>300</v>
      </c>
      <c r="C123" s="9">
        <v>2100</v>
      </c>
      <c r="D123" s="9">
        <v>0.13</v>
      </c>
      <c r="E123" s="9">
        <v>0.03</v>
      </c>
      <c r="F123" s="9">
        <v>0.08</v>
      </c>
      <c r="G123" s="5">
        <f t="shared" si="14"/>
        <v>36.630036630036635</v>
      </c>
      <c r="H123" s="5">
        <f t="shared" si="17"/>
        <v>1.3059701492537243</v>
      </c>
      <c r="I123" s="9">
        <f>AVERAGE(Y123,AA123)</f>
        <v>41.5</v>
      </c>
      <c r="J123" s="9">
        <v>1</v>
      </c>
      <c r="K123" s="9">
        <v>1</v>
      </c>
      <c r="L123" s="9">
        <v>1</v>
      </c>
      <c r="M123" s="5">
        <f>O123*100/N123</f>
        <v>98.694029850746276</v>
      </c>
      <c r="N123" s="9">
        <v>2680</v>
      </c>
      <c r="O123" s="9">
        <v>2645</v>
      </c>
      <c r="P123" s="9" t="s">
        <v>23</v>
      </c>
      <c r="R123" s="9" t="s">
        <v>86</v>
      </c>
      <c r="S123" s="9">
        <f>125*125*125</f>
        <v>1953125</v>
      </c>
      <c r="U123" s="9">
        <f>10*10*10</f>
        <v>1000</v>
      </c>
      <c r="V123" s="9">
        <f>(1-U123/S123)*COUNT($S$55:$S$81)</f>
        <v>26.986176</v>
      </c>
      <c r="W123" s="9" t="s">
        <v>54</v>
      </c>
      <c r="Y123" s="9">
        <v>20</v>
      </c>
      <c r="AA123" s="9">
        <v>63</v>
      </c>
    </row>
    <row r="124" spans="1:27" x14ac:dyDescent="0.3">
      <c r="A124" s="9">
        <v>2</v>
      </c>
      <c r="B124" s="9">
        <v>350</v>
      </c>
      <c r="C124" s="9">
        <v>1150</v>
      </c>
      <c r="D124" s="9">
        <v>0.17</v>
      </c>
      <c r="E124" s="9">
        <v>0.05</v>
      </c>
      <c r="F124" s="9">
        <v>0.1</v>
      </c>
      <c r="G124" s="5">
        <f t="shared" si="14"/>
        <v>35.805626598465473</v>
      </c>
      <c r="H124" s="5">
        <f t="shared" si="17"/>
        <v>1.3100000000000023</v>
      </c>
      <c r="I124" s="9">
        <f>AVERAGE(Y124,AA124)</f>
        <v>41.5</v>
      </c>
      <c r="J124" s="9">
        <v>1</v>
      </c>
      <c r="K124" s="9">
        <v>6</v>
      </c>
      <c r="L124" s="9">
        <v>2</v>
      </c>
      <c r="M124" s="9">
        <v>98.69</v>
      </c>
      <c r="N124" s="9">
        <v>2680</v>
      </c>
      <c r="O124" s="62">
        <f>N124*M124/100</f>
        <v>2644.8920000000003</v>
      </c>
      <c r="P124" s="9" t="s">
        <v>23</v>
      </c>
      <c r="R124" s="9" t="s">
        <v>91</v>
      </c>
      <c r="S124" s="9">
        <f>280*280*350</f>
        <v>27440000</v>
      </c>
      <c r="U124" s="9">
        <v>1</v>
      </c>
      <c r="V124" s="9">
        <f>(1-U124/S124)*3</f>
        <v>2.9999998906705541</v>
      </c>
      <c r="W124" s="9" t="s">
        <v>54</v>
      </c>
      <c r="Y124" s="9">
        <v>20</v>
      </c>
      <c r="AA124" s="9">
        <v>63</v>
      </c>
    </row>
    <row r="125" spans="1:27" x14ac:dyDescent="0.3">
      <c r="A125" s="9">
        <v>2</v>
      </c>
      <c r="B125" s="9">
        <v>950</v>
      </c>
      <c r="C125" s="9">
        <v>1400</v>
      </c>
      <c r="D125" s="9">
        <v>0.35</v>
      </c>
      <c r="E125" s="9">
        <v>0.06</v>
      </c>
      <c r="F125" s="9">
        <v>0.1</v>
      </c>
      <c r="G125" s="5">
        <f t="shared" si="14"/>
        <v>32.312925170068034</v>
      </c>
      <c r="H125" s="9">
        <f t="shared" si="17"/>
        <v>1.3199999999999932</v>
      </c>
      <c r="I125" s="9">
        <v>40</v>
      </c>
      <c r="J125" s="9">
        <v>6</v>
      </c>
      <c r="K125" s="9">
        <v>1</v>
      </c>
      <c r="L125" s="9">
        <v>6</v>
      </c>
      <c r="M125" s="9">
        <v>98.68</v>
      </c>
      <c r="N125" s="9">
        <v>2680</v>
      </c>
      <c r="O125" s="9">
        <f>N125*M125/100</f>
        <v>2644.6240000000003</v>
      </c>
      <c r="P125" s="9" t="s">
        <v>23</v>
      </c>
      <c r="R125" s="9" t="s">
        <v>80</v>
      </c>
      <c r="S125" s="9">
        <f>630*400*500</f>
        <v>126000000</v>
      </c>
      <c r="U125" s="9">
        <f>10*10*10</f>
        <v>1000</v>
      </c>
      <c r="V125" s="9">
        <f>(1-U125/S125)*COUNT($S$2:$S$29)</f>
        <v>27.999777777777776</v>
      </c>
      <c r="W125" s="9" t="s">
        <v>27</v>
      </c>
      <c r="Y125" s="9">
        <v>20</v>
      </c>
      <c r="AA125" s="9">
        <v>60</v>
      </c>
    </row>
    <row r="126" spans="1:27" x14ac:dyDescent="0.3">
      <c r="A126" s="9">
        <v>2</v>
      </c>
      <c r="B126" s="9">
        <v>250</v>
      </c>
      <c r="C126" s="9">
        <v>2100</v>
      </c>
      <c r="D126" s="9">
        <v>0.13</v>
      </c>
      <c r="E126" s="9">
        <v>0.03</v>
      </c>
      <c r="F126" s="9">
        <v>0.08</v>
      </c>
      <c r="G126" s="5">
        <f t="shared" si="14"/>
        <v>30.525030525030527</v>
      </c>
      <c r="H126" s="5">
        <f t="shared" si="17"/>
        <v>1.3432835820895548</v>
      </c>
      <c r="I126" s="9">
        <f>AVERAGE(Y126,AA126)</f>
        <v>41.5</v>
      </c>
      <c r="J126" s="9">
        <v>1</v>
      </c>
      <c r="K126" s="9">
        <v>1</v>
      </c>
      <c r="L126" s="9">
        <v>1</v>
      </c>
      <c r="M126" s="5">
        <f>O126*100/N126</f>
        <v>98.656716417910445</v>
      </c>
      <c r="N126" s="9">
        <v>2680</v>
      </c>
      <c r="O126" s="9">
        <v>2644</v>
      </c>
      <c r="P126" s="9" t="s">
        <v>23</v>
      </c>
      <c r="R126" s="9" t="s">
        <v>86</v>
      </c>
      <c r="S126" s="9">
        <f>125*125*125</f>
        <v>1953125</v>
      </c>
      <c r="U126" s="9">
        <f>10*10*10</f>
        <v>1000</v>
      </c>
      <c r="V126" s="9">
        <f>(1-U126/S126)*COUNT($S$55:$S$81)</f>
        <v>26.986176</v>
      </c>
      <c r="W126" s="9" t="s">
        <v>54</v>
      </c>
      <c r="Y126" s="9">
        <v>20</v>
      </c>
      <c r="AA126" s="9">
        <v>63</v>
      </c>
    </row>
    <row r="127" spans="1:27" x14ac:dyDescent="0.3">
      <c r="A127" s="9">
        <v>2</v>
      </c>
      <c r="B127" s="9">
        <v>180</v>
      </c>
      <c r="C127" s="9">
        <v>1500</v>
      </c>
      <c r="D127" s="9">
        <v>0.105</v>
      </c>
      <c r="E127" s="9">
        <v>0.03</v>
      </c>
      <c r="F127" s="9">
        <v>0.15</v>
      </c>
      <c r="G127" s="5">
        <f t="shared" si="14"/>
        <v>38.095238095238095</v>
      </c>
      <c r="H127" s="5">
        <f t="shared" si="17"/>
        <v>1.3504854368931944</v>
      </c>
      <c r="I127" s="9">
        <v>30</v>
      </c>
      <c r="J127" s="9">
        <v>1</v>
      </c>
      <c r="K127" s="9">
        <v>1</v>
      </c>
      <c r="L127" s="9">
        <v>6</v>
      </c>
      <c r="M127" s="5">
        <v>98.649514563106806</v>
      </c>
      <c r="N127" s="9">
        <v>2680</v>
      </c>
      <c r="O127" s="9">
        <f>N127*M127/100</f>
        <v>2643.8069902912625</v>
      </c>
      <c r="P127" s="9" t="s">
        <v>23</v>
      </c>
      <c r="R127" s="9" t="s">
        <v>81</v>
      </c>
      <c r="S127" s="9">
        <f>250*250*250</f>
        <v>15625000</v>
      </c>
      <c r="U127" s="9">
        <v>1</v>
      </c>
      <c r="V127" s="9">
        <f>(1-U127/S127)*COUNT($S$30:$S$52)</f>
        <v>22.999998527999999</v>
      </c>
      <c r="W127" s="9" t="s">
        <v>54</v>
      </c>
      <c r="Y127" s="9">
        <v>15</v>
      </c>
      <c r="AA127" s="9">
        <v>45</v>
      </c>
    </row>
    <row r="128" spans="1:27" x14ac:dyDescent="0.3">
      <c r="A128" s="9">
        <v>2</v>
      </c>
      <c r="B128" s="9">
        <v>350</v>
      </c>
      <c r="C128" s="9">
        <v>1150</v>
      </c>
      <c r="D128" s="9">
        <v>0.17</v>
      </c>
      <c r="E128" s="9">
        <v>0.05</v>
      </c>
      <c r="F128" s="9">
        <v>0.1</v>
      </c>
      <c r="G128" s="5">
        <f t="shared" si="14"/>
        <v>35.805626598465473</v>
      </c>
      <c r="H128" s="5">
        <f t="shared" si="17"/>
        <v>1.3700000000000045</v>
      </c>
      <c r="I128" s="9">
        <f>AVERAGE(Y128,AA128)</f>
        <v>41.5</v>
      </c>
      <c r="J128" s="9">
        <v>1</v>
      </c>
      <c r="K128" s="9">
        <v>6</v>
      </c>
      <c r="L128" s="9">
        <v>2</v>
      </c>
      <c r="M128" s="9">
        <v>98.63</v>
      </c>
      <c r="N128" s="9">
        <v>2680</v>
      </c>
      <c r="O128" s="62">
        <f>N128*M128/100</f>
        <v>2643.2839999999997</v>
      </c>
      <c r="P128" s="9" t="s">
        <v>23</v>
      </c>
      <c r="R128" s="9" t="s">
        <v>91</v>
      </c>
      <c r="S128" s="9">
        <f>280*280*350</f>
        <v>27440000</v>
      </c>
      <c r="U128" s="9">
        <v>1</v>
      </c>
      <c r="V128" s="9">
        <f>(1-U128/S128)*3</f>
        <v>2.9999998906705541</v>
      </c>
      <c r="W128" s="9" t="s">
        <v>54</v>
      </c>
      <c r="Y128" s="9">
        <v>20</v>
      </c>
      <c r="AA128" s="9">
        <v>63</v>
      </c>
    </row>
    <row r="129" spans="1:27" x14ac:dyDescent="0.3">
      <c r="A129" s="9">
        <v>2</v>
      </c>
      <c r="B129" s="9">
        <v>463</v>
      </c>
      <c r="C129" s="9">
        <v>500</v>
      </c>
      <c r="D129" s="9">
        <v>0.35</v>
      </c>
      <c r="E129" s="9">
        <v>0.06</v>
      </c>
      <c r="F129" s="9">
        <v>0.1</v>
      </c>
      <c r="G129" s="5">
        <f t="shared" si="14"/>
        <v>44.095238095238095</v>
      </c>
      <c r="H129" s="9">
        <f t="shared" si="17"/>
        <v>1.4000000000000057</v>
      </c>
      <c r="I129" s="9">
        <v>40</v>
      </c>
      <c r="J129" s="9">
        <v>6</v>
      </c>
      <c r="K129" s="9">
        <v>1</v>
      </c>
      <c r="L129" s="9">
        <v>6</v>
      </c>
      <c r="M129" s="9">
        <v>98.6</v>
      </c>
      <c r="N129" s="9">
        <v>2680</v>
      </c>
      <c r="O129" s="9">
        <f>N129*M129/100</f>
        <v>2642.48</v>
      </c>
      <c r="P129" s="9" t="s">
        <v>23</v>
      </c>
      <c r="R129" s="9" t="s">
        <v>80</v>
      </c>
      <c r="S129" s="9">
        <f>630*400*500</f>
        <v>126000000</v>
      </c>
      <c r="U129" s="9">
        <f>10*10*10</f>
        <v>1000</v>
      </c>
      <c r="V129" s="9">
        <f>(1-U129/S129)*COUNT($S$2:$S$29)</f>
        <v>27.999777777777776</v>
      </c>
      <c r="W129" s="9" t="s">
        <v>27</v>
      </c>
      <c r="Y129" s="9">
        <v>20</v>
      </c>
      <c r="AA129" s="9">
        <v>60</v>
      </c>
    </row>
    <row r="130" spans="1:27" x14ac:dyDescent="0.3">
      <c r="A130" s="9">
        <v>2</v>
      </c>
      <c r="B130" s="9">
        <v>250</v>
      </c>
      <c r="C130" s="9">
        <v>1200</v>
      </c>
      <c r="D130" s="9">
        <v>0.15</v>
      </c>
      <c r="E130" s="9">
        <v>0.03</v>
      </c>
      <c r="F130" s="9">
        <v>7.0000000000000007E-2</v>
      </c>
      <c r="G130" s="5">
        <f t="shared" ref="G130:G193" si="19">B130/(C130*D130*E130)</f>
        <v>46.296296296296298</v>
      </c>
      <c r="H130" s="5">
        <f t="shared" si="17"/>
        <v>1.4000000000000057</v>
      </c>
      <c r="I130" s="9">
        <v>41</v>
      </c>
      <c r="J130" s="9">
        <v>2</v>
      </c>
      <c r="K130" s="9">
        <v>1</v>
      </c>
      <c r="L130" s="9">
        <v>1</v>
      </c>
      <c r="M130" s="9">
        <v>98.6</v>
      </c>
      <c r="N130" s="9">
        <v>2670</v>
      </c>
      <c r="O130" s="62">
        <f>N130*M130/100</f>
        <v>2632.62</v>
      </c>
      <c r="P130" s="9" t="s">
        <v>23</v>
      </c>
      <c r="R130" s="9" t="s">
        <v>86</v>
      </c>
      <c r="S130" s="5">
        <f>125*125*125</f>
        <v>1953125</v>
      </c>
      <c r="U130" s="9">
        <f>12*12*12</f>
        <v>1728</v>
      </c>
      <c r="V130" s="9">
        <f>(1-U130/S130)*COUNT($S$104:$S$168)</f>
        <v>64.94249216</v>
      </c>
      <c r="W130" s="9" t="s">
        <v>54</v>
      </c>
      <c r="Y130" s="9">
        <v>24</v>
      </c>
      <c r="AA130" s="9">
        <v>66</v>
      </c>
    </row>
    <row r="131" spans="1:27" x14ac:dyDescent="0.3">
      <c r="A131" s="9">
        <v>2</v>
      </c>
      <c r="B131" s="9">
        <v>250</v>
      </c>
      <c r="C131" s="9">
        <v>1100</v>
      </c>
      <c r="D131" s="9">
        <v>0.1</v>
      </c>
      <c r="E131" s="9">
        <v>0.03</v>
      </c>
      <c r="F131" s="9">
        <v>0.08</v>
      </c>
      <c r="G131" s="5">
        <f t="shared" si="19"/>
        <v>75.757575757575765</v>
      </c>
      <c r="H131" s="5">
        <f t="shared" si="17"/>
        <v>1.4179104477611872</v>
      </c>
      <c r="I131" s="9">
        <f>AVERAGE(Y131,AA131)</f>
        <v>41.5</v>
      </c>
      <c r="J131" s="9">
        <v>1</v>
      </c>
      <c r="K131" s="9">
        <v>1</v>
      </c>
      <c r="L131" s="9">
        <v>1</v>
      </c>
      <c r="M131" s="5">
        <f>O131*100/N131</f>
        <v>98.582089552238813</v>
      </c>
      <c r="N131" s="9">
        <v>2680</v>
      </c>
      <c r="O131" s="9">
        <v>2642</v>
      </c>
      <c r="P131" s="9" t="s">
        <v>23</v>
      </c>
      <c r="R131" s="9" t="s">
        <v>86</v>
      </c>
      <c r="S131" s="9">
        <f>125*125*125</f>
        <v>1953125</v>
      </c>
      <c r="U131" s="9">
        <f>10*10*10</f>
        <v>1000</v>
      </c>
      <c r="V131" s="9">
        <f>(1-U131/S131)*COUNT($S$55:$S$81)</f>
        <v>26.986176</v>
      </c>
      <c r="W131" s="9" t="s">
        <v>54</v>
      </c>
      <c r="Y131" s="9">
        <v>20</v>
      </c>
      <c r="AA131" s="9">
        <v>63</v>
      </c>
    </row>
    <row r="132" spans="1:27" x14ac:dyDescent="0.3">
      <c r="A132" s="9">
        <v>2</v>
      </c>
      <c r="B132" s="9">
        <v>160</v>
      </c>
      <c r="C132" s="9">
        <v>900</v>
      </c>
      <c r="D132" s="9">
        <v>0.05</v>
      </c>
      <c r="E132" s="9">
        <v>0.03</v>
      </c>
      <c r="F132" s="9">
        <v>7.0000000000000007E-2</v>
      </c>
      <c r="G132" s="5">
        <f t="shared" si="19"/>
        <v>118.51851851851853</v>
      </c>
      <c r="H132" s="5">
        <f t="shared" si="17"/>
        <v>1.4217252396167055</v>
      </c>
      <c r="I132" s="9">
        <v>25.68</v>
      </c>
      <c r="J132" s="9">
        <v>1</v>
      </c>
      <c r="K132" s="9">
        <v>1</v>
      </c>
      <c r="L132" s="9">
        <v>1</v>
      </c>
      <c r="M132" s="5">
        <v>98.578274760383295</v>
      </c>
      <c r="N132" s="9">
        <v>2680</v>
      </c>
      <c r="O132" s="62">
        <f t="shared" ref="O132:O139" si="20">N132*M132/100</f>
        <v>2641.8977635782726</v>
      </c>
      <c r="P132" s="9" t="s">
        <v>23</v>
      </c>
      <c r="R132" s="9" t="s">
        <v>25</v>
      </c>
      <c r="S132" s="9">
        <f>100^3</f>
        <v>1000000</v>
      </c>
      <c r="U132" s="9">
        <f>8*8*8</f>
        <v>512</v>
      </c>
      <c r="V132" s="9">
        <f>(1-U132/S132)*COUNT($S$169:$S$243)</f>
        <v>74.961600000000004</v>
      </c>
      <c r="W132" s="9" t="s">
        <v>54</v>
      </c>
      <c r="Y132" s="9">
        <v>9.36</v>
      </c>
      <c r="AA132" s="9">
        <v>44.81</v>
      </c>
    </row>
    <row r="133" spans="1:27" x14ac:dyDescent="0.3">
      <c r="A133" s="9">
        <v>2</v>
      </c>
      <c r="B133" s="9">
        <v>180</v>
      </c>
      <c r="C133" s="9">
        <v>1100</v>
      </c>
      <c r="D133" s="9">
        <v>0.05</v>
      </c>
      <c r="E133" s="9">
        <v>0.03</v>
      </c>
      <c r="F133" s="9">
        <v>7.0000000000000007E-2</v>
      </c>
      <c r="G133" s="5">
        <f t="shared" si="19"/>
        <v>109.09090909090909</v>
      </c>
      <c r="H133" s="5">
        <f t="shared" si="17"/>
        <v>1.4376996805112014</v>
      </c>
      <c r="I133" s="9">
        <v>25.68</v>
      </c>
      <c r="J133" s="9">
        <v>1</v>
      </c>
      <c r="K133" s="9">
        <v>1</v>
      </c>
      <c r="L133" s="9">
        <v>1</v>
      </c>
      <c r="M133" s="5">
        <v>98.562300319488799</v>
      </c>
      <c r="N133" s="9">
        <v>2680</v>
      </c>
      <c r="O133" s="62">
        <f t="shared" si="20"/>
        <v>2641.4696485622994</v>
      </c>
      <c r="P133" s="9" t="s">
        <v>23</v>
      </c>
      <c r="R133" s="9" t="s">
        <v>25</v>
      </c>
      <c r="S133" s="9">
        <f>100^3</f>
        <v>1000000</v>
      </c>
      <c r="U133" s="9">
        <f>8*8*8</f>
        <v>512</v>
      </c>
      <c r="V133" s="9">
        <f>(1-U133/S133)*COUNT($S$169:$S$243)</f>
        <v>74.961600000000004</v>
      </c>
      <c r="W133" s="9" t="s">
        <v>54</v>
      </c>
      <c r="Y133" s="9">
        <v>9.36</v>
      </c>
      <c r="AA133" s="9">
        <v>44.81</v>
      </c>
    </row>
    <row r="134" spans="1:27" x14ac:dyDescent="0.3">
      <c r="A134" s="9">
        <v>2</v>
      </c>
      <c r="B134" s="9">
        <v>170</v>
      </c>
      <c r="C134" s="9">
        <v>1400</v>
      </c>
      <c r="D134" s="9">
        <v>0.105</v>
      </c>
      <c r="E134" s="9">
        <v>0.03</v>
      </c>
      <c r="F134" s="9">
        <v>0.15</v>
      </c>
      <c r="G134" s="5">
        <f t="shared" si="19"/>
        <v>38.548752834467116</v>
      </c>
      <c r="H134" s="5">
        <f t="shared" si="17"/>
        <v>1.4514563106796032</v>
      </c>
      <c r="I134" s="9">
        <v>30</v>
      </c>
      <c r="J134" s="9">
        <v>1</v>
      </c>
      <c r="K134" s="9">
        <v>1</v>
      </c>
      <c r="L134" s="9">
        <v>6</v>
      </c>
      <c r="M134" s="5">
        <v>98.548543689320397</v>
      </c>
      <c r="N134" s="9">
        <v>2680</v>
      </c>
      <c r="O134" s="9">
        <f t="shared" si="20"/>
        <v>2641.1009708737865</v>
      </c>
      <c r="P134" s="9" t="s">
        <v>23</v>
      </c>
      <c r="R134" s="9" t="s">
        <v>81</v>
      </c>
      <c r="S134" s="9">
        <f>250*250*250</f>
        <v>15625000</v>
      </c>
      <c r="U134" s="9">
        <v>1</v>
      </c>
      <c r="V134" s="9">
        <f>(1-U134/S134)*COUNT($S$30:$S$52)</f>
        <v>22.999998527999999</v>
      </c>
      <c r="W134" s="9" t="s">
        <v>54</v>
      </c>
      <c r="Y134" s="9">
        <v>15</v>
      </c>
      <c r="AA134" s="9">
        <v>45</v>
      </c>
    </row>
    <row r="135" spans="1:27" x14ac:dyDescent="0.3">
      <c r="A135" s="9">
        <v>2</v>
      </c>
      <c r="B135" s="9">
        <v>200</v>
      </c>
      <c r="C135" s="9">
        <v>800</v>
      </c>
      <c r="D135" s="9">
        <v>0.105</v>
      </c>
      <c r="E135" s="9">
        <v>0.03</v>
      </c>
      <c r="F135" s="9">
        <v>0.15</v>
      </c>
      <c r="G135" s="5">
        <f t="shared" si="19"/>
        <v>79.365079365079367</v>
      </c>
      <c r="H135" s="5">
        <f t="shared" si="17"/>
        <v>1.4708737864077932</v>
      </c>
      <c r="I135" s="9">
        <v>30</v>
      </c>
      <c r="J135" s="9">
        <v>1</v>
      </c>
      <c r="K135" s="9">
        <v>1</v>
      </c>
      <c r="L135" s="9">
        <v>6</v>
      </c>
      <c r="M135" s="5">
        <v>98.529126213592207</v>
      </c>
      <c r="N135" s="9">
        <v>2680</v>
      </c>
      <c r="O135" s="9">
        <f t="shared" si="20"/>
        <v>2640.580582524271</v>
      </c>
      <c r="P135" s="9" t="s">
        <v>23</v>
      </c>
      <c r="R135" s="9" t="s">
        <v>81</v>
      </c>
      <c r="S135" s="9">
        <f>250*250*250</f>
        <v>15625000</v>
      </c>
      <c r="U135" s="9">
        <v>1</v>
      </c>
      <c r="V135" s="9">
        <f>(1-U135/S135)*COUNT($S$30:$S$52)</f>
        <v>22.999998527999999</v>
      </c>
      <c r="W135" s="9" t="s">
        <v>54</v>
      </c>
      <c r="Y135" s="9">
        <v>15</v>
      </c>
      <c r="AA135" s="9">
        <v>45</v>
      </c>
    </row>
    <row r="136" spans="1:27" x14ac:dyDescent="0.3">
      <c r="A136" s="9">
        <v>2</v>
      </c>
      <c r="B136" s="9">
        <v>250</v>
      </c>
      <c r="C136" s="9">
        <v>1400</v>
      </c>
      <c r="D136" s="9">
        <v>0.13</v>
      </c>
      <c r="E136" s="9">
        <v>0.06</v>
      </c>
      <c r="F136" s="9">
        <v>7.0000000000000007E-2</v>
      </c>
      <c r="G136" s="5">
        <f t="shared" si="19"/>
        <v>22.893772893772894</v>
      </c>
      <c r="H136" s="5">
        <f t="shared" si="17"/>
        <v>1.5</v>
      </c>
      <c r="I136" s="9">
        <v>41</v>
      </c>
      <c r="J136" s="9">
        <v>2</v>
      </c>
      <c r="K136" s="9">
        <v>1</v>
      </c>
      <c r="L136" s="9">
        <v>1</v>
      </c>
      <c r="M136" s="9">
        <v>98.5</v>
      </c>
      <c r="N136" s="9">
        <v>2670</v>
      </c>
      <c r="O136" s="62">
        <f t="shared" si="20"/>
        <v>2629.95</v>
      </c>
      <c r="P136" s="9" t="s">
        <v>23</v>
      </c>
      <c r="R136" s="9" t="s">
        <v>86</v>
      </c>
      <c r="S136" s="5">
        <f>125*125*125</f>
        <v>1953125</v>
      </c>
      <c r="U136" s="9">
        <f>12*12*12</f>
        <v>1728</v>
      </c>
      <c r="V136" s="9">
        <f>(1-U136/S136)*COUNT($S$104:$S$168)</f>
        <v>64.94249216</v>
      </c>
      <c r="W136" s="9" t="s">
        <v>54</v>
      </c>
      <c r="Y136" s="9">
        <v>24</v>
      </c>
      <c r="AA136" s="9">
        <v>66</v>
      </c>
    </row>
    <row r="137" spans="1:27" x14ac:dyDescent="0.3">
      <c r="A137" s="9">
        <v>2</v>
      </c>
      <c r="B137" s="9">
        <v>190</v>
      </c>
      <c r="C137" s="9">
        <v>800</v>
      </c>
      <c r="D137" s="9">
        <v>0.105</v>
      </c>
      <c r="E137" s="9">
        <v>0.03</v>
      </c>
      <c r="F137" s="9">
        <v>0.15</v>
      </c>
      <c r="G137" s="5">
        <f t="shared" si="19"/>
        <v>75.396825396825392</v>
      </c>
      <c r="H137" s="5">
        <f t="shared" si="17"/>
        <v>1.5990291262135941</v>
      </c>
      <c r="I137" s="9">
        <v>30</v>
      </c>
      <c r="J137" s="9">
        <v>1</v>
      </c>
      <c r="K137" s="9">
        <v>1</v>
      </c>
      <c r="L137" s="9">
        <v>6</v>
      </c>
      <c r="M137" s="5">
        <v>98.400970873786406</v>
      </c>
      <c r="N137" s="9">
        <v>2680</v>
      </c>
      <c r="O137" s="9">
        <f t="shared" si="20"/>
        <v>2637.1460194174761</v>
      </c>
      <c r="P137" s="9" t="s">
        <v>23</v>
      </c>
      <c r="R137" s="9" t="s">
        <v>81</v>
      </c>
      <c r="S137" s="9">
        <f>250*250*250</f>
        <v>15625000</v>
      </c>
      <c r="U137" s="9">
        <v>1</v>
      </c>
      <c r="V137" s="9">
        <f>(1-U137/S137)*COUNT($S$30:$S$52)</f>
        <v>22.999998527999999</v>
      </c>
      <c r="W137" s="9" t="s">
        <v>54</v>
      </c>
      <c r="Y137" s="9">
        <v>15</v>
      </c>
      <c r="AA137" s="9">
        <v>45</v>
      </c>
    </row>
    <row r="138" spans="1:27" x14ac:dyDescent="0.3">
      <c r="A138" s="9">
        <v>2</v>
      </c>
      <c r="B138" s="9">
        <v>250</v>
      </c>
      <c r="C138" s="9">
        <v>1200</v>
      </c>
      <c r="D138" s="9">
        <v>0.11</v>
      </c>
      <c r="E138" s="9">
        <v>0.03</v>
      </c>
      <c r="F138" s="9">
        <v>7.0000000000000007E-2</v>
      </c>
      <c r="G138" s="5">
        <f t="shared" si="19"/>
        <v>63.131313131313135</v>
      </c>
      <c r="H138" s="5">
        <f t="shared" si="17"/>
        <v>1.5999999999999943</v>
      </c>
      <c r="I138" s="9">
        <v>41</v>
      </c>
      <c r="J138" s="9">
        <v>2</v>
      </c>
      <c r="K138" s="9">
        <v>1</v>
      </c>
      <c r="L138" s="9">
        <v>1</v>
      </c>
      <c r="M138" s="9">
        <v>98.4</v>
      </c>
      <c r="N138" s="9">
        <v>2670</v>
      </c>
      <c r="O138" s="62">
        <f t="shared" si="20"/>
        <v>2627.28</v>
      </c>
      <c r="P138" s="9" t="s">
        <v>23</v>
      </c>
      <c r="R138" s="9" t="s">
        <v>86</v>
      </c>
      <c r="S138" s="5">
        <f t="shared" ref="S138:S143" si="21">125*125*125</f>
        <v>1953125</v>
      </c>
      <c r="U138" s="9">
        <f>12*12*12</f>
        <v>1728</v>
      </c>
      <c r="V138" s="9">
        <f>(1-U138/S138)*COUNT($S$104:$S$168)</f>
        <v>64.94249216</v>
      </c>
      <c r="W138" s="9" t="s">
        <v>54</v>
      </c>
      <c r="Y138" s="9">
        <v>24</v>
      </c>
      <c r="AA138" s="9">
        <v>66</v>
      </c>
    </row>
    <row r="139" spans="1:27" x14ac:dyDescent="0.3">
      <c r="A139" s="9">
        <v>2</v>
      </c>
      <c r="B139" s="9">
        <v>250</v>
      </c>
      <c r="C139" s="9">
        <v>1200</v>
      </c>
      <c r="D139" s="9">
        <v>0.11</v>
      </c>
      <c r="E139" s="9">
        <v>0.03</v>
      </c>
      <c r="F139" s="9">
        <v>7.0000000000000007E-2</v>
      </c>
      <c r="G139" s="5">
        <f t="shared" si="19"/>
        <v>63.131313131313135</v>
      </c>
      <c r="H139" s="5">
        <f t="shared" si="17"/>
        <v>1.5999999999999943</v>
      </c>
      <c r="I139" s="9">
        <v>41</v>
      </c>
      <c r="J139" s="9">
        <v>2</v>
      </c>
      <c r="K139" s="9">
        <v>1</v>
      </c>
      <c r="L139" s="9">
        <v>1</v>
      </c>
      <c r="M139" s="9">
        <v>98.4</v>
      </c>
      <c r="N139" s="9">
        <v>2670</v>
      </c>
      <c r="O139" s="62">
        <f t="shared" si="20"/>
        <v>2627.28</v>
      </c>
      <c r="P139" s="9" t="s">
        <v>23</v>
      </c>
      <c r="R139" s="9" t="s">
        <v>86</v>
      </c>
      <c r="S139" s="5">
        <f t="shared" si="21"/>
        <v>1953125</v>
      </c>
      <c r="U139" s="9">
        <f>12*12*12</f>
        <v>1728</v>
      </c>
      <c r="V139" s="9">
        <f>(1-U139/S139)*COUNT($S$104:$S$168)</f>
        <v>64.94249216</v>
      </c>
      <c r="W139" s="9" t="s">
        <v>27</v>
      </c>
      <c r="Y139" s="9">
        <v>24</v>
      </c>
      <c r="AA139" s="9">
        <v>66</v>
      </c>
    </row>
    <row r="140" spans="1:27" x14ac:dyDescent="0.3">
      <c r="A140" s="9">
        <v>2</v>
      </c>
      <c r="B140" s="9">
        <v>300</v>
      </c>
      <c r="C140" s="9">
        <v>1100</v>
      </c>
      <c r="D140" s="9">
        <v>0.13</v>
      </c>
      <c r="E140" s="9">
        <v>0.03</v>
      </c>
      <c r="F140" s="9">
        <v>0.08</v>
      </c>
      <c r="G140" s="5">
        <f t="shared" si="19"/>
        <v>69.930069930069934</v>
      </c>
      <c r="H140" s="5">
        <f t="shared" si="17"/>
        <v>1.6791044776119435</v>
      </c>
      <c r="I140" s="9">
        <f>AVERAGE(Y140,AA140)</f>
        <v>41.5</v>
      </c>
      <c r="J140" s="9">
        <v>1</v>
      </c>
      <c r="K140" s="9">
        <v>1</v>
      </c>
      <c r="L140" s="9">
        <v>1</v>
      </c>
      <c r="M140" s="5">
        <f>O140*100/N140</f>
        <v>98.320895522388057</v>
      </c>
      <c r="N140" s="9">
        <v>2680</v>
      </c>
      <c r="O140" s="9">
        <v>2635</v>
      </c>
      <c r="P140" s="9" t="s">
        <v>23</v>
      </c>
      <c r="R140" s="9" t="s">
        <v>86</v>
      </c>
      <c r="S140" s="9">
        <f t="shared" si="21"/>
        <v>1953125</v>
      </c>
      <c r="U140" s="9">
        <f>10*10*10</f>
        <v>1000</v>
      </c>
      <c r="V140" s="9">
        <f>(1-U140/S140)*COUNT($S$55:$S$81)</f>
        <v>26.986176</v>
      </c>
      <c r="W140" s="9" t="s">
        <v>54</v>
      </c>
      <c r="Y140" s="9">
        <v>20</v>
      </c>
      <c r="AA140" s="9">
        <v>63</v>
      </c>
    </row>
    <row r="141" spans="1:27" x14ac:dyDescent="0.3">
      <c r="A141" s="9">
        <v>2</v>
      </c>
      <c r="B141" s="9">
        <v>250</v>
      </c>
      <c r="C141" s="9">
        <v>1200</v>
      </c>
      <c r="D141" s="9">
        <v>0.13</v>
      </c>
      <c r="E141" s="9">
        <v>0.03</v>
      </c>
      <c r="F141" s="9">
        <v>7.0000000000000007E-2</v>
      </c>
      <c r="G141" s="5">
        <f t="shared" si="19"/>
        <v>53.418803418803421</v>
      </c>
      <c r="H141" s="5">
        <f t="shared" si="17"/>
        <v>1.7000000000000028</v>
      </c>
      <c r="I141" s="9">
        <v>41</v>
      </c>
      <c r="J141" s="9">
        <v>2</v>
      </c>
      <c r="K141" s="9">
        <v>1</v>
      </c>
      <c r="L141" s="9">
        <v>1</v>
      </c>
      <c r="M141" s="9">
        <v>98.3</v>
      </c>
      <c r="N141" s="9">
        <v>2670</v>
      </c>
      <c r="O141" s="62">
        <f t="shared" ref="O141:O151" si="22">N141*M141/100</f>
        <v>2624.61</v>
      </c>
      <c r="P141" s="9" t="s">
        <v>23</v>
      </c>
      <c r="R141" s="9" t="s">
        <v>86</v>
      </c>
      <c r="S141" s="5">
        <f t="shared" si="21"/>
        <v>1953125</v>
      </c>
      <c r="U141" s="9">
        <f>12*12*12</f>
        <v>1728</v>
      </c>
      <c r="V141" s="9">
        <f>(1-U141/S141)*COUNT($S$104:$S$168)</f>
        <v>64.94249216</v>
      </c>
      <c r="W141" s="9" t="s">
        <v>27</v>
      </c>
      <c r="Y141" s="9">
        <v>24</v>
      </c>
      <c r="AA141" s="9">
        <v>66</v>
      </c>
    </row>
    <row r="142" spans="1:27" x14ac:dyDescent="0.3">
      <c r="A142" s="9">
        <v>2</v>
      </c>
      <c r="B142" s="9">
        <v>250</v>
      </c>
      <c r="C142" s="9">
        <v>1800</v>
      </c>
      <c r="D142" s="9">
        <v>0.13</v>
      </c>
      <c r="E142" s="9">
        <v>0.03</v>
      </c>
      <c r="F142" s="9">
        <v>7.0000000000000007E-2</v>
      </c>
      <c r="G142" s="5">
        <f t="shared" si="19"/>
        <v>35.612535612535616</v>
      </c>
      <c r="H142" s="5">
        <f t="shared" si="17"/>
        <v>1.7000000000000028</v>
      </c>
      <c r="I142" s="9">
        <v>41</v>
      </c>
      <c r="J142" s="9">
        <v>2</v>
      </c>
      <c r="K142" s="9">
        <v>1</v>
      </c>
      <c r="L142" s="9">
        <v>1</v>
      </c>
      <c r="M142" s="9">
        <v>98.3</v>
      </c>
      <c r="N142" s="9">
        <v>2670</v>
      </c>
      <c r="O142" s="62">
        <f t="shared" si="22"/>
        <v>2624.61</v>
      </c>
      <c r="P142" s="9" t="s">
        <v>23</v>
      </c>
      <c r="R142" s="9" t="s">
        <v>86</v>
      </c>
      <c r="S142" s="5">
        <f t="shared" si="21"/>
        <v>1953125</v>
      </c>
      <c r="U142" s="9">
        <f>12*12*12</f>
        <v>1728</v>
      </c>
      <c r="V142" s="9">
        <f>(1-U142/S142)*COUNT($S$104:$S$168)</f>
        <v>64.94249216</v>
      </c>
      <c r="W142" s="9" t="s">
        <v>54</v>
      </c>
      <c r="Y142" s="9">
        <v>24</v>
      </c>
      <c r="AA142" s="9">
        <v>66</v>
      </c>
    </row>
    <row r="143" spans="1:27" x14ac:dyDescent="0.3">
      <c r="A143" s="9">
        <v>2</v>
      </c>
      <c r="B143" s="9">
        <v>250</v>
      </c>
      <c r="C143" s="9">
        <v>800</v>
      </c>
      <c r="D143" s="9">
        <v>0.13</v>
      </c>
      <c r="E143" s="9">
        <v>0.09</v>
      </c>
      <c r="F143" s="9">
        <v>7.0000000000000007E-2</v>
      </c>
      <c r="G143" s="5">
        <f t="shared" si="19"/>
        <v>26.70940170940171</v>
      </c>
      <c r="H143" s="5">
        <f t="shared" si="17"/>
        <v>1.7000000000000028</v>
      </c>
      <c r="I143" s="9">
        <v>41</v>
      </c>
      <c r="J143" s="9">
        <v>2</v>
      </c>
      <c r="K143" s="9">
        <v>1</v>
      </c>
      <c r="L143" s="9">
        <v>1</v>
      </c>
      <c r="M143" s="9">
        <v>98.3</v>
      </c>
      <c r="N143" s="9">
        <v>2670</v>
      </c>
      <c r="O143" s="62">
        <f t="shared" si="22"/>
        <v>2624.61</v>
      </c>
      <c r="P143" s="9" t="s">
        <v>23</v>
      </c>
      <c r="R143" s="9" t="s">
        <v>86</v>
      </c>
      <c r="S143" s="5">
        <f t="shared" si="21"/>
        <v>1953125</v>
      </c>
      <c r="U143" s="9">
        <f>12*12*12</f>
        <v>1728</v>
      </c>
      <c r="V143" s="9">
        <f>(1-U143/S143)*COUNT($S$104:$S$168)</f>
        <v>64.94249216</v>
      </c>
      <c r="W143" s="9" t="s">
        <v>54</v>
      </c>
      <c r="Y143" s="9">
        <v>24</v>
      </c>
      <c r="AA143" s="9">
        <v>66</v>
      </c>
    </row>
    <row r="144" spans="1:27" x14ac:dyDescent="0.3">
      <c r="A144" s="9">
        <v>2</v>
      </c>
      <c r="B144" s="9">
        <v>175</v>
      </c>
      <c r="C144" s="9">
        <v>1025</v>
      </c>
      <c r="D144" s="9">
        <v>9.7500000000000003E-2</v>
      </c>
      <c r="E144" s="9">
        <v>0.03</v>
      </c>
      <c r="F144" s="9">
        <v>0.15</v>
      </c>
      <c r="G144" s="5">
        <f t="shared" si="19"/>
        <v>58.369814467375441</v>
      </c>
      <c r="H144" s="9">
        <v>1.7</v>
      </c>
      <c r="I144" s="9">
        <v>35</v>
      </c>
      <c r="J144" s="9">
        <v>1</v>
      </c>
      <c r="K144" s="9">
        <v>1</v>
      </c>
      <c r="L144" s="9">
        <v>3</v>
      </c>
      <c r="M144" s="9">
        <f>100-H144</f>
        <v>98.3</v>
      </c>
      <c r="N144" s="9">
        <v>2680</v>
      </c>
      <c r="O144" s="62">
        <f t="shared" si="22"/>
        <v>2634.44</v>
      </c>
      <c r="P144" s="9" t="s">
        <v>23</v>
      </c>
      <c r="R144" s="9" t="s">
        <v>97</v>
      </c>
      <c r="S144" s="9">
        <f>245*245*350</f>
        <v>21008750</v>
      </c>
      <c r="U144" s="9">
        <f>10*10*10</f>
        <v>1000</v>
      </c>
      <c r="V144" s="9">
        <f>(1-U144/S144)*COUNT($S$256:$S$282)</f>
        <v>26.99871482120545</v>
      </c>
      <c r="W144" s="9" t="s">
        <v>27</v>
      </c>
      <c r="Y144" s="9">
        <v>20</v>
      </c>
      <c r="AA144" s="9">
        <v>63</v>
      </c>
    </row>
    <row r="145" spans="1:27" x14ac:dyDescent="0.3">
      <c r="A145" s="9">
        <v>2</v>
      </c>
      <c r="B145" s="9">
        <v>160</v>
      </c>
      <c r="C145" s="9">
        <v>800</v>
      </c>
      <c r="D145" s="9">
        <v>0.05</v>
      </c>
      <c r="E145" s="9">
        <v>0.03</v>
      </c>
      <c r="F145" s="9">
        <v>7.0000000000000007E-2</v>
      </c>
      <c r="G145" s="5">
        <f t="shared" si="19"/>
        <v>133.33333333333334</v>
      </c>
      <c r="H145" s="5">
        <f t="shared" ref="H145:H181" si="23">100-M145</f>
        <v>1.7252396166134929</v>
      </c>
      <c r="I145" s="9">
        <v>25.68</v>
      </c>
      <c r="J145" s="9">
        <v>1</v>
      </c>
      <c r="K145" s="9">
        <v>1</v>
      </c>
      <c r="L145" s="9">
        <v>1</v>
      </c>
      <c r="M145" s="5">
        <v>98.274760383386507</v>
      </c>
      <c r="N145" s="9">
        <v>2680</v>
      </c>
      <c r="O145" s="62">
        <f t="shared" si="22"/>
        <v>2633.7635782747584</v>
      </c>
      <c r="P145" s="9" t="s">
        <v>23</v>
      </c>
      <c r="R145" s="9" t="s">
        <v>25</v>
      </c>
      <c r="S145" s="9">
        <f>100^3</f>
        <v>1000000</v>
      </c>
      <c r="U145" s="9">
        <f>8*8*8</f>
        <v>512</v>
      </c>
      <c r="V145" s="9">
        <f>(1-U145/S145)*COUNT($S$169:$S$243)</f>
        <v>74.961600000000004</v>
      </c>
      <c r="W145" s="9" t="s">
        <v>54</v>
      </c>
      <c r="Y145" s="9">
        <v>9.36</v>
      </c>
      <c r="AA145" s="9">
        <v>44.81</v>
      </c>
    </row>
    <row r="146" spans="1:27" x14ac:dyDescent="0.3">
      <c r="A146" s="9">
        <v>2</v>
      </c>
      <c r="B146" s="9">
        <v>140</v>
      </c>
      <c r="C146" s="9">
        <v>700</v>
      </c>
      <c r="D146" s="9">
        <v>0.05</v>
      </c>
      <c r="E146" s="9">
        <v>0.03</v>
      </c>
      <c r="F146" s="9">
        <v>7.0000000000000007E-2</v>
      </c>
      <c r="G146" s="5">
        <f t="shared" si="19"/>
        <v>133.33333333333331</v>
      </c>
      <c r="H146" s="5">
        <f t="shared" si="23"/>
        <v>1.7412140575080031</v>
      </c>
      <c r="I146" s="9">
        <v>25.68</v>
      </c>
      <c r="J146" s="9">
        <v>1</v>
      </c>
      <c r="K146" s="9">
        <v>1</v>
      </c>
      <c r="L146" s="9">
        <v>1</v>
      </c>
      <c r="M146" s="5">
        <v>98.258785942491997</v>
      </c>
      <c r="N146" s="9">
        <v>2680</v>
      </c>
      <c r="O146" s="62">
        <f t="shared" si="22"/>
        <v>2633.3354632587852</v>
      </c>
      <c r="P146" s="9" t="s">
        <v>23</v>
      </c>
      <c r="R146" s="9" t="s">
        <v>25</v>
      </c>
      <c r="S146" s="9">
        <f>100^3</f>
        <v>1000000</v>
      </c>
      <c r="U146" s="9">
        <f>8*8*8</f>
        <v>512</v>
      </c>
      <c r="V146" s="9">
        <f>(1-U146/S146)*COUNT($S$169:$S$243)</f>
        <v>74.961600000000004</v>
      </c>
      <c r="W146" s="9" t="s">
        <v>54</v>
      </c>
      <c r="Y146" s="9">
        <v>9.36</v>
      </c>
      <c r="AA146" s="9">
        <v>44.81</v>
      </c>
    </row>
    <row r="147" spans="1:27" x14ac:dyDescent="0.3">
      <c r="A147" s="9">
        <v>2</v>
      </c>
      <c r="B147" s="9">
        <v>180</v>
      </c>
      <c r="C147" s="9">
        <v>900</v>
      </c>
      <c r="D147" s="9">
        <v>0.05</v>
      </c>
      <c r="E147" s="9">
        <v>0.03</v>
      </c>
      <c r="F147" s="9">
        <v>7.0000000000000007E-2</v>
      </c>
      <c r="G147" s="5">
        <f t="shared" si="19"/>
        <v>133.33333333333334</v>
      </c>
      <c r="H147" s="5">
        <f t="shared" si="23"/>
        <v>1.7412140575080031</v>
      </c>
      <c r="I147" s="9">
        <v>25.68</v>
      </c>
      <c r="J147" s="9">
        <v>1</v>
      </c>
      <c r="K147" s="9">
        <v>1</v>
      </c>
      <c r="L147" s="9">
        <v>1</v>
      </c>
      <c r="M147" s="5">
        <v>98.258785942491997</v>
      </c>
      <c r="N147" s="9">
        <v>2680</v>
      </c>
      <c r="O147" s="62">
        <f t="shared" si="22"/>
        <v>2633.3354632587852</v>
      </c>
      <c r="P147" s="9" t="s">
        <v>23</v>
      </c>
      <c r="R147" s="9" t="s">
        <v>25</v>
      </c>
      <c r="S147" s="9">
        <f>100^3</f>
        <v>1000000</v>
      </c>
      <c r="U147" s="9">
        <f>8*8*8</f>
        <v>512</v>
      </c>
      <c r="V147" s="9">
        <f>(1-U147/S147)*COUNT($S$169:$S$243)</f>
        <v>74.961600000000004</v>
      </c>
      <c r="W147" s="9" t="s">
        <v>54</v>
      </c>
      <c r="Y147" s="9">
        <v>9.36</v>
      </c>
      <c r="AA147" s="9">
        <v>44.81</v>
      </c>
    </row>
    <row r="148" spans="1:27" x14ac:dyDescent="0.3">
      <c r="A148" s="9">
        <v>2</v>
      </c>
      <c r="B148" s="9">
        <v>250</v>
      </c>
      <c r="C148" s="9">
        <v>1200</v>
      </c>
      <c r="D148" s="9">
        <v>0.13</v>
      </c>
      <c r="E148" s="9">
        <v>0.03</v>
      </c>
      <c r="F148" s="9">
        <v>7.0000000000000007E-2</v>
      </c>
      <c r="G148" s="5">
        <f t="shared" si="19"/>
        <v>53.418803418803421</v>
      </c>
      <c r="H148" s="5">
        <f t="shared" si="23"/>
        <v>1.7999999999999972</v>
      </c>
      <c r="I148" s="9">
        <v>41</v>
      </c>
      <c r="J148" s="9">
        <v>2</v>
      </c>
      <c r="K148" s="9">
        <v>1</v>
      </c>
      <c r="L148" s="9">
        <v>1</v>
      </c>
      <c r="M148" s="9">
        <v>98.2</v>
      </c>
      <c r="N148" s="9">
        <v>2670</v>
      </c>
      <c r="O148" s="62">
        <f t="shared" si="22"/>
        <v>2621.94</v>
      </c>
      <c r="P148" s="9" t="s">
        <v>23</v>
      </c>
      <c r="R148" s="9" t="s">
        <v>86</v>
      </c>
      <c r="S148" s="5">
        <f>125*125*125</f>
        <v>1953125</v>
      </c>
      <c r="U148" s="9">
        <f>12*12*12</f>
        <v>1728</v>
      </c>
      <c r="V148" s="9">
        <f>(1-U148/S148)*COUNT($S$104:$S$168)</f>
        <v>64.94249216</v>
      </c>
      <c r="W148" s="9" t="s">
        <v>54</v>
      </c>
      <c r="Y148" s="9">
        <v>24</v>
      </c>
      <c r="AA148" s="9">
        <v>66</v>
      </c>
    </row>
    <row r="149" spans="1:27" x14ac:dyDescent="0.3">
      <c r="A149" s="9">
        <v>2</v>
      </c>
      <c r="B149" s="9">
        <v>320</v>
      </c>
      <c r="C149" s="9">
        <v>900</v>
      </c>
      <c r="D149" s="9">
        <v>8.1799999999999998E-2</v>
      </c>
      <c r="E149" s="9">
        <v>0.03</v>
      </c>
      <c r="F149" s="9">
        <v>0.08</v>
      </c>
      <c r="G149" s="5">
        <f t="shared" si="19"/>
        <v>144.88816444806665</v>
      </c>
      <c r="H149" s="5">
        <f t="shared" si="23"/>
        <v>1.8299711815562034</v>
      </c>
      <c r="I149" s="9">
        <f>77/2</f>
        <v>38.5</v>
      </c>
      <c r="J149" s="9">
        <v>1</v>
      </c>
      <c r="K149" s="9">
        <v>1</v>
      </c>
      <c r="L149" s="9">
        <v>4</v>
      </c>
      <c r="M149" s="5">
        <v>98.170028818443797</v>
      </c>
      <c r="N149" s="9">
        <v>2680</v>
      </c>
      <c r="O149" s="62">
        <f t="shared" si="22"/>
        <v>2630.9567723342939</v>
      </c>
      <c r="P149" s="9" t="s">
        <v>23</v>
      </c>
      <c r="R149" s="9" t="s">
        <v>91</v>
      </c>
      <c r="S149" s="9">
        <f>280*280*365</f>
        <v>28616000</v>
      </c>
      <c r="U149" s="9">
        <f>6*8*10</f>
        <v>480</v>
      </c>
      <c r="V149" s="9">
        <f>(1-U149/S149)*COUNT($S$313:$S$339)</f>
        <v>26.999547106513837</v>
      </c>
      <c r="W149" s="9" t="s">
        <v>54</v>
      </c>
      <c r="Y149" s="9">
        <v>15</v>
      </c>
      <c r="AA149" s="9">
        <v>62</v>
      </c>
    </row>
    <row r="150" spans="1:27" x14ac:dyDescent="0.3">
      <c r="A150" s="9">
        <v>2</v>
      </c>
      <c r="B150" s="9">
        <v>360</v>
      </c>
      <c r="C150" s="9">
        <v>750</v>
      </c>
      <c r="D150" s="9">
        <v>9.1400000000000009E-2</v>
      </c>
      <c r="E150" s="9">
        <v>0.03</v>
      </c>
      <c r="F150" s="9">
        <v>0.08</v>
      </c>
      <c r="G150" s="5">
        <f t="shared" si="19"/>
        <v>175.05470459518597</v>
      </c>
      <c r="H150" s="5">
        <f t="shared" si="23"/>
        <v>1.8299711815562034</v>
      </c>
      <c r="I150" s="9">
        <f>77/2</f>
        <v>38.5</v>
      </c>
      <c r="J150" s="9">
        <v>1</v>
      </c>
      <c r="K150" s="9">
        <v>1</v>
      </c>
      <c r="L150" s="9">
        <v>4</v>
      </c>
      <c r="M150" s="5">
        <v>98.170028818443797</v>
      </c>
      <c r="N150" s="9">
        <v>2680</v>
      </c>
      <c r="O150" s="62">
        <f t="shared" si="22"/>
        <v>2630.9567723342939</v>
      </c>
      <c r="P150" s="9" t="s">
        <v>23</v>
      </c>
      <c r="R150" s="9" t="s">
        <v>91</v>
      </c>
      <c r="S150" s="9">
        <f>280*280*365</f>
        <v>28616000</v>
      </c>
      <c r="U150" s="9">
        <f>6*8*10</f>
        <v>480</v>
      </c>
      <c r="V150" s="9">
        <f>(1-U150/S150)*COUNT($S$313:$S$339)</f>
        <v>26.999547106513837</v>
      </c>
      <c r="W150" s="9" t="s">
        <v>54</v>
      </c>
      <c r="Y150" s="9">
        <v>15</v>
      </c>
      <c r="AA150" s="9">
        <v>62</v>
      </c>
    </row>
    <row r="151" spans="1:27" x14ac:dyDescent="0.3">
      <c r="A151" s="9">
        <v>2</v>
      </c>
      <c r="B151" s="9">
        <v>320</v>
      </c>
      <c r="C151" s="9">
        <v>900</v>
      </c>
      <c r="D151" s="9">
        <v>7.0900000000000005E-2</v>
      </c>
      <c r="E151" s="9">
        <v>0.03</v>
      </c>
      <c r="F151" s="9">
        <v>0.08</v>
      </c>
      <c r="G151" s="5">
        <f t="shared" si="19"/>
        <v>167.16293161991328</v>
      </c>
      <c r="H151" s="5">
        <f t="shared" si="23"/>
        <v>1.8645533141210962</v>
      </c>
      <c r="I151" s="9">
        <f>77/2</f>
        <v>38.5</v>
      </c>
      <c r="J151" s="9">
        <v>1</v>
      </c>
      <c r="K151" s="9">
        <v>1</v>
      </c>
      <c r="L151" s="9">
        <v>4</v>
      </c>
      <c r="M151" s="5">
        <v>98.135446685878904</v>
      </c>
      <c r="N151" s="9">
        <v>2680</v>
      </c>
      <c r="O151" s="62">
        <f t="shared" si="22"/>
        <v>2630.0299711815546</v>
      </c>
      <c r="P151" s="9" t="s">
        <v>23</v>
      </c>
      <c r="R151" s="9" t="s">
        <v>91</v>
      </c>
      <c r="S151" s="9">
        <f>280*280*365</f>
        <v>28616000</v>
      </c>
      <c r="U151" s="9">
        <f>6*8*10</f>
        <v>480</v>
      </c>
      <c r="V151" s="9">
        <f>(1-U151/S151)*COUNT($S$313:$S$339)</f>
        <v>26.999547106513837</v>
      </c>
      <c r="W151" s="9" t="s">
        <v>54</v>
      </c>
      <c r="Y151" s="9">
        <v>15</v>
      </c>
      <c r="AA151" s="9">
        <v>62</v>
      </c>
    </row>
    <row r="152" spans="1:27" x14ac:dyDescent="0.3">
      <c r="A152" s="9">
        <v>2</v>
      </c>
      <c r="B152" s="9">
        <v>250</v>
      </c>
      <c r="C152" s="9">
        <v>1100</v>
      </c>
      <c r="D152" s="9">
        <v>7.0000000000000007E-2</v>
      </c>
      <c r="E152" s="9">
        <v>0.03</v>
      </c>
      <c r="F152" s="9">
        <v>0.08</v>
      </c>
      <c r="G152" s="5">
        <f t="shared" si="19"/>
        <v>108.2251082251082</v>
      </c>
      <c r="H152" s="5">
        <f t="shared" si="23"/>
        <v>1.8656716417910388</v>
      </c>
      <c r="I152" s="9">
        <f>AVERAGE(Y152,AA152)</f>
        <v>41.5</v>
      </c>
      <c r="J152" s="9">
        <v>1</v>
      </c>
      <c r="K152" s="9">
        <v>1</v>
      </c>
      <c r="L152" s="9">
        <v>1</v>
      </c>
      <c r="M152" s="5">
        <f>O152*100/N152</f>
        <v>98.134328358208961</v>
      </c>
      <c r="N152" s="9">
        <v>2680</v>
      </c>
      <c r="O152" s="9">
        <v>2630</v>
      </c>
      <c r="P152" s="9" t="s">
        <v>23</v>
      </c>
      <c r="R152" s="9" t="s">
        <v>86</v>
      </c>
      <c r="S152" s="9">
        <f>125*125*125</f>
        <v>1953125</v>
      </c>
      <c r="U152" s="9">
        <f>10*10*10</f>
        <v>1000</v>
      </c>
      <c r="V152" s="9">
        <f>(1-U152/S152)*COUNT($S$55:$S$81)</f>
        <v>26.986176</v>
      </c>
      <c r="W152" s="9" t="s">
        <v>54</v>
      </c>
      <c r="Y152" s="9">
        <v>20</v>
      </c>
      <c r="AA152" s="9">
        <v>63</v>
      </c>
    </row>
    <row r="153" spans="1:27" x14ac:dyDescent="0.3">
      <c r="A153" s="9">
        <v>2</v>
      </c>
      <c r="B153" s="9">
        <v>250</v>
      </c>
      <c r="C153" s="9">
        <v>1000</v>
      </c>
      <c r="D153" s="9">
        <v>0.2</v>
      </c>
      <c r="E153" s="9">
        <v>0.02</v>
      </c>
      <c r="F153" s="9">
        <v>0.08</v>
      </c>
      <c r="G153" s="5">
        <f t="shared" si="19"/>
        <v>62.5</v>
      </c>
      <c r="H153" s="5">
        <f t="shared" si="23"/>
        <v>1.8726591760299698</v>
      </c>
      <c r="I153" s="9">
        <v>28</v>
      </c>
      <c r="J153" s="9">
        <v>6</v>
      </c>
      <c r="K153" s="9">
        <v>1</v>
      </c>
      <c r="L153" s="9">
        <v>6</v>
      </c>
      <c r="M153" s="5">
        <f>O153/N153*100</f>
        <v>98.12734082397003</v>
      </c>
      <c r="N153" s="9">
        <v>2670</v>
      </c>
      <c r="O153" s="9">
        <v>2620</v>
      </c>
      <c r="P153" s="9" t="s">
        <v>23</v>
      </c>
      <c r="R153" s="9" t="s">
        <v>91</v>
      </c>
      <c r="S153" s="9">
        <f>280*280*365</f>
        <v>28616000</v>
      </c>
      <c r="U153" s="9">
        <f>12*12*12</f>
        <v>1728</v>
      </c>
      <c r="V153" s="9">
        <f>(1-U153/S153)*COUNT(#REF!)</f>
        <v>0</v>
      </c>
      <c r="W153" s="9" t="s">
        <v>54</v>
      </c>
      <c r="Y153" s="9">
        <v>20</v>
      </c>
      <c r="AA153" s="9">
        <v>63</v>
      </c>
    </row>
    <row r="154" spans="1:27" x14ac:dyDescent="0.3">
      <c r="A154" s="9">
        <v>2</v>
      </c>
      <c r="B154" s="9">
        <v>400</v>
      </c>
      <c r="C154" s="9">
        <v>600</v>
      </c>
      <c r="D154" s="9">
        <v>0.1009</v>
      </c>
      <c r="E154" s="9">
        <v>0.03</v>
      </c>
      <c r="F154" s="9">
        <v>0.08</v>
      </c>
      <c r="G154" s="5">
        <f t="shared" si="19"/>
        <v>220.24006166721728</v>
      </c>
      <c r="H154" s="5">
        <f t="shared" si="23"/>
        <v>1.8760806916426986</v>
      </c>
      <c r="I154" s="9">
        <f>77/2</f>
        <v>38.5</v>
      </c>
      <c r="J154" s="9">
        <v>1</v>
      </c>
      <c r="K154" s="9">
        <v>1</v>
      </c>
      <c r="L154" s="9">
        <v>4</v>
      </c>
      <c r="M154" s="5">
        <v>98.123919308357301</v>
      </c>
      <c r="N154" s="9">
        <v>2680</v>
      </c>
      <c r="O154" s="62">
        <f>N154*M154/100</f>
        <v>2629.7210374639758</v>
      </c>
      <c r="P154" s="9" t="s">
        <v>23</v>
      </c>
      <c r="R154" s="9" t="s">
        <v>91</v>
      </c>
      <c r="S154" s="9">
        <f>280*280*365</f>
        <v>28616000</v>
      </c>
      <c r="U154" s="9">
        <f>6*8*10</f>
        <v>480</v>
      </c>
      <c r="V154" s="9">
        <f>(1-U154/S154)*COUNT($S$313:$S$339)</f>
        <v>26.999547106513837</v>
      </c>
      <c r="W154" s="9" t="s">
        <v>54</v>
      </c>
      <c r="Y154" s="9">
        <v>15</v>
      </c>
      <c r="AA154" s="9">
        <v>62</v>
      </c>
    </row>
    <row r="155" spans="1:27" x14ac:dyDescent="0.3">
      <c r="A155" s="9">
        <v>2</v>
      </c>
      <c r="B155" s="9">
        <v>250</v>
      </c>
      <c r="C155" s="9">
        <v>1200</v>
      </c>
      <c r="D155" s="9">
        <v>0.17</v>
      </c>
      <c r="E155" s="9">
        <v>0.03</v>
      </c>
      <c r="F155" s="9">
        <v>7.0000000000000007E-2</v>
      </c>
      <c r="G155" s="5">
        <f t="shared" si="19"/>
        <v>40.849673202614369</v>
      </c>
      <c r="H155" s="5">
        <f t="shared" si="23"/>
        <v>1.9000000000000057</v>
      </c>
      <c r="I155" s="9">
        <v>41</v>
      </c>
      <c r="J155" s="9">
        <v>2</v>
      </c>
      <c r="K155" s="9">
        <v>1</v>
      </c>
      <c r="L155" s="9">
        <v>1</v>
      </c>
      <c r="M155" s="9">
        <v>98.1</v>
      </c>
      <c r="N155" s="9">
        <v>2670</v>
      </c>
      <c r="O155" s="62">
        <f>N155*M155/100</f>
        <v>2619.2699999999995</v>
      </c>
      <c r="P155" s="9" t="s">
        <v>23</v>
      </c>
      <c r="R155" s="9" t="s">
        <v>86</v>
      </c>
      <c r="S155" s="5">
        <f>125*125*125</f>
        <v>1953125</v>
      </c>
      <c r="U155" s="9">
        <f>12*12*12</f>
        <v>1728</v>
      </c>
      <c r="V155" s="9">
        <f>(1-U155/S155)*COUNT($S$104:$S$168)</f>
        <v>64.94249216</v>
      </c>
      <c r="W155" s="9" t="s">
        <v>54</v>
      </c>
      <c r="Y155" s="9">
        <v>24</v>
      </c>
      <c r="AA155" s="9">
        <v>66</v>
      </c>
    </row>
    <row r="156" spans="1:27" x14ac:dyDescent="0.3">
      <c r="A156" s="9">
        <v>2</v>
      </c>
      <c r="B156" s="9">
        <v>250</v>
      </c>
      <c r="C156" s="9">
        <v>800</v>
      </c>
      <c r="D156" s="9">
        <v>0.13</v>
      </c>
      <c r="E156" s="9">
        <v>0.06</v>
      </c>
      <c r="F156" s="9">
        <v>7.0000000000000007E-2</v>
      </c>
      <c r="G156" s="5">
        <f t="shared" si="19"/>
        <v>40.064102564102562</v>
      </c>
      <c r="H156" s="5">
        <f t="shared" si="23"/>
        <v>1.9000000000000057</v>
      </c>
      <c r="I156" s="9">
        <v>41</v>
      </c>
      <c r="J156" s="9">
        <v>2</v>
      </c>
      <c r="K156" s="9">
        <v>1</v>
      </c>
      <c r="L156" s="9">
        <v>1</v>
      </c>
      <c r="M156" s="9">
        <v>98.1</v>
      </c>
      <c r="N156" s="9">
        <v>2670</v>
      </c>
      <c r="O156" s="62">
        <f>N156*M156/100</f>
        <v>2619.2699999999995</v>
      </c>
      <c r="P156" s="9" t="s">
        <v>23</v>
      </c>
      <c r="R156" s="9" t="s">
        <v>86</v>
      </c>
      <c r="S156" s="5">
        <f>125*125*125</f>
        <v>1953125</v>
      </c>
      <c r="U156" s="9">
        <f>12*12*12</f>
        <v>1728</v>
      </c>
      <c r="V156" s="9">
        <f>(1-U156/S156)*COUNT($S$104:$S$168)</f>
        <v>64.94249216</v>
      </c>
      <c r="W156" s="9" t="s">
        <v>54</v>
      </c>
      <c r="Y156" s="9">
        <v>24</v>
      </c>
      <c r="AA156" s="9">
        <v>66</v>
      </c>
    </row>
    <row r="157" spans="1:27" x14ac:dyDescent="0.3">
      <c r="A157" s="9">
        <v>2</v>
      </c>
      <c r="B157" s="9">
        <v>250</v>
      </c>
      <c r="C157" s="9">
        <v>1000</v>
      </c>
      <c r="D157" s="9">
        <v>0.13</v>
      </c>
      <c r="E157" s="9">
        <v>0.09</v>
      </c>
      <c r="F157" s="9">
        <v>7.0000000000000007E-2</v>
      </c>
      <c r="G157" s="5">
        <f t="shared" si="19"/>
        <v>21.36752136752137</v>
      </c>
      <c r="H157" s="5">
        <f t="shared" si="23"/>
        <v>1.9000000000000057</v>
      </c>
      <c r="I157" s="9">
        <v>41</v>
      </c>
      <c r="J157" s="9">
        <v>2</v>
      </c>
      <c r="K157" s="9">
        <v>1</v>
      </c>
      <c r="L157" s="9">
        <v>1</v>
      </c>
      <c r="M157" s="9">
        <v>98.1</v>
      </c>
      <c r="N157" s="9">
        <v>2670</v>
      </c>
      <c r="O157" s="62">
        <f>N157*M157/100</f>
        <v>2619.2699999999995</v>
      </c>
      <c r="P157" s="9" t="s">
        <v>23</v>
      </c>
      <c r="R157" s="9" t="s">
        <v>86</v>
      </c>
      <c r="S157" s="5">
        <f>125*125*125</f>
        <v>1953125</v>
      </c>
      <c r="U157" s="9">
        <f>12*12*12</f>
        <v>1728</v>
      </c>
      <c r="V157" s="9">
        <f>(1-U157/S157)*COUNT($S$104:$S$168)</f>
        <v>64.94249216</v>
      </c>
      <c r="W157" s="9" t="s">
        <v>54</v>
      </c>
      <c r="Y157" s="9">
        <v>24</v>
      </c>
      <c r="AA157" s="9">
        <v>66</v>
      </c>
    </row>
    <row r="158" spans="1:27" x14ac:dyDescent="0.3">
      <c r="A158" s="9">
        <v>2</v>
      </c>
      <c r="B158" s="9">
        <v>300</v>
      </c>
      <c r="C158" s="9">
        <v>1100</v>
      </c>
      <c r="D158" s="9">
        <v>7.0000000000000007E-2</v>
      </c>
      <c r="E158" s="9">
        <v>0.03</v>
      </c>
      <c r="F158" s="9">
        <v>0.08</v>
      </c>
      <c r="G158" s="5">
        <f t="shared" si="19"/>
        <v>129.87012987012983</v>
      </c>
      <c r="H158" s="5">
        <f t="shared" si="23"/>
        <v>1.9029850746268693</v>
      </c>
      <c r="I158" s="9">
        <f>AVERAGE(Y158,AA158)</f>
        <v>41.5</v>
      </c>
      <c r="J158" s="9">
        <v>1</v>
      </c>
      <c r="K158" s="9">
        <v>1</v>
      </c>
      <c r="L158" s="9">
        <v>1</v>
      </c>
      <c r="M158" s="5">
        <f>O158*100/N158</f>
        <v>98.097014925373131</v>
      </c>
      <c r="N158" s="9">
        <v>2680</v>
      </c>
      <c r="O158" s="9">
        <v>2629</v>
      </c>
      <c r="P158" s="9" t="s">
        <v>23</v>
      </c>
      <c r="R158" s="9" t="s">
        <v>86</v>
      </c>
      <c r="S158" s="9">
        <f>125*125*125</f>
        <v>1953125</v>
      </c>
      <c r="U158" s="9">
        <f>10*10*10</f>
        <v>1000</v>
      </c>
      <c r="V158" s="9">
        <f>(1-U158/S158)*COUNT($S$55:$S$81)</f>
        <v>26.986176</v>
      </c>
      <c r="W158" s="9" t="s">
        <v>54</v>
      </c>
      <c r="Y158" s="9">
        <v>20</v>
      </c>
      <c r="AA158" s="9">
        <v>63</v>
      </c>
    </row>
    <row r="159" spans="1:27" x14ac:dyDescent="0.3">
      <c r="A159" s="9">
        <v>2</v>
      </c>
      <c r="B159" s="9">
        <v>320</v>
      </c>
      <c r="C159" s="9">
        <v>600</v>
      </c>
      <c r="D159" s="9">
        <v>8.8700000000000001E-2</v>
      </c>
      <c r="E159" s="9">
        <v>0.03</v>
      </c>
      <c r="F159" s="9">
        <v>0.08</v>
      </c>
      <c r="G159" s="5">
        <f t="shared" si="19"/>
        <v>200.42590504822752</v>
      </c>
      <c r="H159" s="5">
        <f t="shared" si="23"/>
        <v>1.9798270893372063</v>
      </c>
      <c r="I159" s="9">
        <f>77/2</f>
        <v>38.5</v>
      </c>
      <c r="J159" s="9">
        <v>1</v>
      </c>
      <c r="K159" s="9">
        <v>1</v>
      </c>
      <c r="L159" s="9">
        <v>4</v>
      </c>
      <c r="M159" s="5">
        <v>98.020172910662794</v>
      </c>
      <c r="N159" s="9">
        <v>2680</v>
      </c>
      <c r="O159" s="62">
        <f t="shared" ref="O159:O174" si="24">N159*M159/100</f>
        <v>2626.9406340057631</v>
      </c>
      <c r="P159" s="9" t="s">
        <v>23</v>
      </c>
      <c r="R159" s="9" t="s">
        <v>91</v>
      </c>
      <c r="S159" s="9">
        <f>280*280*365</f>
        <v>28616000</v>
      </c>
      <c r="U159" s="9">
        <f>6*8*10</f>
        <v>480</v>
      </c>
      <c r="V159" s="9">
        <f>(1-U159/S159)*COUNT($S$313:$S$339)</f>
        <v>26.999547106513837</v>
      </c>
      <c r="W159" s="9" t="s">
        <v>54</v>
      </c>
      <c r="Y159" s="9">
        <v>15</v>
      </c>
      <c r="AA159" s="9">
        <v>62</v>
      </c>
    </row>
    <row r="160" spans="1:27" x14ac:dyDescent="0.3">
      <c r="A160" s="9">
        <v>2</v>
      </c>
      <c r="B160" s="9">
        <v>170</v>
      </c>
      <c r="C160" s="9">
        <v>1100</v>
      </c>
      <c r="D160" s="9">
        <v>0.05</v>
      </c>
      <c r="E160" s="9">
        <v>0.03</v>
      </c>
      <c r="F160" s="9">
        <v>7.0000000000000007E-2</v>
      </c>
      <c r="G160" s="5">
        <f t="shared" si="19"/>
        <v>103.03030303030303</v>
      </c>
      <c r="H160" s="5">
        <f t="shared" si="23"/>
        <v>1.9808306709265935</v>
      </c>
      <c r="I160" s="9">
        <v>25.68</v>
      </c>
      <c r="J160" s="9">
        <v>1</v>
      </c>
      <c r="K160" s="9">
        <v>1</v>
      </c>
      <c r="L160" s="9">
        <v>1</v>
      </c>
      <c r="M160" s="5">
        <v>98.019169329073407</v>
      </c>
      <c r="N160" s="9">
        <v>2680</v>
      </c>
      <c r="O160" s="62">
        <f t="shared" si="24"/>
        <v>2626.9137380191673</v>
      </c>
      <c r="P160" s="9" t="s">
        <v>23</v>
      </c>
      <c r="R160" s="9" t="s">
        <v>25</v>
      </c>
      <c r="S160" s="9">
        <f>100^3</f>
        <v>1000000</v>
      </c>
      <c r="U160" s="9">
        <f>8*8*8</f>
        <v>512</v>
      </c>
      <c r="V160" s="9">
        <f>(1-U160/S160)*COUNT($S$169:$S$243)</f>
        <v>74.961600000000004</v>
      </c>
      <c r="W160" s="9" t="s">
        <v>54</v>
      </c>
      <c r="Y160" s="9">
        <v>9.36</v>
      </c>
      <c r="AA160" s="9">
        <v>44.81</v>
      </c>
    </row>
    <row r="161" spans="1:27" x14ac:dyDescent="0.3">
      <c r="A161" s="9">
        <v>2</v>
      </c>
      <c r="B161" s="9">
        <v>320</v>
      </c>
      <c r="C161" s="9">
        <v>600</v>
      </c>
      <c r="D161" s="9">
        <v>9.5500000000000002E-2</v>
      </c>
      <c r="E161" s="9">
        <v>0.03</v>
      </c>
      <c r="F161" s="9">
        <v>0.08</v>
      </c>
      <c r="G161" s="5">
        <f t="shared" si="19"/>
        <v>186.1547411285631</v>
      </c>
      <c r="H161" s="5">
        <f t="shared" si="23"/>
        <v>1.9913544668587946</v>
      </c>
      <c r="I161" s="9">
        <f>77/2</f>
        <v>38.5</v>
      </c>
      <c r="J161" s="9">
        <v>1</v>
      </c>
      <c r="K161" s="9">
        <v>1</v>
      </c>
      <c r="L161" s="9">
        <v>4</v>
      </c>
      <c r="M161" s="5">
        <v>98.008645533141205</v>
      </c>
      <c r="N161" s="9">
        <v>2680</v>
      </c>
      <c r="O161" s="62">
        <f t="shared" si="24"/>
        <v>2626.6317002881842</v>
      </c>
      <c r="P161" s="9" t="s">
        <v>23</v>
      </c>
      <c r="R161" s="9" t="s">
        <v>91</v>
      </c>
      <c r="S161" s="9">
        <f>280*280*365</f>
        <v>28616000</v>
      </c>
      <c r="U161" s="9">
        <f>6*8*10</f>
        <v>480</v>
      </c>
      <c r="V161" s="9">
        <f>(1-U161/S161)*COUNT($S$313:$S$339)</f>
        <v>26.999547106513837</v>
      </c>
      <c r="W161" s="9" t="s">
        <v>54</v>
      </c>
      <c r="Y161" s="9">
        <v>15</v>
      </c>
      <c r="AA161" s="9">
        <v>62</v>
      </c>
    </row>
    <row r="162" spans="1:27" x14ac:dyDescent="0.3">
      <c r="A162" s="9">
        <v>2</v>
      </c>
      <c r="B162" s="9">
        <v>250</v>
      </c>
      <c r="C162" s="9">
        <v>2200</v>
      </c>
      <c r="D162" s="9">
        <v>0.13</v>
      </c>
      <c r="E162" s="9">
        <v>0.03</v>
      </c>
      <c r="F162" s="9">
        <v>7.0000000000000007E-2</v>
      </c>
      <c r="G162" s="5">
        <f t="shared" si="19"/>
        <v>29.137529137529139</v>
      </c>
      <c r="H162" s="5">
        <f t="shared" si="23"/>
        <v>2</v>
      </c>
      <c r="I162" s="9">
        <v>41</v>
      </c>
      <c r="J162" s="9">
        <v>2</v>
      </c>
      <c r="K162" s="9">
        <v>1</v>
      </c>
      <c r="L162" s="9">
        <v>1</v>
      </c>
      <c r="M162" s="9">
        <v>98</v>
      </c>
      <c r="N162" s="9">
        <v>2670</v>
      </c>
      <c r="O162" s="62">
        <f t="shared" si="24"/>
        <v>2616.6</v>
      </c>
      <c r="P162" s="9" t="s">
        <v>23</v>
      </c>
      <c r="R162" s="9" t="s">
        <v>86</v>
      </c>
      <c r="S162" s="5">
        <f>125*125*125</f>
        <v>1953125</v>
      </c>
      <c r="U162" s="9">
        <f>12*12*12</f>
        <v>1728</v>
      </c>
      <c r="V162" s="9">
        <f>(1-U162/S162)*COUNT($S$104:$S$168)</f>
        <v>64.94249216</v>
      </c>
      <c r="W162" s="9" t="s">
        <v>54</v>
      </c>
      <c r="Y162" s="9">
        <v>24</v>
      </c>
      <c r="AA162" s="9">
        <v>66</v>
      </c>
    </row>
    <row r="163" spans="1:27" x14ac:dyDescent="0.3">
      <c r="A163" s="9">
        <v>2</v>
      </c>
      <c r="B163" s="9">
        <v>360</v>
      </c>
      <c r="C163" s="9">
        <v>900</v>
      </c>
      <c r="D163" s="9">
        <v>8.3000000000000004E-2</v>
      </c>
      <c r="E163" s="9">
        <v>0.03</v>
      </c>
      <c r="F163" s="9">
        <v>0.08</v>
      </c>
      <c r="G163" s="5">
        <f t="shared" si="19"/>
        <v>160.64257028112448</v>
      </c>
      <c r="H163" s="5">
        <f t="shared" si="23"/>
        <v>2.014409221902099</v>
      </c>
      <c r="I163" s="9">
        <f>77/2</f>
        <v>38.5</v>
      </c>
      <c r="J163" s="9">
        <v>1</v>
      </c>
      <c r="K163" s="9">
        <v>1</v>
      </c>
      <c r="L163" s="9">
        <v>4</v>
      </c>
      <c r="M163" s="5">
        <v>97.985590778097901</v>
      </c>
      <c r="N163" s="9">
        <v>2680</v>
      </c>
      <c r="O163" s="62">
        <f t="shared" si="24"/>
        <v>2626.0138328530238</v>
      </c>
      <c r="P163" s="9" t="s">
        <v>23</v>
      </c>
      <c r="R163" s="9" t="s">
        <v>91</v>
      </c>
      <c r="S163" s="9">
        <f>280*280*365</f>
        <v>28616000</v>
      </c>
      <c r="U163" s="9">
        <f>6*8*10</f>
        <v>480</v>
      </c>
      <c r="V163" s="9">
        <f>(1-U163/S163)*COUNT($S$313:$S$339)</f>
        <v>26.999547106513837</v>
      </c>
      <c r="W163" s="9" t="s">
        <v>54</v>
      </c>
      <c r="Y163" s="9">
        <v>15</v>
      </c>
      <c r="AA163" s="9">
        <v>62</v>
      </c>
    </row>
    <row r="164" spans="1:27" x14ac:dyDescent="0.3">
      <c r="A164" s="9">
        <v>2</v>
      </c>
      <c r="B164" s="9">
        <v>400</v>
      </c>
      <c r="C164" s="9">
        <v>900</v>
      </c>
      <c r="D164" s="9">
        <v>9.4099999999999989E-2</v>
      </c>
      <c r="E164" s="9">
        <v>0.03</v>
      </c>
      <c r="F164" s="9">
        <v>0.08</v>
      </c>
      <c r="G164" s="5">
        <f t="shared" si="19"/>
        <v>157.43692683118829</v>
      </c>
      <c r="H164" s="5">
        <f t="shared" si="23"/>
        <v>2.0489913544669065</v>
      </c>
      <c r="I164" s="9">
        <f>77/2</f>
        <v>38.5</v>
      </c>
      <c r="J164" s="9">
        <v>1</v>
      </c>
      <c r="K164" s="9">
        <v>1</v>
      </c>
      <c r="L164" s="9">
        <v>4</v>
      </c>
      <c r="M164" s="5">
        <v>97.951008645533093</v>
      </c>
      <c r="N164" s="9">
        <v>2680</v>
      </c>
      <c r="O164" s="62">
        <f t="shared" si="24"/>
        <v>2625.0870317002868</v>
      </c>
      <c r="P164" s="9" t="s">
        <v>23</v>
      </c>
      <c r="R164" s="9" t="s">
        <v>91</v>
      </c>
      <c r="S164" s="9">
        <f>280*280*365</f>
        <v>28616000</v>
      </c>
      <c r="U164" s="9">
        <f>6*8*10</f>
        <v>480</v>
      </c>
      <c r="V164" s="9">
        <f>(1-U164/S164)*COUNT($S$313:$S$339)</f>
        <v>26.999547106513837</v>
      </c>
      <c r="W164" s="9" t="s">
        <v>54</v>
      </c>
      <c r="Y164" s="9">
        <v>15</v>
      </c>
      <c r="AA164" s="9">
        <v>62</v>
      </c>
    </row>
    <row r="165" spans="1:27" x14ac:dyDescent="0.3">
      <c r="A165" s="9">
        <v>2</v>
      </c>
      <c r="B165" s="9">
        <v>360</v>
      </c>
      <c r="C165" s="9">
        <v>900</v>
      </c>
      <c r="D165" s="9">
        <v>7.7099999999999988E-2</v>
      </c>
      <c r="E165" s="9">
        <v>0.03</v>
      </c>
      <c r="F165" s="9">
        <v>0.08</v>
      </c>
      <c r="G165" s="5">
        <f t="shared" si="19"/>
        <v>172.93558149589282</v>
      </c>
      <c r="H165" s="5">
        <f t="shared" si="23"/>
        <v>2.0489913544669065</v>
      </c>
      <c r="I165" s="9">
        <f>77/2</f>
        <v>38.5</v>
      </c>
      <c r="J165" s="9">
        <v>1</v>
      </c>
      <c r="K165" s="9">
        <v>1</v>
      </c>
      <c r="L165" s="9">
        <v>4</v>
      </c>
      <c r="M165" s="5">
        <v>97.951008645533093</v>
      </c>
      <c r="N165" s="9">
        <v>2680</v>
      </c>
      <c r="O165" s="62">
        <f t="shared" si="24"/>
        <v>2625.0870317002868</v>
      </c>
      <c r="P165" s="9" t="s">
        <v>23</v>
      </c>
      <c r="R165" s="9" t="s">
        <v>91</v>
      </c>
      <c r="S165" s="9">
        <f>280*280*365</f>
        <v>28616000</v>
      </c>
      <c r="U165" s="9">
        <f>6*8*10</f>
        <v>480</v>
      </c>
      <c r="V165" s="9">
        <f>(1-U165/S165)*COUNT($S$313:$S$339)</f>
        <v>26.999547106513837</v>
      </c>
      <c r="W165" s="9" t="s">
        <v>54</v>
      </c>
      <c r="Y165" s="9">
        <v>15</v>
      </c>
      <c r="AA165" s="9">
        <v>62</v>
      </c>
    </row>
    <row r="166" spans="1:27" x14ac:dyDescent="0.3">
      <c r="A166" s="9">
        <v>2</v>
      </c>
      <c r="B166" s="9">
        <v>150</v>
      </c>
      <c r="C166" s="9">
        <v>700</v>
      </c>
      <c r="D166" s="9">
        <v>0.05</v>
      </c>
      <c r="E166" s="9">
        <v>0.03</v>
      </c>
      <c r="F166" s="9">
        <v>7.0000000000000007E-2</v>
      </c>
      <c r="G166" s="5">
        <f t="shared" si="19"/>
        <v>142.85714285714286</v>
      </c>
      <c r="H166" s="5">
        <f t="shared" si="23"/>
        <v>2.0607028753994001</v>
      </c>
      <c r="I166" s="9">
        <v>25.68</v>
      </c>
      <c r="J166" s="9">
        <v>1</v>
      </c>
      <c r="K166" s="9">
        <v>1</v>
      </c>
      <c r="L166" s="9">
        <v>1</v>
      </c>
      <c r="M166" s="5">
        <v>97.9392971246006</v>
      </c>
      <c r="N166" s="9">
        <v>2680</v>
      </c>
      <c r="O166" s="62">
        <f t="shared" si="24"/>
        <v>2624.7731629392961</v>
      </c>
      <c r="P166" s="9" t="s">
        <v>23</v>
      </c>
      <c r="R166" s="9" t="s">
        <v>25</v>
      </c>
      <c r="S166" s="9">
        <f>100^3</f>
        <v>1000000</v>
      </c>
      <c r="U166" s="9">
        <f>8*8*8</f>
        <v>512</v>
      </c>
      <c r="V166" s="9">
        <f>(1-U166/S166)*COUNT($S$169:$S$243)</f>
        <v>74.961600000000004</v>
      </c>
      <c r="W166" s="9" t="s">
        <v>54</v>
      </c>
      <c r="Y166" s="9">
        <v>9.36</v>
      </c>
      <c r="AA166" s="9">
        <v>44.81</v>
      </c>
    </row>
    <row r="167" spans="1:27" x14ac:dyDescent="0.3">
      <c r="A167" s="9">
        <v>2</v>
      </c>
      <c r="B167" s="9">
        <v>400</v>
      </c>
      <c r="C167" s="9">
        <v>600</v>
      </c>
      <c r="D167" s="9">
        <v>0.10859999999999999</v>
      </c>
      <c r="E167" s="9">
        <v>0.03</v>
      </c>
      <c r="F167" s="9">
        <v>0.08</v>
      </c>
      <c r="G167" s="5">
        <f t="shared" si="19"/>
        <v>204.62451401677922</v>
      </c>
      <c r="H167" s="5">
        <f t="shared" si="23"/>
        <v>2.0893371757925934</v>
      </c>
      <c r="I167" s="9">
        <f>77/2</f>
        <v>38.5</v>
      </c>
      <c r="J167" s="9">
        <v>1</v>
      </c>
      <c r="K167" s="9">
        <v>1</v>
      </c>
      <c r="L167" s="9">
        <v>4</v>
      </c>
      <c r="M167" s="5">
        <v>97.910662824207407</v>
      </c>
      <c r="N167" s="9">
        <v>2680</v>
      </c>
      <c r="O167" s="62">
        <f t="shared" si="24"/>
        <v>2624.0057636887586</v>
      </c>
      <c r="P167" s="9" t="s">
        <v>23</v>
      </c>
      <c r="R167" s="9" t="s">
        <v>91</v>
      </c>
      <c r="S167" s="9">
        <f>280*280*365</f>
        <v>28616000</v>
      </c>
      <c r="U167" s="9">
        <f>6*8*10</f>
        <v>480</v>
      </c>
      <c r="V167" s="9">
        <f>(1-U167/S167)*COUNT($S$313:$S$339)</f>
        <v>26.999547106513837</v>
      </c>
      <c r="W167" s="9" t="s">
        <v>54</v>
      </c>
      <c r="Y167" s="9">
        <v>15</v>
      </c>
      <c r="AA167" s="9">
        <v>62</v>
      </c>
    </row>
    <row r="168" spans="1:27" x14ac:dyDescent="0.3">
      <c r="A168" s="9">
        <v>2</v>
      </c>
      <c r="B168" s="9">
        <v>250</v>
      </c>
      <c r="C168" s="9">
        <v>1200</v>
      </c>
      <c r="D168" s="9">
        <v>0.17</v>
      </c>
      <c r="E168" s="9">
        <v>0.03</v>
      </c>
      <c r="F168" s="9">
        <v>7.0000000000000007E-2</v>
      </c>
      <c r="G168" s="5">
        <f t="shared" si="19"/>
        <v>40.849673202614369</v>
      </c>
      <c r="H168" s="5">
        <f t="shared" si="23"/>
        <v>2.0999999999999943</v>
      </c>
      <c r="I168" s="9">
        <v>41</v>
      </c>
      <c r="J168" s="9">
        <v>2</v>
      </c>
      <c r="K168" s="9">
        <v>1</v>
      </c>
      <c r="L168" s="9">
        <v>1</v>
      </c>
      <c r="M168" s="9">
        <v>97.9</v>
      </c>
      <c r="N168" s="9">
        <v>2670</v>
      </c>
      <c r="O168" s="62">
        <f t="shared" si="24"/>
        <v>2613.9300000000003</v>
      </c>
      <c r="P168" s="9" t="s">
        <v>23</v>
      </c>
      <c r="R168" s="9" t="s">
        <v>86</v>
      </c>
      <c r="S168" s="5">
        <f>125*125*125</f>
        <v>1953125</v>
      </c>
      <c r="U168" s="9">
        <f>12*12*12</f>
        <v>1728</v>
      </c>
      <c r="V168" s="9">
        <f>(1-U168/S168)*COUNT($S$104:$S$168)</f>
        <v>64.94249216</v>
      </c>
      <c r="W168" s="9" t="s">
        <v>27</v>
      </c>
      <c r="Y168" s="9">
        <v>24</v>
      </c>
      <c r="AA168" s="9">
        <v>66</v>
      </c>
    </row>
    <row r="169" spans="1:27" x14ac:dyDescent="0.3">
      <c r="A169" s="9">
        <v>2</v>
      </c>
      <c r="B169" s="9">
        <v>360</v>
      </c>
      <c r="C169" s="9">
        <v>600</v>
      </c>
      <c r="D169" s="9">
        <v>0.1036</v>
      </c>
      <c r="E169" s="9">
        <v>0.03</v>
      </c>
      <c r="F169" s="9">
        <v>0.08</v>
      </c>
      <c r="G169" s="5">
        <f t="shared" si="19"/>
        <v>193.05019305019306</v>
      </c>
      <c r="H169" s="5">
        <f t="shared" si="23"/>
        <v>2.1008645533141959</v>
      </c>
      <c r="I169" s="9">
        <f>77/2</f>
        <v>38.5</v>
      </c>
      <c r="J169" s="9">
        <v>1</v>
      </c>
      <c r="K169" s="9">
        <v>1</v>
      </c>
      <c r="L169" s="9">
        <v>4</v>
      </c>
      <c r="M169" s="5">
        <v>97.899135446685804</v>
      </c>
      <c r="N169" s="9">
        <v>2680</v>
      </c>
      <c r="O169" s="62">
        <f t="shared" si="24"/>
        <v>2623.6968299711798</v>
      </c>
      <c r="P169" s="9" t="s">
        <v>23</v>
      </c>
      <c r="R169" s="9" t="s">
        <v>91</v>
      </c>
      <c r="S169" s="9">
        <f>280*280*365</f>
        <v>28616000</v>
      </c>
      <c r="U169" s="9">
        <f>6*8*10</f>
        <v>480</v>
      </c>
      <c r="V169" s="9">
        <f>(1-U169/S169)*COUNT($S$313:$S$339)</f>
        <v>26.999547106513837</v>
      </c>
      <c r="W169" s="9" t="s">
        <v>54</v>
      </c>
      <c r="Y169" s="9">
        <v>15</v>
      </c>
      <c r="AA169" s="9">
        <v>62</v>
      </c>
    </row>
    <row r="170" spans="1:27" x14ac:dyDescent="0.3">
      <c r="A170" s="9">
        <v>2</v>
      </c>
      <c r="B170" s="9">
        <v>320</v>
      </c>
      <c r="C170" s="9">
        <v>900</v>
      </c>
      <c r="D170" s="9">
        <v>7.6299999999999993E-2</v>
      </c>
      <c r="E170" s="9">
        <v>0.03</v>
      </c>
      <c r="F170" s="9">
        <v>0.08</v>
      </c>
      <c r="G170" s="5">
        <f t="shared" si="19"/>
        <v>155.3322654240086</v>
      </c>
      <c r="H170" s="5">
        <f t="shared" si="23"/>
        <v>2.1585014409221941</v>
      </c>
      <c r="I170" s="9">
        <f>77/2</f>
        <v>38.5</v>
      </c>
      <c r="J170" s="9">
        <v>1</v>
      </c>
      <c r="K170" s="9">
        <v>1</v>
      </c>
      <c r="L170" s="9">
        <v>4</v>
      </c>
      <c r="M170" s="5">
        <v>97.841498559077806</v>
      </c>
      <c r="N170" s="9">
        <v>2680</v>
      </c>
      <c r="O170" s="62">
        <f t="shared" si="24"/>
        <v>2622.1521613832856</v>
      </c>
      <c r="P170" s="9" t="s">
        <v>23</v>
      </c>
      <c r="R170" s="9" t="s">
        <v>91</v>
      </c>
      <c r="S170" s="9">
        <f>280*280*365</f>
        <v>28616000</v>
      </c>
      <c r="U170" s="9">
        <f>6*8*10</f>
        <v>480</v>
      </c>
      <c r="V170" s="9">
        <f>(1-U170/S170)*COUNT($S$313:$S$339)</f>
        <v>26.999547106513837</v>
      </c>
      <c r="W170" s="9" t="s">
        <v>54</v>
      </c>
      <c r="Y170" s="9">
        <v>15</v>
      </c>
      <c r="AA170" s="9">
        <v>62</v>
      </c>
    </row>
    <row r="171" spans="1:27" x14ac:dyDescent="0.3">
      <c r="A171" s="9">
        <v>2</v>
      </c>
      <c r="B171" s="9">
        <v>250</v>
      </c>
      <c r="C171" s="9">
        <v>1200</v>
      </c>
      <c r="D171" s="9">
        <v>0.13</v>
      </c>
      <c r="E171" s="9">
        <v>0.03</v>
      </c>
      <c r="F171" s="9">
        <v>7.0000000000000007E-2</v>
      </c>
      <c r="G171" s="5">
        <f t="shared" si="19"/>
        <v>53.418803418803421</v>
      </c>
      <c r="H171" s="5">
        <f t="shared" si="23"/>
        <v>2.2000000000000028</v>
      </c>
      <c r="I171" s="9">
        <v>41</v>
      </c>
      <c r="J171" s="9">
        <v>2</v>
      </c>
      <c r="K171" s="9">
        <v>1</v>
      </c>
      <c r="L171" s="9">
        <v>1</v>
      </c>
      <c r="M171" s="9">
        <v>97.8</v>
      </c>
      <c r="N171" s="9">
        <v>2670</v>
      </c>
      <c r="O171" s="62">
        <f t="shared" si="24"/>
        <v>2611.2600000000002</v>
      </c>
      <c r="P171" s="9" t="s">
        <v>23</v>
      </c>
      <c r="R171" s="9" t="s">
        <v>86</v>
      </c>
      <c r="S171" s="5">
        <f>125*125*125</f>
        <v>1953125</v>
      </c>
      <c r="U171" s="9">
        <f>12*12*12</f>
        <v>1728</v>
      </c>
      <c r="V171" s="9">
        <f>(1-U171/S171)*COUNT($S$104:$S$168)</f>
        <v>64.94249216</v>
      </c>
      <c r="W171" s="9" t="s">
        <v>54</v>
      </c>
      <c r="Y171" s="9">
        <v>24</v>
      </c>
      <c r="AA171" s="9">
        <v>66</v>
      </c>
    </row>
    <row r="172" spans="1:27" x14ac:dyDescent="0.3">
      <c r="A172" s="9">
        <v>2</v>
      </c>
      <c r="B172" s="9">
        <v>250</v>
      </c>
      <c r="C172" s="9">
        <v>1200</v>
      </c>
      <c r="D172" s="9">
        <v>0.15</v>
      </c>
      <c r="E172" s="9">
        <v>0.03</v>
      </c>
      <c r="F172" s="9">
        <v>7.0000000000000007E-2</v>
      </c>
      <c r="G172" s="5">
        <f t="shared" si="19"/>
        <v>46.296296296296298</v>
      </c>
      <c r="H172" s="5">
        <f t="shared" si="23"/>
        <v>2.2000000000000028</v>
      </c>
      <c r="I172" s="9">
        <v>41</v>
      </c>
      <c r="J172" s="9">
        <v>2</v>
      </c>
      <c r="K172" s="9">
        <v>1</v>
      </c>
      <c r="L172" s="9">
        <v>1</v>
      </c>
      <c r="M172" s="9">
        <v>97.8</v>
      </c>
      <c r="N172" s="9">
        <v>2670</v>
      </c>
      <c r="O172" s="62">
        <f t="shared" si="24"/>
        <v>2611.2600000000002</v>
      </c>
      <c r="P172" s="9" t="s">
        <v>23</v>
      </c>
      <c r="R172" s="9" t="s">
        <v>86</v>
      </c>
      <c r="S172" s="5">
        <f>125*125*125</f>
        <v>1953125</v>
      </c>
      <c r="U172" s="9">
        <f>12*12*12</f>
        <v>1728</v>
      </c>
      <c r="V172" s="9">
        <f>(1-U172/S172)*COUNT($S$104:$S$168)</f>
        <v>64.94249216</v>
      </c>
      <c r="W172" s="9" t="s">
        <v>27</v>
      </c>
      <c r="Y172" s="9">
        <v>24</v>
      </c>
      <c r="AA172" s="9">
        <v>66</v>
      </c>
    </row>
    <row r="173" spans="1:27" x14ac:dyDescent="0.3">
      <c r="A173" s="9">
        <v>2</v>
      </c>
      <c r="B173" s="9">
        <v>250</v>
      </c>
      <c r="C173" s="9">
        <v>2000</v>
      </c>
      <c r="D173" s="9">
        <v>0.13</v>
      </c>
      <c r="E173" s="9">
        <v>0.03</v>
      </c>
      <c r="F173" s="9">
        <v>7.0000000000000007E-2</v>
      </c>
      <c r="G173" s="5">
        <f t="shared" si="19"/>
        <v>32.051282051282051</v>
      </c>
      <c r="H173" s="5">
        <f t="shared" si="23"/>
        <v>2.2000000000000028</v>
      </c>
      <c r="I173" s="9">
        <v>41</v>
      </c>
      <c r="J173" s="9">
        <v>2</v>
      </c>
      <c r="K173" s="9">
        <v>1</v>
      </c>
      <c r="L173" s="9">
        <v>1</v>
      </c>
      <c r="M173" s="9">
        <v>97.8</v>
      </c>
      <c r="N173" s="9">
        <v>2670</v>
      </c>
      <c r="O173" s="62">
        <f t="shared" si="24"/>
        <v>2611.2600000000002</v>
      </c>
      <c r="P173" s="9" t="s">
        <v>23</v>
      </c>
      <c r="R173" s="9" t="s">
        <v>86</v>
      </c>
      <c r="S173" s="5">
        <f>125*125*125</f>
        <v>1953125</v>
      </c>
      <c r="U173" s="9">
        <f>12*12*12</f>
        <v>1728</v>
      </c>
      <c r="V173" s="9">
        <f>(1-U173/S173)*COUNT($S$104:$S$168)</f>
        <v>64.94249216</v>
      </c>
      <c r="W173" s="9" t="s">
        <v>54</v>
      </c>
      <c r="Y173" s="9">
        <v>24</v>
      </c>
      <c r="AA173" s="9">
        <v>66</v>
      </c>
    </row>
    <row r="174" spans="1:27" x14ac:dyDescent="0.3">
      <c r="A174" s="9">
        <v>2</v>
      </c>
      <c r="B174" s="9">
        <v>320</v>
      </c>
      <c r="C174" s="9">
        <v>750</v>
      </c>
      <c r="D174" s="9">
        <v>8.0700000000000008E-2</v>
      </c>
      <c r="E174" s="9">
        <v>0.03</v>
      </c>
      <c r="F174" s="9">
        <v>0.08</v>
      </c>
      <c r="G174" s="5">
        <f t="shared" si="19"/>
        <v>176.23571526917249</v>
      </c>
      <c r="H174" s="5">
        <f t="shared" si="23"/>
        <v>2.2219020172911002</v>
      </c>
      <c r="I174" s="9">
        <f>77/2</f>
        <v>38.5</v>
      </c>
      <c r="J174" s="9">
        <v>1</v>
      </c>
      <c r="K174" s="9">
        <v>1</v>
      </c>
      <c r="L174" s="9">
        <v>4</v>
      </c>
      <c r="M174" s="5">
        <v>97.7780979827089</v>
      </c>
      <c r="N174" s="9">
        <v>2680</v>
      </c>
      <c r="O174" s="62">
        <f t="shared" si="24"/>
        <v>2620.4530259365984</v>
      </c>
      <c r="P174" s="9" t="s">
        <v>23</v>
      </c>
      <c r="R174" s="9" t="s">
        <v>91</v>
      </c>
      <c r="S174" s="9">
        <f>280*280*365</f>
        <v>28616000</v>
      </c>
      <c r="U174" s="9">
        <f>6*8*10</f>
        <v>480</v>
      </c>
      <c r="V174" s="9">
        <f>(1-U174/S174)*COUNT($S$313:$S$339)</f>
        <v>26.999547106513837</v>
      </c>
      <c r="W174" s="9" t="s">
        <v>54</v>
      </c>
      <c r="Y174" s="9">
        <v>15</v>
      </c>
      <c r="AA174" s="9">
        <v>62</v>
      </c>
    </row>
    <row r="175" spans="1:27" x14ac:dyDescent="0.3">
      <c r="A175" s="9">
        <v>2</v>
      </c>
      <c r="B175" s="9">
        <v>300</v>
      </c>
      <c r="C175" s="9">
        <v>1200</v>
      </c>
      <c r="D175" s="9">
        <v>0.15</v>
      </c>
      <c r="E175" s="9">
        <v>0.02</v>
      </c>
      <c r="F175" s="9">
        <v>0.08</v>
      </c>
      <c r="G175" s="5">
        <f t="shared" si="19"/>
        <v>83.333333333333329</v>
      </c>
      <c r="H175" s="5">
        <f t="shared" si="23"/>
        <v>2.2471910112359552</v>
      </c>
      <c r="I175" s="9">
        <v>28</v>
      </c>
      <c r="J175" s="9">
        <v>6</v>
      </c>
      <c r="K175" s="9">
        <v>1</v>
      </c>
      <c r="L175" s="9">
        <v>6</v>
      </c>
      <c r="M175" s="5">
        <f>O175/N175*100</f>
        <v>97.752808988764045</v>
      </c>
      <c r="N175" s="9">
        <v>2670</v>
      </c>
      <c r="O175" s="9">
        <v>2610</v>
      </c>
      <c r="P175" s="9" t="s">
        <v>23</v>
      </c>
      <c r="R175" s="9" t="s">
        <v>91</v>
      </c>
      <c r="S175" s="9">
        <f>280*280*365</f>
        <v>28616000</v>
      </c>
      <c r="U175" s="9">
        <f>12*12*12</f>
        <v>1728</v>
      </c>
      <c r="V175" s="9">
        <f>(1-U175/S175)*COUNT(#REF!)</f>
        <v>0</v>
      </c>
      <c r="W175" s="9" t="s">
        <v>54</v>
      </c>
      <c r="Y175" s="9">
        <v>20</v>
      </c>
      <c r="AA175" s="9">
        <v>63</v>
      </c>
    </row>
    <row r="176" spans="1:27" x14ac:dyDescent="0.3">
      <c r="A176" s="9">
        <v>2</v>
      </c>
      <c r="B176" s="9">
        <v>170</v>
      </c>
      <c r="C176" s="9">
        <v>1600</v>
      </c>
      <c r="D176" s="9">
        <v>0.105</v>
      </c>
      <c r="E176" s="9">
        <v>0.03</v>
      </c>
      <c r="F176" s="9">
        <v>0.15</v>
      </c>
      <c r="G176" s="5">
        <f t="shared" si="19"/>
        <v>33.730158730158728</v>
      </c>
      <c r="H176" s="5">
        <f t="shared" si="23"/>
        <v>2.2514563106796004</v>
      </c>
      <c r="I176" s="9">
        <v>30</v>
      </c>
      <c r="J176" s="9">
        <v>1</v>
      </c>
      <c r="K176" s="9">
        <v>1</v>
      </c>
      <c r="L176" s="9">
        <v>6</v>
      </c>
      <c r="M176" s="5">
        <v>97.7485436893204</v>
      </c>
      <c r="N176" s="9">
        <v>2680</v>
      </c>
      <c r="O176" s="9">
        <f t="shared" ref="O176:O190" si="25">N176*M176/100</f>
        <v>2619.6609708737869</v>
      </c>
      <c r="P176" s="9" t="s">
        <v>23</v>
      </c>
      <c r="R176" s="9" t="s">
        <v>81</v>
      </c>
      <c r="S176" s="9">
        <f>250*250*250</f>
        <v>15625000</v>
      </c>
      <c r="U176" s="9">
        <v>1</v>
      </c>
      <c r="V176" s="9">
        <f>(1-U176/S176)*COUNT($S$30:$S$52)</f>
        <v>22.999998527999999</v>
      </c>
      <c r="W176" s="9" t="s">
        <v>54</v>
      </c>
      <c r="Y176" s="9">
        <v>15</v>
      </c>
      <c r="AA176" s="9">
        <v>45</v>
      </c>
    </row>
    <row r="177" spans="1:27" x14ac:dyDescent="0.3">
      <c r="A177" s="9">
        <v>2</v>
      </c>
      <c r="B177" s="9">
        <v>320</v>
      </c>
      <c r="C177" s="9">
        <v>750</v>
      </c>
      <c r="D177" s="9">
        <v>9.3099999999999988E-2</v>
      </c>
      <c r="E177" s="9">
        <v>0.03</v>
      </c>
      <c r="F177" s="9">
        <v>0.08</v>
      </c>
      <c r="G177" s="5">
        <f t="shared" si="19"/>
        <v>152.76285952977688</v>
      </c>
      <c r="H177" s="5">
        <f t="shared" si="23"/>
        <v>2.2564841498560071</v>
      </c>
      <c r="I177" s="9">
        <f>77/2</f>
        <v>38.5</v>
      </c>
      <c r="J177" s="9">
        <v>1</v>
      </c>
      <c r="K177" s="9">
        <v>1</v>
      </c>
      <c r="L177" s="9">
        <v>4</v>
      </c>
      <c r="M177" s="5">
        <v>97.743515850143993</v>
      </c>
      <c r="N177" s="9">
        <v>2680</v>
      </c>
      <c r="O177" s="62">
        <f t="shared" si="25"/>
        <v>2619.5262247838591</v>
      </c>
      <c r="P177" s="9" t="s">
        <v>23</v>
      </c>
      <c r="R177" s="9" t="s">
        <v>91</v>
      </c>
      <c r="S177" s="9">
        <f>280*280*365</f>
        <v>28616000</v>
      </c>
      <c r="U177" s="9">
        <f>6*8*10</f>
        <v>480</v>
      </c>
      <c r="V177" s="9">
        <f>(1-U177/S177)*COUNT($S$313:$S$339)</f>
        <v>26.999547106513837</v>
      </c>
      <c r="W177" s="9" t="s">
        <v>54</v>
      </c>
      <c r="Y177" s="9">
        <v>15</v>
      </c>
      <c r="AA177" s="9">
        <v>62</v>
      </c>
    </row>
    <row r="178" spans="1:27" x14ac:dyDescent="0.3">
      <c r="A178" s="9">
        <v>2</v>
      </c>
      <c r="B178" s="9">
        <v>300</v>
      </c>
      <c r="C178" s="9">
        <v>1200</v>
      </c>
      <c r="D178" s="9">
        <v>0.13</v>
      </c>
      <c r="E178" s="9">
        <v>0.03</v>
      </c>
      <c r="F178" s="9">
        <v>7.0000000000000007E-2</v>
      </c>
      <c r="G178" s="5">
        <f t="shared" si="19"/>
        <v>64.102564102564102</v>
      </c>
      <c r="H178" s="5">
        <f t="shared" si="23"/>
        <v>2.2999999999999972</v>
      </c>
      <c r="I178" s="9">
        <v>41</v>
      </c>
      <c r="J178" s="9">
        <v>2</v>
      </c>
      <c r="K178" s="9">
        <v>1</v>
      </c>
      <c r="L178" s="9">
        <v>1</v>
      </c>
      <c r="M178" s="9">
        <v>97.7</v>
      </c>
      <c r="N178" s="9">
        <v>2670</v>
      </c>
      <c r="O178" s="62">
        <f t="shared" si="25"/>
        <v>2608.59</v>
      </c>
      <c r="P178" s="9" t="s">
        <v>23</v>
      </c>
      <c r="R178" s="9" t="s">
        <v>86</v>
      </c>
      <c r="S178" s="5">
        <f>125*125*125</f>
        <v>1953125</v>
      </c>
      <c r="U178" s="9">
        <f>12*12*12</f>
        <v>1728</v>
      </c>
      <c r="V178" s="9">
        <f>(1-U178/S178)*COUNT($S$104:$S$168)</f>
        <v>64.94249216</v>
      </c>
      <c r="W178" s="9" t="s">
        <v>27</v>
      </c>
      <c r="Y178" s="9">
        <v>24</v>
      </c>
      <c r="AA178" s="9">
        <v>66</v>
      </c>
    </row>
    <row r="179" spans="1:27" x14ac:dyDescent="0.3">
      <c r="A179" s="9">
        <v>2</v>
      </c>
      <c r="B179" s="9">
        <v>140</v>
      </c>
      <c r="C179" s="9">
        <v>900</v>
      </c>
      <c r="D179" s="9">
        <v>0.05</v>
      </c>
      <c r="E179" s="9">
        <v>0.03</v>
      </c>
      <c r="F179" s="9">
        <v>7.0000000000000007E-2</v>
      </c>
      <c r="G179" s="5">
        <f t="shared" si="19"/>
        <v>103.70370370370371</v>
      </c>
      <c r="H179" s="5">
        <f t="shared" si="23"/>
        <v>2.3003194888179053</v>
      </c>
      <c r="I179" s="9">
        <v>25.68</v>
      </c>
      <c r="J179" s="9">
        <v>1</v>
      </c>
      <c r="K179" s="9">
        <v>1</v>
      </c>
      <c r="L179" s="9">
        <v>1</v>
      </c>
      <c r="M179" s="5">
        <v>97.699680511182095</v>
      </c>
      <c r="N179" s="9">
        <v>2680</v>
      </c>
      <c r="O179" s="62">
        <f t="shared" si="25"/>
        <v>2618.35143769968</v>
      </c>
      <c r="P179" s="9" t="s">
        <v>23</v>
      </c>
      <c r="R179" s="9" t="s">
        <v>25</v>
      </c>
      <c r="S179" s="9">
        <f>100^3</f>
        <v>1000000</v>
      </c>
      <c r="U179" s="9">
        <f>8*8*8</f>
        <v>512</v>
      </c>
      <c r="V179" s="9">
        <f>(1-U179/S179)*COUNT($S$169:$S$243)</f>
        <v>74.961600000000004</v>
      </c>
      <c r="W179" s="9" t="s">
        <v>54</v>
      </c>
      <c r="Y179" s="9">
        <v>9.36</v>
      </c>
      <c r="AA179" s="9">
        <v>44.81</v>
      </c>
    </row>
    <row r="180" spans="1:27" x14ac:dyDescent="0.3">
      <c r="A180" s="9">
        <v>2</v>
      </c>
      <c r="B180" s="9">
        <v>400</v>
      </c>
      <c r="C180" s="9">
        <v>750</v>
      </c>
      <c r="D180" s="9">
        <v>9.7700000000000009E-2</v>
      </c>
      <c r="E180" s="9">
        <v>0.03</v>
      </c>
      <c r="F180" s="9">
        <v>0.08</v>
      </c>
      <c r="G180" s="5">
        <f t="shared" si="19"/>
        <v>181.96292505402022</v>
      </c>
      <c r="H180" s="5">
        <f t="shared" si="23"/>
        <v>2.371757925072103</v>
      </c>
      <c r="I180" s="9">
        <f>77/2</f>
        <v>38.5</v>
      </c>
      <c r="J180" s="9">
        <v>1</v>
      </c>
      <c r="K180" s="9">
        <v>1</v>
      </c>
      <c r="L180" s="9">
        <v>4</v>
      </c>
      <c r="M180" s="5">
        <v>97.628242074927897</v>
      </c>
      <c r="N180" s="9">
        <v>2680</v>
      </c>
      <c r="O180" s="62">
        <f t="shared" si="25"/>
        <v>2616.436887608068</v>
      </c>
      <c r="P180" s="9" t="s">
        <v>23</v>
      </c>
      <c r="R180" s="9" t="s">
        <v>91</v>
      </c>
      <c r="S180" s="9">
        <f>280*280*365</f>
        <v>28616000</v>
      </c>
      <c r="U180" s="9">
        <f>6*8*10</f>
        <v>480</v>
      </c>
      <c r="V180" s="9">
        <f>(1-U180/S180)*COUNT($S$313:$S$339)</f>
        <v>26.999547106513837</v>
      </c>
      <c r="W180" s="9" t="s">
        <v>54</v>
      </c>
      <c r="Y180" s="9">
        <v>15</v>
      </c>
      <c r="AA180" s="9">
        <v>62</v>
      </c>
    </row>
    <row r="181" spans="1:27" x14ac:dyDescent="0.3">
      <c r="A181" s="9">
        <v>2</v>
      </c>
      <c r="B181" s="9">
        <v>300</v>
      </c>
      <c r="C181" s="9">
        <v>1200</v>
      </c>
      <c r="D181" s="9">
        <v>0.13</v>
      </c>
      <c r="E181" s="9">
        <v>0.03</v>
      </c>
      <c r="F181" s="9">
        <v>7.0000000000000007E-2</v>
      </c>
      <c r="G181" s="5">
        <f t="shared" si="19"/>
        <v>64.102564102564102</v>
      </c>
      <c r="H181" s="5">
        <f t="shared" si="23"/>
        <v>2.4000000000000057</v>
      </c>
      <c r="I181" s="9">
        <v>41</v>
      </c>
      <c r="J181" s="9">
        <v>2</v>
      </c>
      <c r="K181" s="9">
        <v>1</v>
      </c>
      <c r="L181" s="9">
        <v>1</v>
      </c>
      <c r="M181" s="9">
        <v>97.6</v>
      </c>
      <c r="N181" s="9">
        <v>2670</v>
      </c>
      <c r="O181" s="62">
        <f t="shared" si="25"/>
        <v>2605.9199999999996</v>
      </c>
      <c r="P181" s="9" t="s">
        <v>23</v>
      </c>
      <c r="R181" s="9" t="s">
        <v>86</v>
      </c>
      <c r="S181" s="5">
        <f>125*125*125</f>
        <v>1953125</v>
      </c>
      <c r="U181" s="9">
        <f>12*12*12</f>
        <v>1728</v>
      </c>
      <c r="V181" s="9">
        <f>(1-U181/S181)*COUNT($S$104:$S$168)</f>
        <v>64.94249216</v>
      </c>
      <c r="W181" s="9" t="s">
        <v>54</v>
      </c>
      <c r="Y181" s="9">
        <v>24</v>
      </c>
      <c r="AA181" s="9">
        <v>66</v>
      </c>
    </row>
    <row r="182" spans="1:27" x14ac:dyDescent="0.3">
      <c r="A182" s="9">
        <v>2</v>
      </c>
      <c r="B182" s="9">
        <v>175</v>
      </c>
      <c r="C182" s="9">
        <v>1025</v>
      </c>
      <c r="D182" s="9">
        <v>5.2499999999999998E-2</v>
      </c>
      <c r="E182" s="9">
        <v>0.03</v>
      </c>
      <c r="F182" s="9">
        <v>0.15</v>
      </c>
      <c r="G182" s="5">
        <f t="shared" si="19"/>
        <v>108.40108401084012</v>
      </c>
      <c r="H182" s="9">
        <v>2.4</v>
      </c>
      <c r="I182" s="9">
        <v>35</v>
      </c>
      <c r="J182" s="9">
        <v>1</v>
      </c>
      <c r="K182" s="9">
        <v>1</v>
      </c>
      <c r="L182" s="9">
        <v>3</v>
      </c>
      <c r="M182" s="9">
        <f>100-H182</f>
        <v>97.6</v>
      </c>
      <c r="N182" s="9">
        <v>2680</v>
      </c>
      <c r="O182" s="62">
        <f t="shared" si="25"/>
        <v>2615.6799999999998</v>
      </c>
      <c r="P182" s="9" t="s">
        <v>23</v>
      </c>
      <c r="R182" s="9" t="s">
        <v>97</v>
      </c>
      <c r="S182" s="9">
        <f>245*245*350</f>
        <v>21008750</v>
      </c>
      <c r="U182" s="9">
        <f>10*10*10</f>
        <v>1000</v>
      </c>
      <c r="V182" s="9">
        <f>(1-U182/S182)*COUNT($S$256:$S$282)</f>
        <v>26.99871482120545</v>
      </c>
      <c r="W182" s="9" t="s">
        <v>27</v>
      </c>
      <c r="Y182" s="9">
        <v>20</v>
      </c>
      <c r="AA182" s="9">
        <v>63</v>
      </c>
    </row>
    <row r="183" spans="1:27" x14ac:dyDescent="0.3">
      <c r="A183" s="9">
        <v>2</v>
      </c>
      <c r="B183" s="9">
        <v>400</v>
      </c>
      <c r="C183" s="9">
        <v>900</v>
      </c>
      <c r="D183" s="9">
        <v>8.1500000000000003E-2</v>
      </c>
      <c r="E183" s="9">
        <v>0.03</v>
      </c>
      <c r="F183" s="9">
        <v>0.08</v>
      </c>
      <c r="G183" s="5">
        <f t="shared" si="19"/>
        <v>181.77686889343329</v>
      </c>
      <c r="H183" s="5">
        <f t="shared" ref="H183:H227" si="26">100-M183</f>
        <v>2.4178674351585983</v>
      </c>
      <c r="I183" s="9">
        <f>77/2</f>
        <v>38.5</v>
      </c>
      <c r="J183" s="9">
        <v>1</v>
      </c>
      <c r="K183" s="9">
        <v>1</v>
      </c>
      <c r="L183" s="9">
        <v>4</v>
      </c>
      <c r="M183" s="5">
        <v>97.582132564841402</v>
      </c>
      <c r="N183" s="9">
        <v>2680</v>
      </c>
      <c r="O183" s="62">
        <f t="shared" si="25"/>
        <v>2615.2011527377495</v>
      </c>
      <c r="P183" s="9" t="s">
        <v>23</v>
      </c>
      <c r="R183" s="9" t="s">
        <v>91</v>
      </c>
      <c r="S183" s="9">
        <f>280*280*365</f>
        <v>28616000</v>
      </c>
      <c r="U183" s="9">
        <f>6*8*10</f>
        <v>480</v>
      </c>
      <c r="V183" s="9">
        <f>(1-U183/S183)*COUNT($S$313:$S$339)</f>
        <v>26.999547106513837</v>
      </c>
      <c r="W183" s="9" t="s">
        <v>54</v>
      </c>
      <c r="Y183" s="9">
        <v>15</v>
      </c>
      <c r="AA183" s="9">
        <v>62</v>
      </c>
    </row>
    <row r="184" spans="1:27" x14ac:dyDescent="0.3">
      <c r="A184" s="9">
        <v>2</v>
      </c>
      <c r="B184" s="9">
        <v>150</v>
      </c>
      <c r="C184" s="9">
        <v>1000</v>
      </c>
      <c r="D184" s="9">
        <v>0.05</v>
      </c>
      <c r="E184" s="9">
        <v>0.03</v>
      </c>
      <c r="F184" s="9">
        <v>7.0000000000000007E-2</v>
      </c>
      <c r="G184" s="5">
        <f t="shared" si="19"/>
        <v>100</v>
      </c>
      <c r="H184" s="5">
        <f t="shared" si="26"/>
        <v>2.4760383386581992</v>
      </c>
      <c r="I184" s="9">
        <v>25.68</v>
      </c>
      <c r="J184" s="9">
        <v>1</v>
      </c>
      <c r="K184" s="9">
        <v>1</v>
      </c>
      <c r="L184" s="9">
        <v>1</v>
      </c>
      <c r="M184" s="5">
        <v>97.523961661341801</v>
      </c>
      <c r="N184" s="9">
        <v>2680</v>
      </c>
      <c r="O184" s="62">
        <f t="shared" si="25"/>
        <v>2613.6421725239602</v>
      </c>
      <c r="P184" s="9" t="s">
        <v>23</v>
      </c>
      <c r="R184" s="9" t="s">
        <v>25</v>
      </c>
      <c r="S184" s="9">
        <f>100^3</f>
        <v>1000000</v>
      </c>
      <c r="U184" s="9">
        <f>8*8*8</f>
        <v>512</v>
      </c>
      <c r="V184" s="9">
        <f>(1-U184/S184)*COUNT($S$169:$S$243)</f>
        <v>74.961600000000004</v>
      </c>
      <c r="W184" s="9" t="s">
        <v>54</v>
      </c>
      <c r="Y184" s="9">
        <v>9.36</v>
      </c>
      <c r="AA184" s="9">
        <v>44.81</v>
      </c>
    </row>
    <row r="185" spans="1:27" x14ac:dyDescent="0.3">
      <c r="A185" s="9">
        <v>2</v>
      </c>
      <c r="B185" s="9">
        <v>250</v>
      </c>
      <c r="C185" s="9">
        <v>1200</v>
      </c>
      <c r="D185" s="9">
        <v>0.09</v>
      </c>
      <c r="E185" s="9">
        <v>0.03</v>
      </c>
      <c r="F185" s="9">
        <v>7.0000000000000007E-2</v>
      </c>
      <c r="G185" s="5">
        <f t="shared" si="19"/>
        <v>77.160493827160494</v>
      </c>
      <c r="H185" s="5">
        <f t="shared" si="26"/>
        <v>2.5</v>
      </c>
      <c r="I185" s="9">
        <v>41</v>
      </c>
      <c r="J185" s="9">
        <v>2</v>
      </c>
      <c r="K185" s="9">
        <v>1</v>
      </c>
      <c r="L185" s="9">
        <v>1</v>
      </c>
      <c r="M185" s="9">
        <v>97.5</v>
      </c>
      <c r="N185" s="9">
        <v>2670</v>
      </c>
      <c r="O185" s="62">
        <f t="shared" si="25"/>
        <v>2603.25</v>
      </c>
      <c r="P185" s="9" t="s">
        <v>23</v>
      </c>
      <c r="R185" s="9" t="s">
        <v>86</v>
      </c>
      <c r="S185" s="5">
        <f>125*125*125</f>
        <v>1953125</v>
      </c>
      <c r="U185" s="9">
        <f>12*12*12</f>
        <v>1728</v>
      </c>
      <c r="V185" s="9">
        <f>(1-U185/S185)*COUNT($S$104:$S$168)</f>
        <v>64.94249216</v>
      </c>
      <c r="W185" s="9" t="s">
        <v>27</v>
      </c>
      <c r="Y185" s="9">
        <v>24</v>
      </c>
      <c r="AA185" s="9">
        <v>66</v>
      </c>
    </row>
    <row r="186" spans="1:27" x14ac:dyDescent="0.3">
      <c r="A186" s="9">
        <v>2</v>
      </c>
      <c r="B186" s="9">
        <v>180</v>
      </c>
      <c r="C186" s="9">
        <v>1200</v>
      </c>
      <c r="D186" s="9">
        <v>0.05</v>
      </c>
      <c r="E186" s="9">
        <v>0.03</v>
      </c>
      <c r="F186" s="9">
        <v>7.0000000000000007E-2</v>
      </c>
      <c r="G186" s="5">
        <f t="shared" si="19"/>
        <v>100.00000000000001</v>
      </c>
      <c r="H186" s="5">
        <f t="shared" si="26"/>
        <v>2.5239616613419003</v>
      </c>
      <c r="I186" s="9">
        <v>25.68</v>
      </c>
      <c r="J186" s="9">
        <v>1</v>
      </c>
      <c r="K186" s="9">
        <v>1</v>
      </c>
      <c r="L186" s="9">
        <v>1</v>
      </c>
      <c r="M186" s="5">
        <v>97.4760383386581</v>
      </c>
      <c r="N186" s="9">
        <v>2680</v>
      </c>
      <c r="O186" s="62">
        <f t="shared" si="25"/>
        <v>2612.3578274760371</v>
      </c>
      <c r="P186" s="9" t="s">
        <v>23</v>
      </c>
      <c r="R186" s="9" t="s">
        <v>25</v>
      </c>
      <c r="S186" s="9">
        <f>100^3</f>
        <v>1000000</v>
      </c>
      <c r="U186" s="9">
        <f>8*8*8</f>
        <v>512</v>
      </c>
      <c r="V186" s="9">
        <f>(1-U186/S186)*COUNT($S$169:$S$243)</f>
        <v>74.961600000000004</v>
      </c>
      <c r="W186" s="9" t="s">
        <v>54</v>
      </c>
      <c r="Y186" s="9">
        <v>9.36</v>
      </c>
      <c r="AA186" s="9">
        <v>44.81</v>
      </c>
    </row>
    <row r="187" spans="1:27" x14ac:dyDescent="0.3">
      <c r="A187" s="9">
        <v>2</v>
      </c>
      <c r="B187" s="9">
        <v>170</v>
      </c>
      <c r="C187" s="9">
        <v>800</v>
      </c>
      <c r="D187" s="9">
        <v>0.05</v>
      </c>
      <c r="E187" s="9">
        <v>0.03</v>
      </c>
      <c r="F187" s="9">
        <v>7.0000000000000007E-2</v>
      </c>
      <c r="G187" s="5">
        <f t="shared" si="19"/>
        <v>141.66666666666669</v>
      </c>
      <c r="H187" s="5">
        <f t="shared" si="26"/>
        <v>2.5559105431310059</v>
      </c>
      <c r="I187" s="9">
        <v>25.68</v>
      </c>
      <c r="J187" s="9">
        <v>1</v>
      </c>
      <c r="K187" s="9">
        <v>1</v>
      </c>
      <c r="L187" s="9">
        <v>1</v>
      </c>
      <c r="M187" s="5">
        <v>97.444089456868994</v>
      </c>
      <c r="N187" s="9">
        <v>2680</v>
      </c>
      <c r="O187" s="62">
        <f t="shared" si="25"/>
        <v>2611.5015974440889</v>
      </c>
      <c r="P187" s="9" t="s">
        <v>23</v>
      </c>
      <c r="R187" s="9" t="s">
        <v>25</v>
      </c>
      <c r="S187" s="9">
        <f>100^3</f>
        <v>1000000</v>
      </c>
      <c r="U187" s="9">
        <f>8*8*8</f>
        <v>512</v>
      </c>
      <c r="V187" s="9">
        <f>(1-U187/S187)*COUNT($S$169:$S$243)</f>
        <v>74.961600000000004</v>
      </c>
      <c r="W187" s="9" t="s">
        <v>54</v>
      </c>
      <c r="Y187" s="9">
        <v>9.36</v>
      </c>
      <c r="AA187" s="9">
        <v>44.81</v>
      </c>
    </row>
    <row r="188" spans="1:27" x14ac:dyDescent="0.3">
      <c r="A188" s="9">
        <v>2</v>
      </c>
      <c r="B188" s="9">
        <v>160</v>
      </c>
      <c r="C188" s="9">
        <v>700</v>
      </c>
      <c r="D188" s="9">
        <v>0.05</v>
      </c>
      <c r="E188" s="9">
        <v>0.03</v>
      </c>
      <c r="F188" s="9">
        <v>7.0000000000000007E-2</v>
      </c>
      <c r="G188" s="5">
        <f t="shared" si="19"/>
        <v>152.38095238095238</v>
      </c>
      <c r="H188" s="5">
        <f t="shared" si="26"/>
        <v>2.5718849840256013</v>
      </c>
      <c r="I188" s="9">
        <v>25.68</v>
      </c>
      <c r="J188" s="9">
        <v>1</v>
      </c>
      <c r="K188" s="9">
        <v>1</v>
      </c>
      <c r="L188" s="9">
        <v>1</v>
      </c>
      <c r="M188" s="5">
        <v>97.428115015974399</v>
      </c>
      <c r="N188" s="9">
        <v>2680</v>
      </c>
      <c r="O188" s="62">
        <f t="shared" si="25"/>
        <v>2611.0734824281139</v>
      </c>
      <c r="P188" s="9" t="s">
        <v>23</v>
      </c>
      <c r="R188" s="9" t="s">
        <v>25</v>
      </c>
      <c r="S188" s="9">
        <f>100^3</f>
        <v>1000000</v>
      </c>
      <c r="U188" s="9">
        <f>8*8*8</f>
        <v>512</v>
      </c>
      <c r="V188" s="9">
        <f>(1-U188/S188)*COUNT($S$169:$S$243)</f>
        <v>74.961600000000004</v>
      </c>
      <c r="W188" s="9" t="s">
        <v>54</v>
      </c>
      <c r="Y188" s="9">
        <v>9.36</v>
      </c>
      <c r="AA188" s="9">
        <v>44.81</v>
      </c>
    </row>
    <row r="189" spans="1:27" x14ac:dyDescent="0.3">
      <c r="A189" s="9">
        <v>2</v>
      </c>
      <c r="B189" s="9">
        <v>200</v>
      </c>
      <c r="C189" s="9">
        <v>1200</v>
      </c>
      <c r="D189" s="9">
        <v>0.13</v>
      </c>
      <c r="E189" s="9">
        <v>0.03</v>
      </c>
      <c r="F189" s="9">
        <v>7.0000000000000007E-2</v>
      </c>
      <c r="G189" s="5">
        <f t="shared" si="19"/>
        <v>42.73504273504274</v>
      </c>
      <c r="H189" s="5">
        <f t="shared" si="26"/>
        <v>2.5999999999999943</v>
      </c>
      <c r="I189" s="9">
        <v>41</v>
      </c>
      <c r="J189" s="9">
        <v>2</v>
      </c>
      <c r="K189" s="9">
        <v>1</v>
      </c>
      <c r="L189" s="9">
        <v>1</v>
      </c>
      <c r="M189" s="9">
        <v>97.4</v>
      </c>
      <c r="N189" s="9">
        <v>2670</v>
      </c>
      <c r="O189" s="62">
        <f t="shared" si="25"/>
        <v>2600.5800000000004</v>
      </c>
      <c r="P189" s="9" t="s">
        <v>23</v>
      </c>
      <c r="R189" s="9" t="s">
        <v>86</v>
      </c>
      <c r="S189" s="5">
        <f>125*125*125</f>
        <v>1953125</v>
      </c>
      <c r="U189" s="9">
        <f>12*12*12</f>
        <v>1728</v>
      </c>
      <c r="V189" s="9">
        <f>(1-U189/S189)*COUNT($S$104:$S$168)</f>
        <v>64.94249216</v>
      </c>
      <c r="W189" s="9" t="s">
        <v>27</v>
      </c>
      <c r="Y189" s="9">
        <v>24</v>
      </c>
      <c r="AA189" s="9">
        <v>66</v>
      </c>
    </row>
    <row r="190" spans="1:27" x14ac:dyDescent="0.3">
      <c r="A190" s="9">
        <v>2</v>
      </c>
      <c r="B190" s="9">
        <v>320</v>
      </c>
      <c r="C190" s="9">
        <v>600</v>
      </c>
      <c r="D190" s="9">
        <v>0.1024</v>
      </c>
      <c r="E190" s="9">
        <v>0.03</v>
      </c>
      <c r="F190" s="9">
        <v>0.08</v>
      </c>
      <c r="G190" s="5">
        <f t="shared" si="19"/>
        <v>173.61111111111109</v>
      </c>
      <c r="H190" s="5">
        <f t="shared" si="26"/>
        <v>2.6138328530259969</v>
      </c>
      <c r="I190" s="9">
        <f>77/2</f>
        <v>38.5</v>
      </c>
      <c r="J190" s="9">
        <v>1</v>
      </c>
      <c r="K190" s="9">
        <v>1</v>
      </c>
      <c r="L190" s="9">
        <v>4</v>
      </c>
      <c r="M190" s="5">
        <v>97.386167146974003</v>
      </c>
      <c r="N190" s="9">
        <v>2680</v>
      </c>
      <c r="O190" s="62">
        <f t="shared" si="25"/>
        <v>2609.9492795389033</v>
      </c>
      <c r="P190" s="9" t="s">
        <v>23</v>
      </c>
      <c r="R190" s="9" t="s">
        <v>91</v>
      </c>
      <c r="S190" s="9">
        <f t="shared" ref="S190:S196" si="27">280*280*365</f>
        <v>28616000</v>
      </c>
      <c r="U190" s="9">
        <f>6*8*10</f>
        <v>480</v>
      </c>
      <c r="V190" s="9">
        <f>(1-U190/S190)*COUNT($S$313:$S$339)</f>
        <v>26.999547106513837</v>
      </c>
      <c r="W190" s="9" t="s">
        <v>54</v>
      </c>
      <c r="Y190" s="9">
        <v>15</v>
      </c>
      <c r="AA190" s="9">
        <v>62</v>
      </c>
    </row>
    <row r="191" spans="1:27" x14ac:dyDescent="0.3">
      <c r="A191" s="9">
        <v>2</v>
      </c>
      <c r="B191" s="9">
        <v>250</v>
      </c>
      <c r="C191" s="9">
        <v>1200</v>
      </c>
      <c r="D191" s="9">
        <v>0.1</v>
      </c>
      <c r="E191" s="9">
        <v>0.04</v>
      </c>
      <c r="F191" s="9">
        <v>0.08</v>
      </c>
      <c r="G191" s="5">
        <f t="shared" si="19"/>
        <v>52.083333333333336</v>
      </c>
      <c r="H191" s="5">
        <f t="shared" si="26"/>
        <v>2.6217228464419406</v>
      </c>
      <c r="I191" s="9">
        <v>28</v>
      </c>
      <c r="J191" s="9">
        <v>6</v>
      </c>
      <c r="K191" s="9">
        <v>1</v>
      </c>
      <c r="L191" s="9">
        <v>6</v>
      </c>
      <c r="M191" s="5">
        <f>O191/N191*100</f>
        <v>97.378277153558059</v>
      </c>
      <c r="N191" s="9">
        <v>2670</v>
      </c>
      <c r="O191" s="9">
        <v>2600</v>
      </c>
      <c r="P191" s="9" t="s">
        <v>23</v>
      </c>
      <c r="R191" s="9" t="s">
        <v>91</v>
      </c>
      <c r="S191" s="9">
        <f t="shared" si="27"/>
        <v>28616000</v>
      </c>
      <c r="U191" s="9">
        <f>12*12*12</f>
        <v>1728</v>
      </c>
      <c r="V191" s="9">
        <f>(1-U191/S191)*COUNT(#REF!)</f>
        <v>0</v>
      </c>
      <c r="W191" s="9" t="s">
        <v>54</v>
      </c>
      <c r="Y191" s="9">
        <v>20</v>
      </c>
      <c r="AA191" s="9">
        <v>63</v>
      </c>
    </row>
    <row r="192" spans="1:27" x14ac:dyDescent="0.3">
      <c r="A192" s="9">
        <v>2</v>
      </c>
      <c r="B192" s="9">
        <v>360</v>
      </c>
      <c r="C192" s="9">
        <v>900</v>
      </c>
      <c r="D192" s="9">
        <v>8.8900000000000007E-2</v>
      </c>
      <c r="E192" s="9">
        <v>0.03</v>
      </c>
      <c r="F192" s="9">
        <v>0.08</v>
      </c>
      <c r="G192" s="5">
        <f t="shared" si="19"/>
        <v>149.98125234345707</v>
      </c>
      <c r="H192" s="5">
        <f t="shared" si="26"/>
        <v>2.6368876080692019</v>
      </c>
      <c r="I192" s="9">
        <f>77/2</f>
        <v>38.5</v>
      </c>
      <c r="J192" s="9">
        <v>1</v>
      </c>
      <c r="K192" s="9">
        <v>1</v>
      </c>
      <c r="L192" s="9">
        <v>4</v>
      </c>
      <c r="M192" s="5">
        <v>97.363112391930798</v>
      </c>
      <c r="N192" s="9">
        <v>2680</v>
      </c>
      <c r="O192" s="62">
        <f>N192*M192/100</f>
        <v>2609.3314121037456</v>
      </c>
      <c r="P192" s="9" t="s">
        <v>23</v>
      </c>
      <c r="R192" s="9" t="s">
        <v>91</v>
      </c>
      <c r="S192" s="9">
        <f t="shared" si="27"/>
        <v>28616000</v>
      </c>
      <c r="U192" s="9">
        <f>6*8*10</f>
        <v>480</v>
      </c>
      <c r="V192" s="9">
        <f>(1-U192/S192)*COUNT($S$313:$S$339)</f>
        <v>26.999547106513837</v>
      </c>
      <c r="W192" s="9" t="s">
        <v>54</v>
      </c>
      <c r="Y192" s="9">
        <v>15</v>
      </c>
      <c r="AA192" s="9">
        <v>62</v>
      </c>
    </row>
    <row r="193" spans="1:27" x14ac:dyDescent="0.3">
      <c r="A193" s="9">
        <v>2</v>
      </c>
      <c r="B193" s="9">
        <v>320</v>
      </c>
      <c r="C193" s="9">
        <v>750</v>
      </c>
      <c r="D193" s="9">
        <v>8.6900000000000005E-2</v>
      </c>
      <c r="E193" s="9">
        <v>0.03</v>
      </c>
      <c r="F193" s="9">
        <v>0.08</v>
      </c>
      <c r="G193" s="5">
        <f t="shared" si="19"/>
        <v>163.66193581383456</v>
      </c>
      <c r="H193" s="5">
        <f t="shared" si="26"/>
        <v>2.6368876080692019</v>
      </c>
      <c r="I193" s="9">
        <f>77/2</f>
        <v>38.5</v>
      </c>
      <c r="J193" s="9">
        <v>1</v>
      </c>
      <c r="K193" s="9">
        <v>1</v>
      </c>
      <c r="L193" s="9">
        <v>4</v>
      </c>
      <c r="M193" s="5">
        <v>97.363112391930798</v>
      </c>
      <c r="N193" s="9">
        <v>2680</v>
      </c>
      <c r="O193" s="62">
        <f>N193*M193/100</f>
        <v>2609.3314121037456</v>
      </c>
      <c r="P193" s="9" t="s">
        <v>23</v>
      </c>
      <c r="R193" s="9" t="s">
        <v>91</v>
      </c>
      <c r="S193" s="9">
        <f t="shared" si="27"/>
        <v>28616000</v>
      </c>
      <c r="U193" s="9">
        <f>6*8*10</f>
        <v>480</v>
      </c>
      <c r="V193" s="9">
        <f>(1-U193/S193)*COUNT($S$313:$S$339)</f>
        <v>26.999547106513837</v>
      </c>
      <c r="W193" s="9" t="s">
        <v>54</v>
      </c>
      <c r="Y193" s="9">
        <v>15</v>
      </c>
      <c r="AA193" s="9">
        <v>62</v>
      </c>
    </row>
    <row r="194" spans="1:27" x14ac:dyDescent="0.3">
      <c r="A194" s="9">
        <v>2</v>
      </c>
      <c r="B194" s="9">
        <v>360</v>
      </c>
      <c r="C194" s="9">
        <v>750</v>
      </c>
      <c r="D194" s="9">
        <v>8.4900000000000003E-2</v>
      </c>
      <c r="E194" s="9">
        <v>0.03</v>
      </c>
      <c r="F194" s="9">
        <v>0.08</v>
      </c>
      <c r="G194" s="5">
        <f t="shared" ref="G194:G257" si="28">B194/(C194*D194*E194)</f>
        <v>188.45700824499411</v>
      </c>
      <c r="H194" s="5">
        <f t="shared" si="26"/>
        <v>2.6541786743515985</v>
      </c>
      <c r="I194" s="9">
        <f>77/2</f>
        <v>38.5</v>
      </c>
      <c r="J194" s="9">
        <v>1</v>
      </c>
      <c r="K194" s="9">
        <v>1</v>
      </c>
      <c r="L194" s="9">
        <v>4</v>
      </c>
      <c r="M194" s="5">
        <v>97.345821325648402</v>
      </c>
      <c r="N194" s="9">
        <v>2680</v>
      </c>
      <c r="O194" s="62">
        <f>N194*M194/100</f>
        <v>2608.8680115273773</v>
      </c>
      <c r="P194" s="9" t="s">
        <v>23</v>
      </c>
      <c r="R194" s="9" t="s">
        <v>91</v>
      </c>
      <c r="S194" s="9">
        <f t="shared" si="27"/>
        <v>28616000</v>
      </c>
      <c r="U194" s="9">
        <f>6*8*10</f>
        <v>480</v>
      </c>
      <c r="V194" s="9">
        <f>(1-U194/S194)*COUNT($S$313:$S$339)</f>
        <v>26.999547106513837</v>
      </c>
      <c r="W194" s="9" t="s">
        <v>54</v>
      </c>
      <c r="Y194" s="9">
        <v>15</v>
      </c>
      <c r="AA194" s="9">
        <v>62</v>
      </c>
    </row>
    <row r="195" spans="1:27" x14ac:dyDescent="0.3">
      <c r="A195" s="9">
        <v>2</v>
      </c>
      <c r="B195" s="9">
        <v>150</v>
      </c>
      <c r="C195" s="9">
        <v>1000</v>
      </c>
      <c r="D195" s="9">
        <v>0.05</v>
      </c>
      <c r="E195" s="9">
        <v>0.05</v>
      </c>
      <c r="F195" s="9">
        <v>0.115</v>
      </c>
      <c r="G195" s="5">
        <f t="shared" si="28"/>
        <v>60</v>
      </c>
      <c r="H195" s="9">
        <f t="shared" si="26"/>
        <v>2.6700000000000017</v>
      </c>
      <c r="I195" s="9">
        <f>AVERAGE(Y195,AA195)</f>
        <v>47.5</v>
      </c>
      <c r="J195" s="9">
        <v>6</v>
      </c>
      <c r="K195" s="9">
        <v>4</v>
      </c>
      <c r="L195" s="9">
        <v>6</v>
      </c>
      <c r="M195" s="9">
        <v>97.33</v>
      </c>
      <c r="N195" s="62">
        <f>O195*100/M195</f>
        <v>2681.5986848864686</v>
      </c>
      <c r="O195" s="9">
        <v>2610</v>
      </c>
      <c r="P195" s="9" t="s">
        <v>23</v>
      </c>
      <c r="R195" s="9" t="s">
        <v>98</v>
      </c>
      <c r="S195" s="9">
        <f t="shared" si="27"/>
        <v>28616000</v>
      </c>
      <c r="U195" s="9">
        <f>(PI()*10^2/4)*60</f>
        <v>4712.3889803846896</v>
      </c>
      <c r="V195" s="9">
        <f>(1-U195/S195)*COUNT($S$283:$S$312)</f>
        <v>29.995059698441029</v>
      </c>
      <c r="W195" s="9" t="s">
        <v>54</v>
      </c>
      <c r="Y195" s="9">
        <v>30</v>
      </c>
      <c r="AA195" s="9">
        <v>65</v>
      </c>
    </row>
    <row r="196" spans="1:27" x14ac:dyDescent="0.3">
      <c r="A196" s="9">
        <v>2</v>
      </c>
      <c r="B196" s="9">
        <v>360</v>
      </c>
      <c r="C196" s="9">
        <v>750</v>
      </c>
      <c r="D196" s="9">
        <v>9.8000000000000004E-2</v>
      </c>
      <c r="E196" s="9">
        <v>0.03</v>
      </c>
      <c r="F196" s="9">
        <v>0.08</v>
      </c>
      <c r="G196" s="5">
        <f t="shared" si="28"/>
        <v>163.26530612244898</v>
      </c>
      <c r="H196" s="5">
        <f t="shared" si="26"/>
        <v>2.6772334293949029</v>
      </c>
      <c r="I196" s="9">
        <f>77/2</f>
        <v>38.5</v>
      </c>
      <c r="J196" s="9">
        <v>1</v>
      </c>
      <c r="K196" s="9">
        <v>1</v>
      </c>
      <c r="L196" s="9">
        <v>4</v>
      </c>
      <c r="M196" s="5">
        <v>97.322766570605097</v>
      </c>
      <c r="N196" s="9">
        <v>2680</v>
      </c>
      <c r="O196" s="62">
        <f t="shared" ref="O196:O201" si="29">N196*M196/100</f>
        <v>2608.2501440922165</v>
      </c>
      <c r="P196" s="9" t="s">
        <v>23</v>
      </c>
      <c r="R196" s="9" t="s">
        <v>91</v>
      </c>
      <c r="S196" s="9">
        <f t="shared" si="27"/>
        <v>28616000</v>
      </c>
      <c r="U196" s="9">
        <f>6*8*10</f>
        <v>480</v>
      </c>
      <c r="V196" s="9">
        <f>(1-U196/S196)*COUNT($S$313:$S$339)</f>
        <v>26.999547106513837</v>
      </c>
      <c r="W196" s="9" t="s">
        <v>54</v>
      </c>
      <c r="Y196" s="9">
        <v>15</v>
      </c>
      <c r="AA196" s="9">
        <v>62</v>
      </c>
    </row>
    <row r="197" spans="1:27" x14ac:dyDescent="0.3">
      <c r="A197" s="9">
        <v>2</v>
      </c>
      <c r="B197" s="9">
        <v>160</v>
      </c>
      <c r="C197" s="9">
        <v>1100</v>
      </c>
      <c r="D197" s="9">
        <v>0.05</v>
      </c>
      <c r="E197" s="9">
        <v>0.03</v>
      </c>
      <c r="F197" s="9">
        <v>7.0000000000000007E-2</v>
      </c>
      <c r="G197" s="5">
        <f t="shared" si="28"/>
        <v>96.969696969696969</v>
      </c>
      <c r="H197" s="5">
        <f t="shared" si="26"/>
        <v>2.6996805111821942</v>
      </c>
      <c r="I197" s="9">
        <v>25.68</v>
      </c>
      <c r="J197" s="9">
        <v>1</v>
      </c>
      <c r="K197" s="9">
        <v>1</v>
      </c>
      <c r="L197" s="9">
        <v>1</v>
      </c>
      <c r="M197" s="5">
        <v>97.300319488817806</v>
      </c>
      <c r="N197" s="9">
        <v>2680</v>
      </c>
      <c r="O197" s="62">
        <f t="shared" si="29"/>
        <v>2607.6485623003173</v>
      </c>
      <c r="P197" s="9" t="s">
        <v>23</v>
      </c>
      <c r="R197" s="9" t="s">
        <v>25</v>
      </c>
      <c r="S197" s="9">
        <f>100^3</f>
        <v>1000000</v>
      </c>
      <c r="U197" s="9">
        <f>8*8*8</f>
        <v>512</v>
      </c>
      <c r="V197" s="9">
        <f>(1-U197/S197)*COUNT($S$169:$S$243)</f>
        <v>74.961600000000004</v>
      </c>
      <c r="W197" s="9" t="s">
        <v>54</v>
      </c>
      <c r="Y197" s="9">
        <v>9.36</v>
      </c>
      <c r="AA197" s="9">
        <v>44.81</v>
      </c>
    </row>
    <row r="198" spans="1:27" x14ac:dyDescent="0.3">
      <c r="A198" s="9">
        <v>2</v>
      </c>
      <c r="B198" s="9">
        <v>200</v>
      </c>
      <c r="C198" s="9">
        <v>1200</v>
      </c>
      <c r="D198" s="9">
        <v>0.13</v>
      </c>
      <c r="E198" s="9">
        <v>0.03</v>
      </c>
      <c r="F198" s="9">
        <v>7.0000000000000007E-2</v>
      </c>
      <c r="G198" s="5">
        <f t="shared" si="28"/>
        <v>42.73504273504274</v>
      </c>
      <c r="H198" s="5">
        <f t="shared" si="26"/>
        <v>2.7000000000000028</v>
      </c>
      <c r="I198" s="9">
        <v>41</v>
      </c>
      <c r="J198" s="9">
        <v>2</v>
      </c>
      <c r="K198" s="9">
        <v>1</v>
      </c>
      <c r="L198" s="9">
        <v>1</v>
      </c>
      <c r="M198" s="9">
        <v>97.3</v>
      </c>
      <c r="N198" s="9">
        <v>2670</v>
      </c>
      <c r="O198" s="62">
        <f t="shared" si="29"/>
        <v>2597.91</v>
      </c>
      <c r="P198" s="9" t="s">
        <v>23</v>
      </c>
      <c r="R198" s="9" t="s">
        <v>86</v>
      </c>
      <c r="S198" s="5">
        <f>125*125*125</f>
        <v>1953125</v>
      </c>
      <c r="U198" s="9">
        <f>12*12*12</f>
        <v>1728</v>
      </c>
      <c r="V198" s="9">
        <f>(1-U198/S198)*COUNT($S$104:$S$168)</f>
        <v>64.94249216</v>
      </c>
      <c r="W198" s="9" t="s">
        <v>54</v>
      </c>
      <c r="Y198" s="9">
        <v>24</v>
      </c>
      <c r="AA198" s="9">
        <v>66</v>
      </c>
    </row>
    <row r="199" spans="1:27" x14ac:dyDescent="0.3">
      <c r="A199" s="9">
        <v>2</v>
      </c>
      <c r="B199" s="9">
        <v>250</v>
      </c>
      <c r="C199" s="9">
        <v>1200</v>
      </c>
      <c r="D199" s="9">
        <v>0.13</v>
      </c>
      <c r="E199" s="9">
        <v>0.03</v>
      </c>
      <c r="F199" s="9">
        <v>7.0000000000000007E-2</v>
      </c>
      <c r="G199" s="5">
        <f t="shared" si="28"/>
        <v>53.418803418803421</v>
      </c>
      <c r="H199" s="5">
        <f t="shared" si="26"/>
        <v>2.7000000000000028</v>
      </c>
      <c r="I199" s="9">
        <v>41</v>
      </c>
      <c r="J199" s="9">
        <v>2</v>
      </c>
      <c r="K199" s="9">
        <v>1</v>
      </c>
      <c r="L199" s="9">
        <v>1</v>
      </c>
      <c r="M199" s="9">
        <v>97.3</v>
      </c>
      <c r="N199" s="9">
        <v>2670</v>
      </c>
      <c r="O199" s="62">
        <f t="shared" si="29"/>
        <v>2597.91</v>
      </c>
      <c r="P199" s="9" t="s">
        <v>23</v>
      </c>
      <c r="R199" s="9" t="s">
        <v>86</v>
      </c>
      <c r="S199" s="5">
        <f>125*125*125</f>
        <v>1953125</v>
      </c>
      <c r="U199" s="9">
        <f>12*12*12</f>
        <v>1728</v>
      </c>
      <c r="V199" s="9">
        <f>(1-U199/S199)*COUNT($S$104:$S$168)</f>
        <v>64.94249216</v>
      </c>
      <c r="W199" s="9" t="s">
        <v>27</v>
      </c>
      <c r="Y199" s="9">
        <v>24</v>
      </c>
      <c r="AA199" s="9">
        <v>66</v>
      </c>
    </row>
    <row r="200" spans="1:27" x14ac:dyDescent="0.3">
      <c r="A200" s="9">
        <v>2</v>
      </c>
      <c r="B200" s="9">
        <v>250</v>
      </c>
      <c r="C200" s="9">
        <v>800</v>
      </c>
      <c r="D200" s="9">
        <v>0.13</v>
      </c>
      <c r="E200" s="9">
        <v>0.03</v>
      </c>
      <c r="F200" s="9">
        <v>7.0000000000000007E-2</v>
      </c>
      <c r="G200" s="5">
        <f t="shared" si="28"/>
        <v>80.128205128205124</v>
      </c>
      <c r="H200" s="5">
        <f t="shared" si="26"/>
        <v>2.7000000000000028</v>
      </c>
      <c r="I200" s="9">
        <v>41</v>
      </c>
      <c r="J200" s="9">
        <v>2</v>
      </c>
      <c r="K200" s="9">
        <v>1</v>
      </c>
      <c r="L200" s="9">
        <v>1</v>
      </c>
      <c r="M200" s="9">
        <v>97.3</v>
      </c>
      <c r="N200" s="9">
        <v>2670</v>
      </c>
      <c r="O200" s="62">
        <f t="shared" si="29"/>
        <v>2597.91</v>
      </c>
      <c r="P200" s="9" t="s">
        <v>23</v>
      </c>
      <c r="R200" s="9" t="s">
        <v>86</v>
      </c>
      <c r="S200" s="5">
        <f>125*125*125</f>
        <v>1953125</v>
      </c>
      <c r="U200" s="9">
        <f>12*12*12</f>
        <v>1728</v>
      </c>
      <c r="V200" s="9">
        <f>(1-U200/S200)*COUNT($S$104:$S$168)</f>
        <v>64.94249216</v>
      </c>
      <c r="W200" s="9" t="s">
        <v>54</v>
      </c>
      <c r="Y200" s="9">
        <v>24</v>
      </c>
      <c r="AA200" s="9">
        <v>66</v>
      </c>
    </row>
    <row r="201" spans="1:27" x14ac:dyDescent="0.3">
      <c r="A201" s="9">
        <v>2</v>
      </c>
      <c r="B201" s="9">
        <v>250</v>
      </c>
      <c r="C201" s="9">
        <v>550</v>
      </c>
      <c r="D201" s="9">
        <v>0.13</v>
      </c>
      <c r="E201" s="9">
        <v>0.09</v>
      </c>
      <c r="F201" s="9">
        <v>7.0000000000000007E-2</v>
      </c>
      <c r="G201" s="5">
        <f t="shared" si="28"/>
        <v>38.85003885003885</v>
      </c>
      <c r="H201" s="5">
        <f t="shared" si="26"/>
        <v>2.7000000000000028</v>
      </c>
      <c r="I201" s="9">
        <v>41</v>
      </c>
      <c r="J201" s="9">
        <v>2</v>
      </c>
      <c r="K201" s="9">
        <v>1</v>
      </c>
      <c r="L201" s="9">
        <v>1</v>
      </c>
      <c r="M201" s="9">
        <v>97.3</v>
      </c>
      <c r="N201" s="9">
        <v>2670</v>
      </c>
      <c r="O201" s="62">
        <f t="shared" si="29"/>
        <v>2597.91</v>
      </c>
      <c r="P201" s="9" t="s">
        <v>23</v>
      </c>
      <c r="R201" s="9" t="s">
        <v>86</v>
      </c>
      <c r="S201" s="5">
        <f>125*125*125</f>
        <v>1953125</v>
      </c>
      <c r="U201" s="9">
        <f>12*12*12</f>
        <v>1728</v>
      </c>
      <c r="V201" s="9">
        <f>(1-U201/S201)*COUNT($S$104:$S$168)</f>
        <v>64.94249216</v>
      </c>
      <c r="W201" s="9" t="s">
        <v>54</v>
      </c>
      <c r="Y201" s="9">
        <v>24</v>
      </c>
      <c r="AA201" s="9">
        <v>66</v>
      </c>
    </row>
    <row r="202" spans="1:27" x14ac:dyDescent="0.3">
      <c r="A202" s="9">
        <v>2</v>
      </c>
      <c r="B202" s="9">
        <v>350</v>
      </c>
      <c r="C202" s="9">
        <v>1100</v>
      </c>
      <c r="D202" s="9">
        <v>0.13</v>
      </c>
      <c r="E202" s="9">
        <v>0.03</v>
      </c>
      <c r="F202" s="9">
        <v>0.08</v>
      </c>
      <c r="G202" s="5">
        <f t="shared" si="28"/>
        <v>81.585081585081582</v>
      </c>
      <c r="H202" s="5">
        <f t="shared" si="26"/>
        <v>2.7238805970149258</v>
      </c>
      <c r="I202" s="9">
        <f>AVERAGE(Y202,AA202)</f>
        <v>41.5</v>
      </c>
      <c r="J202" s="9">
        <v>1</v>
      </c>
      <c r="K202" s="9">
        <v>1</v>
      </c>
      <c r="L202" s="9">
        <v>1</v>
      </c>
      <c r="M202" s="5">
        <f>O202*100/N202</f>
        <v>97.276119402985074</v>
      </c>
      <c r="N202" s="9">
        <v>2680</v>
      </c>
      <c r="O202" s="9">
        <v>2607</v>
      </c>
      <c r="P202" s="9" t="s">
        <v>23</v>
      </c>
      <c r="R202" s="9" t="s">
        <v>86</v>
      </c>
      <c r="S202" s="9">
        <f>125*125*125</f>
        <v>1953125</v>
      </c>
      <c r="U202" s="9">
        <f>10*10*10</f>
        <v>1000</v>
      </c>
      <c r="V202" s="9">
        <f>(1-U202/S202)*COUNT($S$55:$S$81)</f>
        <v>26.986176</v>
      </c>
      <c r="W202" s="9" t="s">
        <v>54</v>
      </c>
      <c r="Y202" s="9">
        <v>20</v>
      </c>
      <c r="AA202" s="9">
        <v>63</v>
      </c>
    </row>
    <row r="203" spans="1:27" x14ac:dyDescent="0.3">
      <c r="A203" s="9">
        <v>2</v>
      </c>
      <c r="B203" s="9">
        <v>360</v>
      </c>
      <c r="C203" s="9">
        <v>600</v>
      </c>
      <c r="D203" s="9">
        <v>9.6200000000000008E-2</v>
      </c>
      <c r="E203" s="9">
        <v>0.03</v>
      </c>
      <c r="F203" s="9">
        <v>0.08</v>
      </c>
      <c r="G203" s="5">
        <f t="shared" si="28"/>
        <v>207.9002079002079</v>
      </c>
      <c r="H203" s="5">
        <f t="shared" si="26"/>
        <v>2.7463976945245037</v>
      </c>
      <c r="I203" s="9">
        <f>77/2</f>
        <v>38.5</v>
      </c>
      <c r="J203" s="9">
        <v>1</v>
      </c>
      <c r="K203" s="9">
        <v>1</v>
      </c>
      <c r="L203" s="9">
        <v>4</v>
      </c>
      <c r="M203" s="5">
        <v>97.253602305475496</v>
      </c>
      <c r="N203" s="9">
        <v>2680</v>
      </c>
      <c r="O203" s="62">
        <f t="shared" ref="O203:O208" si="30">N203*M203/100</f>
        <v>2606.3965417867435</v>
      </c>
      <c r="P203" s="9" t="s">
        <v>23</v>
      </c>
      <c r="R203" s="9" t="s">
        <v>91</v>
      </c>
      <c r="S203" s="9">
        <f>280*280*365</f>
        <v>28616000</v>
      </c>
      <c r="U203" s="9">
        <f>6*8*10</f>
        <v>480</v>
      </c>
      <c r="V203" s="9">
        <f>(1-U203/S203)*COUNT($S$313:$S$339)</f>
        <v>26.999547106513837</v>
      </c>
      <c r="W203" s="9" t="s">
        <v>54</v>
      </c>
      <c r="Y203" s="9">
        <v>15</v>
      </c>
      <c r="AA203" s="9">
        <v>62</v>
      </c>
    </row>
    <row r="204" spans="1:27" x14ac:dyDescent="0.3">
      <c r="A204" s="9">
        <v>2</v>
      </c>
      <c r="B204" s="9">
        <v>400</v>
      </c>
      <c r="C204" s="9">
        <v>750</v>
      </c>
      <c r="D204" s="9">
        <v>0.1047</v>
      </c>
      <c r="E204" s="9">
        <v>0.03</v>
      </c>
      <c r="F204" s="9">
        <v>0.08</v>
      </c>
      <c r="G204" s="5">
        <f t="shared" si="28"/>
        <v>169.79730446779158</v>
      </c>
      <c r="H204" s="5">
        <f t="shared" si="26"/>
        <v>2.7867435158502047</v>
      </c>
      <c r="I204" s="9">
        <f>77/2</f>
        <v>38.5</v>
      </c>
      <c r="J204" s="9">
        <v>1</v>
      </c>
      <c r="K204" s="9">
        <v>1</v>
      </c>
      <c r="L204" s="9">
        <v>4</v>
      </c>
      <c r="M204" s="5">
        <v>97.213256484149795</v>
      </c>
      <c r="N204" s="9">
        <v>2680</v>
      </c>
      <c r="O204" s="62">
        <f t="shared" si="30"/>
        <v>2605.3152737752143</v>
      </c>
      <c r="P204" s="9" t="s">
        <v>23</v>
      </c>
      <c r="R204" s="9" t="s">
        <v>91</v>
      </c>
      <c r="S204" s="9">
        <f>280*280*365</f>
        <v>28616000</v>
      </c>
      <c r="U204" s="9">
        <f>6*8*10</f>
        <v>480</v>
      </c>
      <c r="V204" s="9">
        <f>(1-U204/S204)*COUNT($S$313:$S$339)</f>
        <v>26.999547106513837</v>
      </c>
      <c r="W204" s="9" t="s">
        <v>54</v>
      </c>
      <c r="Y204" s="9">
        <v>15</v>
      </c>
      <c r="AA204" s="9">
        <v>62</v>
      </c>
    </row>
    <row r="205" spans="1:27" x14ac:dyDescent="0.3">
      <c r="A205" s="9">
        <v>2</v>
      </c>
      <c r="B205" s="9">
        <v>250</v>
      </c>
      <c r="C205" s="9">
        <v>1200</v>
      </c>
      <c r="D205" s="9">
        <v>0.13</v>
      </c>
      <c r="E205" s="9">
        <v>0.03</v>
      </c>
      <c r="F205" s="9">
        <v>7.0000000000000007E-2</v>
      </c>
      <c r="G205" s="5">
        <f t="shared" si="28"/>
        <v>53.418803418803421</v>
      </c>
      <c r="H205" s="5">
        <f t="shared" si="26"/>
        <v>2.7999999999999972</v>
      </c>
      <c r="I205" s="9">
        <v>41</v>
      </c>
      <c r="J205" s="9">
        <v>2</v>
      </c>
      <c r="K205" s="9">
        <v>1</v>
      </c>
      <c r="L205" s="9">
        <v>1</v>
      </c>
      <c r="M205" s="9">
        <v>97.2</v>
      </c>
      <c r="N205" s="9">
        <v>2670</v>
      </c>
      <c r="O205" s="62">
        <f t="shared" si="30"/>
        <v>2595.2399999999998</v>
      </c>
      <c r="P205" s="9" t="s">
        <v>23</v>
      </c>
      <c r="R205" s="9" t="s">
        <v>86</v>
      </c>
      <c r="S205" s="5">
        <f>125*125*125</f>
        <v>1953125</v>
      </c>
      <c r="U205" s="9">
        <f>12*12*12</f>
        <v>1728</v>
      </c>
      <c r="V205" s="9">
        <f>(1-U205/S205)*COUNT($S$104:$S$168)</f>
        <v>64.94249216</v>
      </c>
      <c r="W205" s="9" t="s">
        <v>54</v>
      </c>
      <c r="Y205" s="9">
        <v>24</v>
      </c>
      <c r="AA205" s="9">
        <v>66</v>
      </c>
    </row>
    <row r="206" spans="1:27" x14ac:dyDescent="0.3">
      <c r="A206" s="9">
        <v>2</v>
      </c>
      <c r="B206" s="9">
        <v>180</v>
      </c>
      <c r="C206" s="9">
        <v>800</v>
      </c>
      <c r="D206" s="9">
        <v>0.05</v>
      </c>
      <c r="E206" s="9">
        <v>0.03</v>
      </c>
      <c r="F206" s="9">
        <v>7.0000000000000007E-2</v>
      </c>
      <c r="G206" s="5">
        <f t="shared" si="28"/>
        <v>150</v>
      </c>
      <c r="H206" s="5">
        <f t="shared" si="26"/>
        <v>2.8753993610224029</v>
      </c>
      <c r="I206" s="9">
        <v>25.68</v>
      </c>
      <c r="J206" s="9">
        <v>1</v>
      </c>
      <c r="K206" s="9">
        <v>1</v>
      </c>
      <c r="L206" s="9">
        <v>1</v>
      </c>
      <c r="M206" s="5">
        <v>97.124600638977597</v>
      </c>
      <c r="N206" s="9">
        <v>2680</v>
      </c>
      <c r="O206" s="62">
        <f t="shared" si="30"/>
        <v>2602.9392971245998</v>
      </c>
      <c r="P206" s="9" t="s">
        <v>23</v>
      </c>
      <c r="R206" s="9" t="s">
        <v>25</v>
      </c>
      <c r="S206" s="9">
        <f>100^3</f>
        <v>1000000</v>
      </c>
      <c r="U206" s="9">
        <f>8*8*8</f>
        <v>512</v>
      </c>
      <c r="V206" s="9">
        <f>(1-U206/S206)*COUNT($S$169:$S$243)</f>
        <v>74.961600000000004</v>
      </c>
      <c r="W206" s="9" t="s">
        <v>54</v>
      </c>
      <c r="Y206" s="9">
        <v>9.36</v>
      </c>
      <c r="AA206" s="9">
        <v>44.81</v>
      </c>
    </row>
    <row r="207" spans="1:27" x14ac:dyDescent="0.3">
      <c r="A207" s="9">
        <v>2</v>
      </c>
      <c r="B207" s="9">
        <v>250</v>
      </c>
      <c r="C207" s="9">
        <v>1200</v>
      </c>
      <c r="D207" s="9">
        <v>0.09</v>
      </c>
      <c r="E207" s="9">
        <v>0.03</v>
      </c>
      <c r="F207" s="9">
        <v>7.0000000000000007E-2</v>
      </c>
      <c r="G207" s="5">
        <f t="shared" si="28"/>
        <v>77.160493827160494</v>
      </c>
      <c r="H207" s="5">
        <f t="shared" si="26"/>
        <v>2.9000000000000057</v>
      </c>
      <c r="I207" s="9">
        <v>41</v>
      </c>
      <c r="J207" s="9">
        <v>2</v>
      </c>
      <c r="K207" s="9">
        <v>1</v>
      </c>
      <c r="L207" s="9">
        <v>1</v>
      </c>
      <c r="M207" s="9">
        <v>97.1</v>
      </c>
      <c r="N207" s="9">
        <v>2670</v>
      </c>
      <c r="O207" s="62">
        <f t="shared" si="30"/>
        <v>2592.5699999999997</v>
      </c>
      <c r="P207" s="9" t="s">
        <v>23</v>
      </c>
      <c r="R207" s="9" t="s">
        <v>86</v>
      </c>
      <c r="S207" s="5">
        <f>125*125*125</f>
        <v>1953125</v>
      </c>
      <c r="U207" s="9">
        <f>12*12*12</f>
        <v>1728</v>
      </c>
      <c r="V207" s="9">
        <f>(1-U207/S207)*COUNT($S$104:$S$168)</f>
        <v>64.94249216</v>
      </c>
      <c r="W207" s="9" t="s">
        <v>54</v>
      </c>
      <c r="Y207" s="9">
        <v>24</v>
      </c>
      <c r="AA207" s="9">
        <v>66</v>
      </c>
    </row>
    <row r="208" spans="1:27" x14ac:dyDescent="0.3">
      <c r="A208" s="9">
        <v>2</v>
      </c>
      <c r="B208" s="9">
        <v>170</v>
      </c>
      <c r="C208" s="9">
        <v>1200</v>
      </c>
      <c r="D208" s="9">
        <v>0.05</v>
      </c>
      <c r="E208" s="9">
        <v>0.03</v>
      </c>
      <c r="F208" s="9">
        <v>7.0000000000000007E-2</v>
      </c>
      <c r="G208" s="5">
        <f t="shared" si="28"/>
        <v>94.444444444444457</v>
      </c>
      <c r="H208" s="5">
        <f t="shared" si="26"/>
        <v>2.9233226837061039</v>
      </c>
      <c r="I208" s="9">
        <v>25.68</v>
      </c>
      <c r="J208" s="9">
        <v>1</v>
      </c>
      <c r="K208" s="9">
        <v>1</v>
      </c>
      <c r="L208" s="9">
        <v>1</v>
      </c>
      <c r="M208" s="5">
        <v>97.076677316293896</v>
      </c>
      <c r="N208" s="9">
        <v>2680</v>
      </c>
      <c r="O208" s="62">
        <f t="shared" si="30"/>
        <v>2601.6549520766766</v>
      </c>
      <c r="P208" s="9" t="s">
        <v>23</v>
      </c>
      <c r="R208" s="9" t="s">
        <v>25</v>
      </c>
      <c r="S208" s="9">
        <f>100^3</f>
        <v>1000000</v>
      </c>
      <c r="U208" s="9">
        <f>8*8*8</f>
        <v>512</v>
      </c>
      <c r="V208" s="9">
        <f>(1-U208/S208)*COUNT($S$169:$S$243)</f>
        <v>74.961600000000004</v>
      </c>
      <c r="W208" s="9" t="s">
        <v>54</v>
      </c>
      <c r="Y208" s="9">
        <v>9.36</v>
      </c>
      <c r="AA208" s="9">
        <v>44.81</v>
      </c>
    </row>
    <row r="209" spans="1:27" x14ac:dyDescent="0.3">
      <c r="A209" s="9">
        <v>2</v>
      </c>
      <c r="B209" s="9">
        <v>300</v>
      </c>
      <c r="C209" s="9">
        <v>800</v>
      </c>
      <c r="D209" s="9">
        <v>0.2</v>
      </c>
      <c r="E209" s="9">
        <v>0.04</v>
      </c>
      <c r="F209" s="9">
        <v>0.08</v>
      </c>
      <c r="G209" s="5">
        <f t="shared" si="28"/>
        <v>46.875</v>
      </c>
      <c r="H209" s="5">
        <f t="shared" si="26"/>
        <v>2.9962546816479403</v>
      </c>
      <c r="I209" s="9">
        <v>28</v>
      </c>
      <c r="J209" s="9">
        <v>6</v>
      </c>
      <c r="K209" s="9">
        <v>1</v>
      </c>
      <c r="L209" s="9">
        <v>6</v>
      </c>
      <c r="M209" s="5">
        <f>O209/N209*100</f>
        <v>97.00374531835206</v>
      </c>
      <c r="N209" s="9">
        <v>2670</v>
      </c>
      <c r="O209" s="9">
        <v>2590</v>
      </c>
      <c r="P209" s="9" t="s">
        <v>23</v>
      </c>
      <c r="R209" s="9" t="s">
        <v>91</v>
      </c>
      <c r="S209" s="9">
        <f>280*280*365</f>
        <v>28616000</v>
      </c>
      <c r="U209" s="9">
        <f>12*12*12</f>
        <v>1728</v>
      </c>
      <c r="V209" s="9">
        <f>(1-U209/S209)*COUNT(#REF!)</f>
        <v>0</v>
      </c>
      <c r="W209" s="9" t="s">
        <v>54</v>
      </c>
      <c r="Y209" s="9">
        <v>20</v>
      </c>
      <c r="AA209" s="9">
        <v>63</v>
      </c>
    </row>
    <row r="210" spans="1:27" x14ac:dyDescent="0.3">
      <c r="A210" s="9">
        <v>2</v>
      </c>
      <c r="B210" s="9">
        <v>200</v>
      </c>
      <c r="C210" s="9">
        <v>571.42999999999995</v>
      </c>
      <c r="D210" s="9">
        <v>0.08</v>
      </c>
      <c r="E210" s="9">
        <v>2.5000000000000001E-2</v>
      </c>
      <c r="F210" s="9">
        <v>0.08</v>
      </c>
      <c r="G210" s="5">
        <f t="shared" si="28"/>
        <v>174.99956250109375</v>
      </c>
      <c r="H210" s="5">
        <f t="shared" si="26"/>
        <v>3</v>
      </c>
      <c r="I210" s="9">
        <v>45</v>
      </c>
      <c r="J210" s="9">
        <v>6</v>
      </c>
      <c r="K210" s="9">
        <v>2</v>
      </c>
      <c r="L210" s="9">
        <v>1</v>
      </c>
      <c r="M210" s="5">
        <v>97</v>
      </c>
      <c r="N210" s="62">
        <f>O210*100/M210</f>
        <v>2680.4123711340208</v>
      </c>
      <c r="O210" s="9">
        <v>2600</v>
      </c>
      <c r="P210" s="9" t="s">
        <v>23</v>
      </c>
      <c r="R210" s="9" t="s">
        <v>122</v>
      </c>
      <c r="S210" s="9">
        <f>250*250*300</f>
        <v>18750000</v>
      </c>
      <c r="U210" s="9">
        <v>1</v>
      </c>
      <c r="V210" s="9">
        <f>(1-U210/S210)*COUNT($S$53:$S$54)</f>
        <v>1.9999998933333334</v>
      </c>
      <c r="W210" s="9" t="s">
        <v>54</v>
      </c>
    </row>
    <row r="211" spans="1:27" x14ac:dyDescent="0.3">
      <c r="A211" s="9">
        <v>2</v>
      </c>
      <c r="B211" s="9">
        <v>400</v>
      </c>
      <c r="C211" s="9">
        <v>2000</v>
      </c>
      <c r="D211" s="9">
        <v>0.15</v>
      </c>
      <c r="E211" s="9">
        <v>0.05</v>
      </c>
      <c r="F211" s="9">
        <v>8.5000000000000006E-2</v>
      </c>
      <c r="G211" s="5">
        <f t="shared" si="28"/>
        <v>26.666666666666668</v>
      </c>
      <c r="H211" s="5">
        <f t="shared" si="26"/>
        <v>3</v>
      </c>
      <c r="I211" s="9">
        <f>AVERAGE(Y211,AA211)</f>
        <v>41.5</v>
      </c>
      <c r="J211" s="9">
        <v>6</v>
      </c>
      <c r="K211" s="9">
        <v>1</v>
      </c>
      <c r="L211" s="9">
        <v>6</v>
      </c>
      <c r="M211" s="9">
        <v>97</v>
      </c>
      <c r="N211" s="9">
        <v>2680</v>
      </c>
      <c r="O211" s="62">
        <f t="shared" ref="O211:O218" si="31">N211*M211/100</f>
        <v>2599.6</v>
      </c>
      <c r="P211" s="9" t="s">
        <v>23</v>
      </c>
      <c r="R211" s="9" t="s">
        <v>121</v>
      </c>
      <c r="S211" s="9">
        <f>(PI()*400^2/4)*400</f>
        <v>50265482.457436688</v>
      </c>
      <c r="U211" s="9">
        <f>10*10*10</f>
        <v>1000</v>
      </c>
      <c r="V211" s="9">
        <f>(1-U211/S211)*COUNT($S$83:$S$100)</f>
        <v>17.999641901378041</v>
      </c>
      <c r="W211" s="9" t="s">
        <v>27</v>
      </c>
      <c r="Y211" s="9">
        <v>20</v>
      </c>
      <c r="AA211" s="9">
        <v>63</v>
      </c>
    </row>
    <row r="212" spans="1:27" x14ac:dyDescent="0.3">
      <c r="A212" s="9">
        <v>2</v>
      </c>
      <c r="B212" s="9">
        <v>140</v>
      </c>
      <c r="C212" s="9">
        <v>1000</v>
      </c>
      <c r="D212" s="9">
        <v>0.05</v>
      </c>
      <c r="E212" s="9">
        <v>0.03</v>
      </c>
      <c r="F212" s="9">
        <v>7.0000000000000007E-2</v>
      </c>
      <c r="G212" s="5">
        <f t="shared" si="28"/>
        <v>93.333333333333329</v>
      </c>
      <c r="H212" s="5">
        <f t="shared" si="26"/>
        <v>3.0511182108626969</v>
      </c>
      <c r="I212" s="9">
        <v>25.68</v>
      </c>
      <c r="J212" s="9">
        <v>1</v>
      </c>
      <c r="K212" s="9">
        <v>1</v>
      </c>
      <c r="L212" s="9">
        <v>1</v>
      </c>
      <c r="M212" s="5">
        <v>96.948881789137303</v>
      </c>
      <c r="N212" s="9">
        <v>2680</v>
      </c>
      <c r="O212" s="62">
        <f t="shared" si="31"/>
        <v>2598.23003194888</v>
      </c>
      <c r="P212" s="9" t="s">
        <v>23</v>
      </c>
      <c r="R212" s="9" t="s">
        <v>25</v>
      </c>
      <c r="S212" s="9">
        <f>100^3</f>
        <v>1000000</v>
      </c>
      <c r="U212" s="9">
        <f>8*8*8</f>
        <v>512</v>
      </c>
      <c r="V212" s="9">
        <f>(1-U212/S212)*COUNT($S$169:$S$243)</f>
        <v>74.961600000000004</v>
      </c>
      <c r="W212" s="9" t="s">
        <v>54</v>
      </c>
      <c r="Y212" s="9">
        <v>9.36</v>
      </c>
      <c r="AA212" s="9">
        <v>44.81</v>
      </c>
    </row>
    <row r="213" spans="1:27" x14ac:dyDescent="0.3">
      <c r="A213" s="9">
        <v>2</v>
      </c>
      <c r="B213" s="9">
        <v>180</v>
      </c>
      <c r="C213" s="9">
        <v>1300</v>
      </c>
      <c r="D213" s="9">
        <v>0.05</v>
      </c>
      <c r="E213" s="9">
        <v>0.03</v>
      </c>
      <c r="F213" s="9">
        <v>7.0000000000000007E-2</v>
      </c>
      <c r="G213" s="5">
        <f t="shared" si="28"/>
        <v>92.307692307692307</v>
      </c>
      <c r="H213" s="5">
        <f t="shared" si="26"/>
        <v>3.0511182108626969</v>
      </c>
      <c r="I213" s="9">
        <v>25.68</v>
      </c>
      <c r="J213" s="9">
        <v>1</v>
      </c>
      <c r="K213" s="9">
        <v>1</v>
      </c>
      <c r="L213" s="9">
        <v>1</v>
      </c>
      <c r="M213" s="5">
        <v>96.948881789137303</v>
      </c>
      <c r="N213" s="9">
        <v>2680</v>
      </c>
      <c r="O213" s="62">
        <f t="shared" si="31"/>
        <v>2598.23003194888</v>
      </c>
      <c r="P213" s="9" t="s">
        <v>23</v>
      </c>
      <c r="R213" s="9" t="s">
        <v>25</v>
      </c>
      <c r="S213" s="9">
        <f>100^3</f>
        <v>1000000</v>
      </c>
      <c r="U213" s="9">
        <f>8*8*8</f>
        <v>512</v>
      </c>
      <c r="V213" s="9">
        <f>(1-U213/S213)*COUNT($S$169:$S$243)</f>
        <v>74.961600000000004</v>
      </c>
      <c r="W213" s="9" t="s">
        <v>54</v>
      </c>
      <c r="Y213" s="9">
        <v>9.36</v>
      </c>
      <c r="AA213" s="9">
        <v>44.81</v>
      </c>
    </row>
    <row r="214" spans="1:27" x14ac:dyDescent="0.3">
      <c r="A214" s="9">
        <v>2</v>
      </c>
      <c r="B214" s="9">
        <v>400</v>
      </c>
      <c r="C214" s="9">
        <v>750</v>
      </c>
      <c r="D214" s="9">
        <v>9.0700000000000003E-2</v>
      </c>
      <c r="E214" s="9">
        <v>0.03</v>
      </c>
      <c r="F214" s="9">
        <v>0.08</v>
      </c>
      <c r="G214" s="5">
        <f t="shared" si="28"/>
        <v>196.00637020703172</v>
      </c>
      <c r="H214" s="5">
        <f t="shared" si="26"/>
        <v>3.0576368876080977</v>
      </c>
      <c r="I214" s="9">
        <f>77/2</f>
        <v>38.5</v>
      </c>
      <c r="J214" s="9">
        <v>1</v>
      </c>
      <c r="K214" s="9">
        <v>1</v>
      </c>
      <c r="L214" s="9">
        <v>4</v>
      </c>
      <c r="M214" s="5">
        <v>96.942363112391902</v>
      </c>
      <c r="N214" s="9">
        <v>2680</v>
      </c>
      <c r="O214" s="62">
        <f t="shared" si="31"/>
        <v>2598.055331412103</v>
      </c>
      <c r="P214" s="9" t="s">
        <v>23</v>
      </c>
      <c r="R214" s="9" t="s">
        <v>91</v>
      </c>
      <c r="S214" s="9">
        <f>280*280*365</f>
        <v>28616000</v>
      </c>
      <c r="U214" s="9">
        <f>6*8*10</f>
        <v>480</v>
      </c>
      <c r="V214" s="9">
        <f>(1-U214/S214)*COUNT($S$313:$S$339)</f>
        <v>26.999547106513837</v>
      </c>
      <c r="W214" s="9" t="s">
        <v>54</v>
      </c>
      <c r="Y214" s="9">
        <v>15</v>
      </c>
      <c r="AA214" s="9">
        <v>62</v>
      </c>
    </row>
    <row r="215" spans="1:27" x14ac:dyDescent="0.3">
      <c r="A215" s="9">
        <v>2</v>
      </c>
      <c r="B215" s="9">
        <v>350</v>
      </c>
      <c r="C215" s="9">
        <v>1200</v>
      </c>
      <c r="D215" s="9">
        <v>0.13</v>
      </c>
      <c r="E215" s="9">
        <v>0.03</v>
      </c>
      <c r="F215" s="9">
        <v>7.0000000000000007E-2</v>
      </c>
      <c r="G215" s="5">
        <f t="shared" si="28"/>
        <v>74.786324786324798</v>
      </c>
      <c r="H215" s="5">
        <f t="shared" si="26"/>
        <v>3.0999999999999943</v>
      </c>
      <c r="I215" s="9">
        <v>41</v>
      </c>
      <c r="J215" s="9">
        <v>2</v>
      </c>
      <c r="K215" s="9">
        <v>1</v>
      </c>
      <c r="L215" s="9">
        <v>1</v>
      </c>
      <c r="M215" s="9">
        <v>96.9</v>
      </c>
      <c r="N215" s="9">
        <v>2670</v>
      </c>
      <c r="O215" s="62">
        <f t="shared" si="31"/>
        <v>2587.2300000000005</v>
      </c>
      <c r="P215" s="9" t="s">
        <v>23</v>
      </c>
      <c r="R215" s="9" t="s">
        <v>86</v>
      </c>
      <c r="S215" s="5">
        <f>125*125*125</f>
        <v>1953125</v>
      </c>
      <c r="U215" s="9">
        <f>12*12*12</f>
        <v>1728</v>
      </c>
      <c r="V215" s="9">
        <f>(1-U215/S215)*COUNT($S$104:$S$168)</f>
        <v>64.94249216</v>
      </c>
      <c r="W215" s="9" t="s">
        <v>27</v>
      </c>
      <c r="Y215" s="9">
        <v>24</v>
      </c>
      <c r="AA215" s="9">
        <v>66</v>
      </c>
    </row>
    <row r="216" spans="1:27" x14ac:dyDescent="0.3">
      <c r="A216" s="9">
        <v>2</v>
      </c>
      <c r="B216" s="9">
        <v>250</v>
      </c>
      <c r="C216" s="9">
        <v>1600</v>
      </c>
      <c r="D216" s="9">
        <v>0.13</v>
      </c>
      <c r="E216" s="9">
        <v>0.06</v>
      </c>
      <c r="F216" s="9">
        <v>7.0000000000000007E-2</v>
      </c>
      <c r="G216" s="5">
        <f t="shared" si="28"/>
        <v>20.032051282051281</v>
      </c>
      <c r="H216" s="5">
        <f t="shared" si="26"/>
        <v>3.0999999999999943</v>
      </c>
      <c r="I216" s="9">
        <v>41</v>
      </c>
      <c r="J216" s="9">
        <v>2</v>
      </c>
      <c r="K216" s="9">
        <v>1</v>
      </c>
      <c r="L216" s="9">
        <v>1</v>
      </c>
      <c r="M216" s="9">
        <v>96.9</v>
      </c>
      <c r="N216" s="9">
        <v>2670</v>
      </c>
      <c r="O216" s="62">
        <f t="shared" si="31"/>
        <v>2587.2300000000005</v>
      </c>
      <c r="P216" s="9" t="s">
        <v>23</v>
      </c>
      <c r="R216" s="9" t="s">
        <v>86</v>
      </c>
      <c r="S216" s="5">
        <f>125*125*125</f>
        <v>1953125</v>
      </c>
      <c r="U216" s="9">
        <f>12*12*12</f>
        <v>1728</v>
      </c>
      <c r="V216" s="9">
        <f>(1-U216/S216)*COUNT($S$104:$S$168)</f>
        <v>64.94249216</v>
      </c>
      <c r="W216" s="9" t="s">
        <v>54</v>
      </c>
      <c r="Y216" s="9">
        <v>24</v>
      </c>
      <c r="AA216" s="9">
        <v>66</v>
      </c>
    </row>
    <row r="217" spans="1:27" x14ac:dyDescent="0.3">
      <c r="A217" s="9">
        <v>2</v>
      </c>
      <c r="B217" s="9">
        <v>250</v>
      </c>
      <c r="C217" s="9">
        <v>475</v>
      </c>
      <c r="D217" s="9">
        <v>0.13</v>
      </c>
      <c r="E217" s="9">
        <v>0.09</v>
      </c>
      <c r="F217" s="9">
        <v>7.0000000000000007E-2</v>
      </c>
      <c r="G217" s="5">
        <f t="shared" si="28"/>
        <v>44.984255510571302</v>
      </c>
      <c r="H217" s="5">
        <f t="shared" si="26"/>
        <v>3.0999999999999943</v>
      </c>
      <c r="I217" s="9">
        <v>41</v>
      </c>
      <c r="J217" s="9">
        <v>2</v>
      </c>
      <c r="K217" s="9">
        <v>1</v>
      </c>
      <c r="L217" s="9">
        <v>1</v>
      </c>
      <c r="M217" s="9">
        <v>96.9</v>
      </c>
      <c r="N217" s="9">
        <v>2670</v>
      </c>
      <c r="O217" s="62">
        <f t="shared" si="31"/>
        <v>2587.2300000000005</v>
      </c>
      <c r="P217" s="9" t="s">
        <v>23</v>
      </c>
      <c r="R217" s="9" t="s">
        <v>86</v>
      </c>
      <c r="S217" s="5">
        <f>125*125*125</f>
        <v>1953125</v>
      </c>
      <c r="U217" s="9">
        <f>12*12*12</f>
        <v>1728</v>
      </c>
      <c r="V217" s="9">
        <f>(1-U217/S217)*COUNT($S$104:$S$168)</f>
        <v>64.94249216</v>
      </c>
      <c r="W217" s="9" t="s">
        <v>54</v>
      </c>
      <c r="Y217" s="9">
        <v>24</v>
      </c>
      <c r="AA217" s="9">
        <v>66</v>
      </c>
    </row>
    <row r="218" spans="1:27" x14ac:dyDescent="0.3">
      <c r="A218" s="9">
        <v>2</v>
      </c>
      <c r="B218" s="9">
        <v>360</v>
      </c>
      <c r="C218" s="9">
        <v>600</v>
      </c>
      <c r="D218" s="9">
        <v>0.111</v>
      </c>
      <c r="E218" s="9">
        <v>0.03</v>
      </c>
      <c r="F218" s="9">
        <v>0.08</v>
      </c>
      <c r="G218" s="5">
        <f t="shared" si="28"/>
        <v>180.1801801801802</v>
      </c>
      <c r="H218" s="5">
        <f t="shared" si="26"/>
        <v>3.1152737752161954</v>
      </c>
      <c r="I218" s="9">
        <f>77/2</f>
        <v>38.5</v>
      </c>
      <c r="J218" s="9">
        <v>1</v>
      </c>
      <c r="K218" s="9">
        <v>1</v>
      </c>
      <c r="L218" s="9">
        <v>4</v>
      </c>
      <c r="M218" s="5">
        <v>96.884726224783805</v>
      </c>
      <c r="N218" s="9">
        <v>2680</v>
      </c>
      <c r="O218" s="62">
        <f t="shared" si="31"/>
        <v>2596.5106628242061</v>
      </c>
      <c r="P218" s="9" t="s">
        <v>23</v>
      </c>
      <c r="R218" s="9" t="s">
        <v>91</v>
      </c>
      <c r="S218" s="9">
        <f>280*280*365</f>
        <v>28616000</v>
      </c>
      <c r="U218" s="9">
        <f>6*8*10</f>
        <v>480</v>
      </c>
      <c r="V218" s="9">
        <f>(1-U218/S218)*COUNT($S$313:$S$339)</f>
        <v>26.999547106513837</v>
      </c>
      <c r="W218" s="9" t="s">
        <v>54</v>
      </c>
      <c r="Y218" s="9">
        <v>15</v>
      </c>
      <c r="AA218" s="9">
        <v>62</v>
      </c>
    </row>
    <row r="219" spans="1:27" x14ac:dyDescent="0.3">
      <c r="A219" s="9">
        <v>2</v>
      </c>
      <c r="B219" s="9">
        <v>150</v>
      </c>
      <c r="C219" s="9">
        <v>1000</v>
      </c>
      <c r="D219" s="9">
        <v>0.05</v>
      </c>
      <c r="E219" s="9">
        <v>0.05</v>
      </c>
      <c r="F219" s="9">
        <v>0.115</v>
      </c>
      <c r="G219" s="5">
        <f t="shared" si="28"/>
        <v>60</v>
      </c>
      <c r="H219" s="9">
        <f t="shared" si="26"/>
        <v>3.1899999999999977</v>
      </c>
      <c r="I219" s="9">
        <f>AVERAGE(Y219,AA219)</f>
        <v>47.5</v>
      </c>
      <c r="J219" s="9">
        <v>6</v>
      </c>
      <c r="K219" s="9">
        <v>4</v>
      </c>
      <c r="L219" s="9">
        <v>6</v>
      </c>
      <c r="M219" s="9">
        <v>96.81</v>
      </c>
      <c r="N219" s="62">
        <f>O219*100/M219</f>
        <v>2685.6729676686291</v>
      </c>
      <c r="O219" s="9">
        <v>2600</v>
      </c>
      <c r="P219" s="9" t="s">
        <v>23</v>
      </c>
      <c r="R219" s="9" t="s">
        <v>98</v>
      </c>
      <c r="S219" s="9">
        <f>280*280*365</f>
        <v>28616000</v>
      </c>
      <c r="U219" s="9">
        <f>(PI()*10^2/4)*60</f>
        <v>4712.3889803846896</v>
      </c>
      <c r="V219" s="9">
        <f>(1-U219/S219)*COUNT($S$283:$S$312)</f>
        <v>29.995059698441029</v>
      </c>
      <c r="W219" s="9" t="s">
        <v>54</v>
      </c>
      <c r="Y219" s="9">
        <v>30</v>
      </c>
      <c r="AA219" s="9">
        <v>65</v>
      </c>
    </row>
    <row r="220" spans="1:27" x14ac:dyDescent="0.3">
      <c r="A220" s="9">
        <v>2</v>
      </c>
      <c r="B220" s="9">
        <v>350</v>
      </c>
      <c r="C220" s="9">
        <v>1200</v>
      </c>
      <c r="D220" s="9">
        <v>0.13</v>
      </c>
      <c r="E220" s="9">
        <v>0.03</v>
      </c>
      <c r="F220" s="9">
        <v>7.0000000000000007E-2</v>
      </c>
      <c r="G220" s="5">
        <f t="shared" si="28"/>
        <v>74.786324786324798</v>
      </c>
      <c r="H220" s="5">
        <f t="shared" si="26"/>
        <v>3.2000000000000028</v>
      </c>
      <c r="I220" s="9">
        <v>41</v>
      </c>
      <c r="J220" s="9">
        <v>2</v>
      </c>
      <c r="K220" s="9">
        <v>1</v>
      </c>
      <c r="L220" s="9">
        <v>1</v>
      </c>
      <c r="M220" s="9">
        <v>96.8</v>
      </c>
      <c r="N220" s="9">
        <v>2670</v>
      </c>
      <c r="O220" s="62">
        <f>N220*M220/100</f>
        <v>2584.56</v>
      </c>
      <c r="P220" s="9" t="s">
        <v>23</v>
      </c>
      <c r="R220" s="9" t="s">
        <v>86</v>
      </c>
      <c r="S220" s="5">
        <f>125*125*125</f>
        <v>1953125</v>
      </c>
      <c r="U220" s="9">
        <f>12*12*12</f>
        <v>1728</v>
      </c>
      <c r="V220" s="9">
        <f>(1-U220/S220)*COUNT($S$104:$S$168)</f>
        <v>64.94249216</v>
      </c>
      <c r="W220" s="9" t="s">
        <v>54</v>
      </c>
      <c r="Y220" s="9">
        <v>24</v>
      </c>
      <c r="AA220" s="9">
        <v>66</v>
      </c>
    </row>
    <row r="221" spans="1:27" x14ac:dyDescent="0.3">
      <c r="A221" s="9">
        <v>2</v>
      </c>
      <c r="B221" s="9">
        <v>250</v>
      </c>
      <c r="C221" s="9">
        <v>600</v>
      </c>
      <c r="D221" s="9">
        <v>0.13</v>
      </c>
      <c r="E221" s="9">
        <v>0.06</v>
      </c>
      <c r="F221" s="9">
        <v>7.0000000000000007E-2</v>
      </c>
      <c r="G221" s="5">
        <f t="shared" si="28"/>
        <v>53.418803418803421</v>
      </c>
      <c r="H221" s="5">
        <f t="shared" si="26"/>
        <v>3.2999999999999972</v>
      </c>
      <c r="I221" s="9">
        <v>41</v>
      </c>
      <c r="J221" s="9">
        <v>2</v>
      </c>
      <c r="K221" s="9">
        <v>1</v>
      </c>
      <c r="L221" s="9">
        <v>1</v>
      </c>
      <c r="M221" s="9">
        <v>96.7</v>
      </c>
      <c r="N221" s="9">
        <v>2670</v>
      </c>
      <c r="O221" s="62">
        <f>N221*M221/100</f>
        <v>2581.89</v>
      </c>
      <c r="P221" s="9" t="s">
        <v>23</v>
      </c>
      <c r="R221" s="9" t="s">
        <v>86</v>
      </c>
      <c r="S221" s="5">
        <f>125*125*125</f>
        <v>1953125</v>
      </c>
      <c r="U221" s="9">
        <f>12*12*12</f>
        <v>1728</v>
      </c>
      <c r="V221" s="9">
        <f>(1-U221/S221)*COUNT($S$104:$S$168)</f>
        <v>64.94249216</v>
      </c>
      <c r="W221" s="9" t="s">
        <v>54</v>
      </c>
      <c r="Y221" s="9">
        <v>24</v>
      </c>
      <c r="AA221" s="9">
        <v>66</v>
      </c>
    </row>
    <row r="222" spans="1:27" x14ac:dyDescent="0.3">
      <c r="A222" s="9">
        <v>2</v>
      </c>
      <c r="B222" s="9">
        <v>350</v>
      </c>
      <c r="C222" s="9">
        <v>1100</v>
      </c>
      <c r="D222" s="9">
        <v>7.0000000000000007E-2</v>
      </c>
      <c r="E222" s="9">
        <v>0.03</v>
      </c>
      <c r="F222" s="9">
        <v>0.08</v>
      </c>
      <c r="G222" s="5">
        <f t="shared" si="28"/>
        <v>151.51515151515147</v>
      </c>
      <c r="H222" s="5">
        <f t="shared" si="26"/>
        <v>3.3208955223880565</v>
      </c>
      <c r="I222" s="9">
        <f>AVERAGE(Y222,AA222)</f>
        <v>41.5</v>
      </c>
      <c r="J222" s="9">
        <v>1</v>
      </c>
      <c r="K222" s="9">
        <v>1</v>
      </c>
      <c r="L222" s="9">
        <v>1</v>
      </c>
      <c r="M222" s="5">
        <f>O222*100/N222</f>
        <v>96.679104477611943</v>
      </c>
      <c r="N222" s="9">
        <v>2680</v>
      </c>
      <c r="O222" s="9">
        <v>2591</v>
      </c>
      <c r="P222" s="9" t="s">
        <v>23</v>
      </c>
      <c r="R222" s="9" t="s">
        <v>86</v>
      </c>
      <c r="S222" s="9">
        <f>125*125*125</f>
        <v>1953125</v>
      </c>
      <c r="U222" s="9">
        <f>10*10*10</f>
        <v>1000</v>
      </c>
      <c r="V222" s="9">
        <f>(1-U222/S222)*COUNT($S$55:$S$81)</f>
        <v>26.986176</v>
      </c>
      <c r="W222" s="9" t="s">
        <v>54</v>
      </c>
      <c r="Y222" s="9">
        <v>20</v>
      </c>
      <c r="AA222" s="9">
        <v>63</v>
      </c>
    </row>
    <row r="223" spans="1:27" x14ac:dyDescent="0.3">
      <c r="A223" s="9">
        <v>2</v>
      </c>
      <c r="B223" s="9">
        <v>180</v>
      </c>
      <c r="C223" s="9">
        <v>1400</v>
      </c>
      <c r="D223" s="9">
        <v>0.05</v>
      </c>
      <c r="E223" s="9">
        <v>0.03</v>
      </c>
      <c r="F223" s="9">
        <v>7.0000000000000007E-2</v>
      </c>
      <c r="G223" s="5">
        <f t="shared" si="28"/>
        <v>85.714285714285708</v>
      </c>
      <c r="H223" s="5">
        <f t="shared" si="26"/>
        <v>3.338658146964903</v>
      </c>
      <c r="I223" s="9">
        <v>25.68</v>
      </c>
      <c r="J223" s="9">
        <v>1</v>
      </c>
      <c r="K223" s="9">
        <v>1</v>
      </c>
      <c r="L223" s="9">
        <v>1</v>
      </c>
      <c r="M223" s="5">
        <v>96.661341853035097</v>
      </c>
      <c r="N223" s="9">
        <v>2680</v>
      </c>
      <c r="O223" s="62">
        <f>N223*M223/100</f>
        <v>2590.5239616613408</v>
      </c>
      <c r="P223" s="9" t="s">
        <v>23</v>
      </c>
      <c r="R223" s="9" t="s">
        <v>25</v>
      </c>
      <c r="S223" s="9">
        <f>100^3</f>
        <v>1000000</v>
      </c>
      <c r="U223" s="9">
        <f>8*8*8</f>
        <v>512</v>
      </c>
      <c r="V223" s="9">
        <f>(1-U223/S223)*COUNT($S$169:$S$243)</f>
        <v>74.961600000000004</v>
      </c>
      <c r="W223" s="9" t="s">
        <v>54</v>
      </c>
      <c r="Y223" s="9">
        <v>9.36</v>
      </c>
      <c r="AA223" s="9">
        <v>44.81</v>
      </c>
    </row>
    <row r="224" spans="1:27" x14ac:dyDescent="0.3">
      <c r="A224" s="9">
        <v>2</v>
      </c>
      <c r="B224" s="9">
        <v>300</v>
      </c>
      <c r="C224" s="9">
        <v>1000</v>
      </c>
      <c r="D224" s="9">
        <v>0.1</v>
      </c>
      <c r="E224" s="9">
        <v>0.06</v>
      </c>
      <c r="F224" s="9">
        <v>0.08</v>
      </c>
      <c r="G224" s="5">
        <f t="shared" si="28"/>
        <v>50</v>
      </c>
      <c r="H224" s="5">
        <f t="shared" si="26"/>
        <v>3.3707865168539257</v>
      </c>
      <c r="I224" s="9">
        <v>28</v>
      </c>
      <c r="J224" s="9">
        <v>6</v>
      </c>
      <c r="K224" s="9">
        <v>1</v>
      </c>
      <c r="L224" s="9">
        <v>6</v>
      </c>
      <c r="M224" s="5">
        <f>O224/N224*100</f>
        <v>96.629213483146074</v>
      </c>
      <c r="N224" s="9">
        <v>2670</v>
      </c>
      <c r="O224" s="9">
        <v>2580</v>
      </c>
      <c r="P224" s="9" t="s">
        <v>23</v>
      </c>
      <c r="R224" s="9" t="s">
        <v>91</v>
      </c>
      <c r="S224" s="9">
        <f>280*280*365</f>
        <v>28616000</v>
      </c>
      <c r="U224" s="9">
        <f>12*12*12</f>
        <v>1728</v>
      </c>
      <c r="V224" s="9">
        <f>(1-U224/S224)*COUNT(#REF!)</f>
        <v>0</v>
      </c>
      <c r="W224" s="9" t="s">
        <v>54</v>
      </c>
      <c r="Y224" s="9">
        <v>20</v>
      </c>
      <c r="AA224" s="9">
        <v>63</v>
      </c>
    </row>
    <row r="225" spans="1:27" x14ac:dyDescent="0.3">
      <c r="A225" s="9">
        <v>2</v>
      </c>
      <c r="B225" s="9">
        <v>140</v>
      </c>
      <c r="C225" s="9">
        <v>600</v>
      </c>
      <c r="D225" s="9">
        <v>0.05</v>
      </c>
      <c r="E225" s="9">
        <v>0.03</v>
      </c>
      <c r="F225" s="9">
        <v>7.0000000000000007E-2</v>
      </c>
      <c r="G225" s="5">
        <f t="shared" si="28"/>
        <v>155.55555555555557</v>
      </c>
      <c r="H225" s="5">
        <f t="shared" si="26"/>
        <v>3.4504792332269005</v>
      </c>
      <c r="I225" s="9">
        <v>25.68</v>
      </c>
      <c r="J225" s="9">
        <v>1</v>
      </c>
      <c r="K225" s="9">
        <v>1</v>
      </c>
      <c r="L225" s="9">
        <v>1</v>
      </c>
      <c r="M225" s="5">
        <v>96.549520766773099</v>
      </c>
      <c r="N225" s="9">
        <v>2680</v>
      </c>
      <c r="O225" s="62">
        <f t="shared" ref="O225:O233" si="32">N225*M225/100</f>
        <v>2587.5271565495191</v>
      </c>
      <c r="P225" s="9" t="s">
        <v>23</v>
      </c>
      <c r="R225" s="9" t="s">
        <v>25</v>
      </c>
      <c r="S225" s="9">
        <f>100^3</f>
        <v>1000000</v>
      </c>
      <c r="U225" s="9">
        <f>8*8*8</f>
        <v>512</v>
      </c>
      <c r="V225" s="9">
        <f>(1-U225/S225)*COUNT($S$169:$S$243)</f>
        <v>74.961600000000004</v>
      </c>
      <c r="W225" s="9" t="s">
        <v>54</v>
      </c>
      <c r="Y225" s="9">
        <v>9.36</v>
      </c>
      <c r="AA225" s="9">
        <v>44.81</v>
      </c>
    </row>
    <row r="226" spans="1:27" x14ac:dyDescent="0.3">
      <c r="A226" s="9">
        <v>2</v>
      </c>
      <c r="B226" s="9">
        <v>400</v>
      </c>
      <c r="C226" s="9">
        <v>900</v>
      </c>
      <c r="D226" s="9">
        <v>8.7800000000000003E-2</v>
      </c>
      <c r="E226" s="9">
        <v>0.03</v>
      </c>
      <c r="F226" s="9">
        <v>0.08</v>
      </c>
      <c r="G226" s="5">
        <f t="shared" si="28"/>
        <v>168.73365392727581</v>
      </c>
      <c r="H226" s="5">
        <f t="shared" si="26"/>
        <v>3.489913544668596</v>
      </c>
      <c r="I226" s="9">
        <f>77/2</f>
        <v>38.5</v>
      </c>
      <c r="J226" s="9">
        <v>1</v>
      </c>
      <c r="K226" s="9">
        <v>1</v>
      </c>
      <c r="L226" s="9">
        <v>4</v>
      </c>
      <c r="M226" s="5">
        <v>96.510086455331404</v>
      </c>
      <c r="N226" s="9">
        <v>2680</v>
      </c>
      <c r="O226" s="62">
        <f t="shared" si="32"/>
        <v>2586.4703170028815</v>
      </c>
      <c r="P226" s="9" t="s">
        <v>23</v>
      </c>
      <c r="R226" s="9" t="s">
        <v>91</v>
      </c>
      <c r="S226" s="9">
        <f>280*280*365</f>
        <v>28616000</v>
      </c>
      <c r="U226" s="9">
        <f>6*8*10</f>
        <v>480</v>
      </c>
      <c r="V226" s="9">
        <f>(1-U226/S226)*COUNT($S$313:$S$339)</f>
        <v>26.999547106513837</v>
      </c>
      <c r="W226" s="9" t="s">
        <v>54</v>
      </c>
      <c r="Y226" s="9">
        <v>15</v>
      </c>
      <c r="AA226" s="9">
        <v>62</v>
      </c>
    </row>
    <row r="227" spans="1:27" x14ac:dyDescent="0.3">
      <c r="A227" s="9">
        <v>2</v>
      </c>
      <c r="B227" s="9">
        <v>250</v>
      </c>
      <c r="C227" s="9">
        <v>2400</v>
      </c>
      <c r="D227" s="9">
        <v>0.13</v>
      </c>
      <c r="E227" s="9">
        <v>0.03</v>
      </c>
      <c r="F227" s="9">
        <v>7.0000000000000007E-2</v>
      </c>
      <c r="G227" s="5">
        <f t="shared" si="28"/>
        <v>26.70940170940171</v>
      </c>
      <c r="H227" s="5">
        <f t="shared" si="26"/>
        <v>3.5</v>
      </c>
      <c r="I227" s="9">
        <v>41</v>
      </c>
      <c r="J227" s="9">
        <v>2</v>
      </c>
      <c r="K227" s="9">
        <v>1</v>
      </c>
      <c r="L227" s="9">
        <v>1</v>
      </c>
      <c r="M227" s="9">
        <v>96.5</v>
      </c>
      <c r="N227" s="9">
        <v>2670</v>
      </c>
      <c r="O227" s="62">
        <f t="shared" si="32"/>
        <v>2576.5500000000002</v>
      </c>
      <c r="P227" s="9" t="s">
        <v>23</v>
      </c>
      <c r="R227" s="9" t="s">
        <v>86</v>
      </c>
      <c r="S227" s="5">
        <f>125*125*125</f>
        <v>1953125</v>
      </c>
      <c r="U227" s="9">
        <f>12*12*12</f>
        <v>1728</v>
      </c>
      <c r="V227" s="9">
        <f>(1-U227/S227)*COUNT($S$104:$S$168)</f>
        <v>64.94249216</v>
      </c>
      <c r="W227" s="9" t="s">
        <v>54</v>
      </c>
      <c r="Y227" s="9">
        <v>24</v>
      </c>
      <c r="AA227" s="9">
        <v>66</v>
      </c>
    </row>
    <row r="228" spans="1:27" x14ac:dyDescent="0.3">
      <c r="A228" s="9">
        <v>2</v>
      </c>
      <c r="B228" s="9">
        <v>175</v>
      </c>
      <c r="C228" s="9">
        <v>1025</v>
      </c>
      <c r="D228" s="9">
        <v>5.2499999999999998E-2</v>
      </c>
      <c r="E228" s="9">
        <v>0.03</v>
      </c>
      <c r="F228" s="9">
        <v>0.15</v>
      </c>
      <c r="G228" s="5">
        <f t="shared" si="28"/>
        <v>108.40108401084012</v>
      </c>
      <c r="H228" s="9">
        <v>3.5</v>
      </c>
      <c r="I228" s="9">
        <v>35</v>
      </c>
      <c r="J228" s="9">
        <v>1</v>
      </c>
      <c r="K228" s="9">
        <v>1</v>
      </c>
      <c r="L228" s="9">
        <v>3</v>
      </c>
      <c r="M228" s="9">
        <f>100-H228</f>
        <v>96.5</v>
      </c>
      <c r="N228" s="9">
        <v>2680</v>
      </c>
      <c r="O228" s="62">
        <f t="shared" si="32"/>
        <v>2586.1999999999998</v>
      </c>
      <c r="P228" s="9" t="s">
        <v>23</v>
      </c>
      <c r="R228" s="9" t="s">
        <v>97</v>
      </c>
      <c r="S228" s="9">
        <f>245*245*350</f>
        <v>21008750</v>
      </c>
      <c r="U228" s="9">
        <f>10*10*10</f>
        <v>1000</v>
      </c>
      <c r="V228" s="9">
        <f>(1-U228/S228)*COUNT($S$256:$S$282)</f>
        <v>26.99871482120545</v>
      </c>
      <c r="W228" s="9" t="s">
        <v>27</v>
      </c>
      <c r="Y228" s="9">
        <v>20</v>
      </c>
      <c r="AA228" s="9">
        <v>63</v>
      </c>
    </row>
    <row r="229" spans="1:27" x14ac:dyDescent="0.3">
      <c r="A229" s="9">
        <v>2</v>
      </c>
      <c r="B229" s="9">
        <v>170</v>
      </c>
      <c r="C229" s="9">
        <v>1300</v>
      </c>
      <c r="D229" s="9">
        <v>0.05</v>
      </c>
      <c r="E229" s="9">
        <v>0.03</v>
      </c>
      <c r="F229" s="9">
        <v>7.0000000000000007E-2</v>
      </c>
      <c r="G229" s="5">
        <f t="shared" si="28"/>
        <v>87.179487179487182</v>
      </c>
      <c r="H229" s="5">
        <f t="shared" ref="H229:H267" si="33">100-M229</f>
        <v>3.530351437699693</v>
      </c>
      <c r="I229" s="9">
        <v>25.68</v>
      </c>
      <c r="J229" s="9">
        <v>1</v>
      </c>
      <c r="K229" s="9">
        <v>1</v>
      </c>
      <c r="L229" s="9">
        <v>1</v>
      </c>
      <c r="M229" s="5">
        <v>96.469648562300307</v>
      </c>
      <c r="N229" s="9">
        <v>2680</v>
      </c>
      <c r="O229" s="62">
        <f t="shared" si="32"/>
        <v>2585.3865814696483</v>
      </c>
      <c r="P229" s="9" t="s">
        <v>23</v>
      </c>
      <c r="R229" s="9" t="s">
        <v>25</v>
      </c>
      <c r="S229" s="9">
        <f>100^3</f>
        <v>1000000</v>
      </c>
      <c r="U229" s="9">
        <f>8*8*8</f>
        <v>512</v>
      </c>
      <c r="V229" s="9">
        <f>(1-U229/S229)*COUNT($S$169:$S$243)</f>
        <v>74.961600000000004</v>
      </c>
      <c r="W229" s="9" t="s">
        <v>54</v>
      </c>
      <c r="Y229" s="9">
        <v>9.36</v>
      </c>
      <c r="AA229" s="9">
        <v>44.81</v>
      </c>
    </row>
    <row r="230" spans="1:27" x14ac:dyDescent="0.3">
      <c r="A230" s="9">
        <v>2</v>
      </c>
      <c r="B230" s="9">
        <v>170</v>
      </c>
      <c r="C230" s="9">
        <v>700</v>
      </c>
      <c r="D230" s="9">
        <v>0.05</v>
      </c>
      <c r="E230" s="9">
        <v>0.03</v>
      </c>
      <c r="F230" s="9">
        <v>7.0000000000000007E-2</v>
      </c>
      <c r="G230" s="5">
        <f t="shared" si="28"/>
        <v>161.9047619047619</v>
      </c>
      <c r="H230" s="5">
        <f t="shared" si="33"/>
        <v>3.6581469648563001</v>
      </c>
      <c r="I230" s="9">
        <v>25.68</v>
      </c>
      <c r="J230" s="9">
        <v>1</v>
      </c>
      <c r="K230" s="9">
        <v>1</v>
      </c>
      <c r="L230" s="9">
        <v>1</v>
      </c>
      <c r="M230" s="5">
        <v>96.3418530351437</v>
      </c>
      <c r="N230" s="9">
        <v>2680</v>
      </c>
      <c r="O230" s="62">
        <f t="shared" si="32"/>
        <v>2581.9616613418511</v>
      </c>
      <c r="P230" s="9" t="s">
        <v>23</v>
      </c>
      <c r="R230" s="9" t="s">
        <v>25</v>
      </c>
      <c r="S230" s="9">
        <f>100^3</f>
        <v>1000000</v>
      </c>
      <c r="U230" s="9">
        <f>8*8*8</f>
        <v>512</v>
      </c>
      <c r="V230" s="9">
        <f>(1-U230/S230)*COUNT($S$169:$S$243)</f>
        <v>74.961600000000004</v>
      </c>
      <c r="W230" s="9" t="s">
        <v>54</v>
      </c>
      <c r="Y230" s="9">
        <v>9.36</v>
      </c>
      <c r="AA230" s="9">
        <v>44.81</v>
      </c>
    </row>
    <row r="231" spans="1:27" x14ac:dyDescent="0.3">
      <c r="A231" s="9">
        <v>2</v>
      </c>
      <c r="B231" s="9">
        <v>788</v>
      </c>
      <c r="C231" s="9">
        <v>500</v>
      </c>
      <c r="D231" s="9">
        <v>0.35</v>
      </c>
      <c r="E231" s="9">
        <v>0.06</v>
      </c>
      <c r="F231" s="9">
        <v>0.1</v>
      </c>
      <c r="G231" s="5">
        <f t="shared" si="28"/>
        <v>75.047619047619051</v>
      </c>
      <c r="H231" s="9">
        <f t="shared" si="33"/>
        <v>3.7099999999999937</v>
      </c>
      <c r="I231" s="9">
        <v>40</v>
      </c>
      <c r="J231" s="9">
        <v>6</v>
      </c>
      <c r="K231" s="9">
        <v>1</v>
      </c>
      <c r="L231" s="9">
        <v>6</v>
      </c>
      <c r="M231" s="9">
        <v>96.29</v>
      </c>
      <c r="N231" s="9">
        <v>2680</v>
      </c>
      <c r="O231" s="9">
        <f t="shared" si="32"/>
        <v>2580.5720000000001</v>
      </c>
      <c r="P231" s="9" t="s">
        <v>23</v>
      </c>
      <c r="R231" s="9" t="s">
        <v>80</v>
      </c>
      <c r="S231" s="9">
        <f>630*400*500</f>
        <v>126000000</v>
      </c>
      <c r="U231" s="9">
        <f>10*10*10</f>
        <v>1000</v>
      </c>
      <c r="V231" s="9">
        <f>(1-U231/S231)*COUNT($S$2:$S$29)</f>
        <v>27.999777777777776</v>
      </c>
      <c r="W231" s="9" t="s">
        <v>54</v>
      </c>
      <c r="Y231" s="9">
        <v>20</v>
      </c>
      <c r="AA231" s="9">
        <v>60</v>
      </c>
    </row>
    <row r="232" spans="1:27" x14ac:dyDescent="0.3">
      <c r="A232" s="9">
        <v>2</v>
      </c>
      <c r="B232" s="9">
        <v>160</v>
      </c>
      <c r="C232" s="9">
        <v>1200</v>
      </c>
      <c r="D232" s="9">
        <v>0.05</v>
      </c>
      <c r="E232" s="9">
        <v>0.03</v>
      </c>
      <c r="F232" s="9">
        <v>7.0000000000000007E-2</v>
      </c>
      <c r="G232" s="5">
        <f t="shared" si="28"/>
        <v>88.8888888888889</v>
      </c>
      <c r="H232" s="5">
        <f t="shared" si="33"/>
        <v>3.7539936102237021</v>
      </c>
      <c r="I232" s="9">
        <v>25.68</v>
      </c>
      <c r="J232" s="9">
        <v>1</v>
      </c>
      <c r="K232" s="9">
        <v>1</v>
      </c>
      <c r="L232" s="9">
        <v>1</v>
      </c>
      <c r="M232" s="5">
        <v>96.246006389776298</v>
      </c>
      <c r="N232" s="9">
        <v>2680</v>
      </c>
      <c r="O232" s="62">
        <f t="shared" si="32"/>
        <v>2579.3929712460049</v>
      </c>
      <c r="P232" s="9" t="s">
        <v>23</v>
      </c>
      <c r="R232" s="9" t="s">
        <v>25</v>
      </c>
      <c r="S232" s="9">
        <f>100^3</f>
        <v>1000000</v>
      </c>
      <c r="U232" s="9">
        <f>8*8*8</f>
        <v>512</v>
      </c>
      <c r="V232" s="9">
        <f>(1-U232/S232)*COUNT($S$169:$S$243)</f>
        <v>74.961600000000004</v>
      </c>
      <c r="W232" s="9" t="s">
        <v>54</v>
      </c>
      <c r="Y232" s="9">
        <v>9.36</v>
      </c>
      <c r="AA232" s="9">
        <v>44.81</v>
      </c>
    </row>
    <row r="233" spans="1:27" x14ac:dyDescent="0.3">
      <c r="A233" s="9">
        <v>2</v>
      </c>
      <c r="B233" s="9">
        <v>300</v>
      </c>
      <c r="C233" s="9">
        <v>1500</v>
      </c>
      <c r="D233" s="9">
        <v>0.15</v>
      </c>
      <c r="E233" s="9">
        <v>0.05</v>
      </c>
      <c r="F233" s="9">
        <v>8.5000000000000006E-2</v>
      </c>
      <c r="G233" s="5">
        <f t="shared" si="28"/>
        <v>26.666666666666668</v>
      </c>
      <c r="H233" s="5">
        <f t="shared" si="33"/>
        <v>3.7999999999999972</v>
      </c>
      <c r="I233" s="9">
        <f>AVERAGE(Y233,AA233)</f>
        <v>41.5</v>
      </c>
      <c r="J233" s="9">
        <v>6</v>
      </c>
      <c r="K233" s="9">
        <v>1</v>
      </c>
      <c r="L233" s="9">
        <v>6</v>
      </c>
      <c r="M233" s="9">
        <v>96.2</v>
      </c>
      <c r="N233" s="9">
        <v>2680</v>
      </c>
      <c r="O233" s="62">
        <f t="shared" si="32"/>
        <v>2578.16</v>
      </c>
      <c r="P233" s="9" t="s">
        <v>23</v>
      </c>
      <c r="R233" s="9" t="s">
        <v>121</v>
      </c>
      <c r="S233" s="9">
        <f>(PI()*400^2/4)*400</f>
        <v>50265482.457436688</v>
      </c>
      <c r="U233" s="9">
        <f>10*10*10</f>
        <v>1000</v>
      </c>
      <c r="V233" s="9">
        <f>(1-U233/S233)*COUNT($S$83:$S$100)</f>
        <v>17.999641901378041</v>
      </c>
      <c r="W233" s="9" t="s">
        <v>27</v>
      </c>
      <c r="Y233" s="9">
        <v>20</v>
      </c>
      <c r="AA233" s="9">
        <v>63</v>
      </c>
    </row>
    <row r="234" spans="1:27" x14ac:dyDescent="0.3">
      <c r="A234" s="9">
        <v>2</v>
      </c>
      <c r="B234" s="9">
        <v>150</v>
      </c>
      <c r="C234" s="9">
        <v>1000</v>
      </c>
      <c r="D234" s="9">
        <v>0.05</v>
      </c>
      <c r="E234" s="9">
        <v>0.05</v>
      </c>
      <c r="F234" s="9">
        <v>0.115</v>
      </c>
      <c r="G234" s="5">
        <f t="shared" si="28"/>
        <v>60</v>
      </c>
      <c r="H234" s="9">
        <f t="shared" si="33"/>
        <v>3.8199999999999932</v>
      </c>
      <c r="I234" s="9">
        <f>AVERAGE(Y234,AA234)</f>
        <v>47.5</v>
      </c>
      <c r="J234" s="9">
        <v>6</v>
      </c>
      <c r="K234" s="9">
        <v>4</v>
      </c>
      <c r="L234" s="9">
        <v>6</v>
      </c>
      <c r="M234" s="9">
        <v>96.18</v>
      </c>
      <c r="N234" s="62">
        <f>O234*100/M234</f>
        <v>2682.4703680598877</v>
      </c>
      <c r="O234" s="9">
        <v>2580</v>
      </c>
      <c r="P234" s="9" t="s">
        <v>23</v>
      </c>
      <c r="R234" s="9" t="s">
        <v>98</v>
      </c>
      <c r="S234" s="9">
        <f>280*280*365</f>
        <v>28616000</v>
      </c>
      <c r="U234" s="9">
        <f>(PI()*10^2/4)*60</f>
        <v>4712.3889803846896</v>
      </c>
      <c r="V234" s="9">
        <f>(1-U234/S234)*COUNT($S$283:$S$312)</f>
        <v>29.995059698441029</v>
      </c>
      <c r="W234" s="9" t="s">
        <v>54</v>
      </c>
      <c r="Y234" s="9">
        <v>30</v>
      </c>
      <c r="AA234" s="9">
        <v>65</v>
      </c>
    </row>
    <row r="235" spans="1:27" x14ac:dyDescent="0.3">
      <c r="A235" s="9">
        <v>2</v>
      </c>
      <c r="B235" s="9">
        <v>180</v>
      </c>
      <c r="C235" s="9">
        <v>700</v>
      </c>
      <c r="D235" s="9">
        <v>0.05</v>
      </c>
      <c r="E235" s="9">
        <v>0.03</v>
      </c>
      <c r="F235" s="9">
        <v>7.0000000000000007E-2</v>
      </c>
      <c r="G235" s="5">
        <f t="shared" si="28"/>
        <v>171.42857142857142</v>
      </c>
      <c r="H235" s="5">
        <f t="shared" si="33"/>
        <v>3.8977635782748052</v>
      </c>
      <c r="I235" s="9">
        <v>25.68</v>
      </c>
      <c r="J235" s="9">
        <v>1</v>
      </c>
      <c r="K235" s="9">
        <v>1</v>
      </c>
      <c r="L235" s="9">
        <v>1</v>
      </c>
      <c r="M235" s="5">
        <v>96.102236421725195</v>
      </c>
      <c r="N235" s="9">
        <v>2680</v>
      </c>
      <c r="O235" s="62">
        <f>N235*M235/100</f>
        <v>2575.5399361022351</v>
      </c>
      <c r="P235" s="9" t="s">
        <v>23</v>
      </c>
      <c r="R235" s="9" t="s">
        <v>25</v>
      </c>
      <c r="S235" s="9">
        <f>100^3</f>
        <v>1000000</v>
      </c>
      <c r="U235" s="9">
        <f>8*8*8</f>
        <v>512</v>
      </c>
      <c r="V235" s="9">
        <f>(1-U235/S235)*COUNT($S$169:$S$243)</f>
        <v>74.961600000000004</v>
      </c>
      <c r="W235" s="9" t="s">
        <v>54</v>
      </c>
      <c r="Y235" s="9">
        <v>9.36</v>
      </c>
      <c r="AA235" s="9">
        <v>44.81</v>
      </c>
    </row>
    <row r="236" spans="1:27" x14ac:dyDescent="0.3">
      <c r="A236" s="9">
        <v>2</v>
      </c>
      <c r="B236" s="9">
        <v>350</v>
      </c>
      <c r="C236" s="9">
        <v>1100</v>
      </c>
      <c r="D236" s="9">
        <v>0.1</v>
      </c>
      <c r="E236" s="9">
        <v>0.03</v>
      </c>
      <c r="F236" s="9">
        <v>0.08</v>
      </c>
      <c r="G236" s="5">
        <f t="shared" si="28"/>
        <v>106.06060606060606</v>
      </c>
      <c r="H236" s="5">
        <f t="shared" si="33"/>
        <v>3.9179104477611872</v>
      </c>
      <c r="I236" s="9">
        <f>AVERAGE(Y236,AA236)</f>
        <v>41.5</v>
      </c>
      <c r="J236" s="9">
        <v>1</v>
      </c>
      <c r="K236" s="9">
        <v>1</v>
      </c>
      <c r="L236" s="9">
        <v>1</v>
      </c>
      <c r="M236" s="5">
        <f>O236*100/N236</f>
        <v>96.082089552238813</v>
      </c>
      <c r="N236" s="9">
        <v>2680</v>
      </c>
      <c r="O236" s="9">
        <v>2575</v>
      </c>
      <c r="P236" s="9" t="s">
        <v>23</v>
      </c>
      <c r="R236" s="9" t="s">
        <v>86</v>
      </c>
      <c r="S236" s="9">
        <f>125*125*125</f>
        <v>1953125</v>
      </c>
      <c r="U236" s="9">
        <f>10*10*10</f>
        <v>1000</v>
      </c>
      <c r="V236" s="9">
        <f>(1-U236/S236)*COUNT($S$55:$S$81)</f>
        <v>26.986176</v>
      </c>
      <c r="W236" s="9" t="s">
        <v>54</v>
      </c>
      <c r="Y236" s="9">
        <v>20</v>
      </c>
      <c r="AA236" s="9">
        <v>63</v>
      </c>
    </row>
    <row r="237" spans="1:27" x14ac:dyDescent="0.3">
      <c r="A237" s="9">
        <v>2</v>
      </c>
      <c r="B237" s="9">
        <v>150</v>
      </c>
      <c r="C237" s="9">
        <v>1100</v>
      </c>
      <c r="D237" s="9">
        <v>0.05</v>
      </c>
      <c r="E237" s="9">
        <v>0.03</v>
      </c>
      <c r="F237" s="9">
        <v>7.0000000000000007E-2</v>
      </c>
      <c r="G237" s="5">
        <f t="shared" si="28"/>
        <v>90.909090909090921</v>
      </c>
      <c r="H237" s="5">
        <f t="shared" si="33"/>
        <v>3.9456869009585063</v>
      </c>
      <c r="I237" s="9">
        <v>25.68</v>
      </c>
      <c r="J237" s="9">
        <v>1</v>
      </c>
      <c r="K237" s="9">
        <v>1</v>
      </c>
      <c r="L237" s="9">
        <v>1</v>
      </c>
      <c r="M237" s="5">
        <v>96.054313099041494</v>
      </c>
      <c r="N237" s="9">
        <v>2680</v>
      </c>
      <c r="O237" s="62">
        <f>N237*M237/100</f>
        <v>2574.2555910543119</v>
      </c>
      <c r="P237" s="9" t="s">
        <v>23</v>
      </c>
      <c r="R237" s="9" t="s">
        <v>25</v>
      </c>
      <c r="S237" s="9">
        <f>100^3</f>
        <v>1000000</v>
      </c>
      <c r="U237" s="9">
        <f>8*8*8</f>
        <v>512</v>
      </c>
      <c r="V237" s="9">
        <f>(1-U237/S237)*COUNT($S$169:$S$243)</f>
        <v>74.961600000000004</v>
      </c>
      <c r="W237" s="9" t="s">
        <v>54</v>
      </c>
      <c r="Y237" s="9">
        <v>9.36</v>
      </c>
      <c r="AA237" s="9">
        <v>44.81</v>
      </c>
    </row>
    <row r="238" spans="1:27" x14ac:dyDescent="0.3">
      <c r="A238" s="9">
        <v>2</v>
      </c>
      <c r="B238" s="9">
        <v>150</v>
      </c>
      <c r="C238" s="9">
        <v>600</v>
      </c>
      <c r="D238" s="9">
        <v>0.05</v>
      </c>
      <c r="E238" s="9">
        <v>0.03</v>
      </c>
      <c r="F238" s="9">
        <v>7.0000000000000007E-2</v>
      </c>
      <c r="G238" s="5">
        <f t="shared" si="28"/>
        <v>166.66666666666669</v>
      </c>
      <c r="H238" s="5">
        <f t="shared" si="33"/>
        <v>4.0095846645368027</v>
      </c>
      <c r="I238" s="9">
        <v>25.68</v>
      </c>
      <c r="J238" s="9">
        <v>1</v>
      </c>
      <c r="K238" s="9">
        <v>1</v>
      </c>
      <c r="L238" s="9">
        <v>1</v>
      </c>
      <c r="M238" s="5">
        <v>95.990415335463197</v>
      </c>
      <c r="N238" s="9">
        <v>2680</v>
      </c>
      <c r="O238" s="62">
        <f>N238*M238/100</f>
        <v>2572.5431309904138</v>
      </c>
      <c r="P238" s="9" t="s">
        <v>23</v>
      </c>
      <c r="R238" s="9" t="s">
        <v>25</v>
      </c>
      <c r="S238" s="9">
        <f>100^3</f>
        <v>1000000</v>
      </c>
      <c r="U238" s="9">
        <f>8*8*8</f>
        <v>512</v>
      </c>
      <c r="V238" s="9">
        <f>(1-U238/S238)*COUNT($S$169:$S$243)</f>
        <v>74.961600000000004</v>
      </c>
      <c r="W238" s="9" t="s">
        <v>54</v>
      </c>
      <c r="Y238" s="9">
        <v>9.36</v>
      </c>
      <c r="AA238" s="9">
        <v>44.81</v>
      </c>
    </row>
    <row r="239" spans="1:27" x14ac:dyDescent="0.3">
      <c r="A239" s="9">
        <v>2</v>
      </c>
      <c r="B239" s="9">
        <v>250</v>
      </c>
      <c r="C239" s="9">
        <v>800</v>
      </c>
      <c r="D239" s="9">
        <v>0.15</v>
      </c>
      <c r="E239" s="9">
        <v>0.06</v>
      </c>
      <c r="F239" s="9">
        <v>0.08</v>
      </c>
      <c r="G239" s="5">
        <f t="shared" si="28"/>
        <v>34.722222222222229</v>
      </c>
      <c r="H239" s="5">
        <f t="shared" si="33"/>
        <v>4.1198501872659108</v>
      </c>
      <c r="I239" s="9">
        <v>28</v>
      </c>
      <c r="J239" s="9">
        <v>6</v>
      </c>
      <c r="K239" s="9">
        <v>1</v>
      </c>
      <c r="L239" s="9">
        <v>6</v>
      </c>
      <c r="M239" s="5">
        <f>O239/N239*100</f>
        <v>95.880149812734089</v>
      </c>
      <c r="N239" s="9">
        <v>2670</v>
      </c>
      <c r="O239" s="9">
        <v>2560</v>
      </c>
      <c r="P239" s="9" t="s">
        <v>23</v>
      </c>
      <c r="R239" s="9" t="s">
        <v>91</v>
      </c>
      <c r="S239" s="9">
        <f>280*280*365</f>
        <v>28616000</v>
      </c>
      <c r="U239" s="9">
        <f>12*12*12</f>
        <v>1728</v>
      </c>
      <c r="V239" s="9">
        <f>(1-U239/S239)*COUNT(#REF!)</f>
        <v>0</v>
      </c>
      <c r="W239" s="9" t="s">
        <v>54</v>
      </c>
      <c r="Y239" s="9">
        <v>20</v>
      </c>
      <c r="AA239" s="9">
        <v>63</v>
      </c>
    </row>
    <row r="240" spans="1:27" x14ac:dyDescent="0.3">
      <c r="A240" s="9">
        <v>2</v>
      </c>
      <c r="B240" s="9">
        <v>250</v>
      </c>
      <c r="C240" s="9">
        <v>700</v>
      </c>
      <c r="D240" s="9">
        <v>0.13</v>
      </c>
      <c r="E240" s="9">
        <v>0.06</v>
      </c>
      <c r="F240" s="9">
        <v>7.0000000000000007E-2</v>
      </c>
      <c r="G240" s="5">
        <f t="shared" si="28"/>
        <v>45.787545787545788</v>
      </c>
      <c r="H240" s="5">
        <f t="shared" si="33"/>
        <v>4.2000000000000028</v>
      </c>
      <c r="I240" s="9">
        <v>41</v>
      </c>
      <c r="J240" s="9">
        <v>2</v>
      </c>
      <c r="K240" s="9">
        <v>1</v>
      </c>
      <c r="L240" s="9">
        <v>1</v>
      </c>
      <c r="M240" s="9">
        <v>95.8</v>
      </c>
      <c r="N240" s="9">
        <v>2670</v>
      </c>
      <c r="O240" s="62">
        <f t="shared" ref="O240:O253" si="34">N240*M240/100</f>
        <v>2557.86</v>
      </c>
      <c r="P240" s="9" t="s">
        <v>23</v>
      </c>
      <c r="R240" s="9" t="s">
        <v>86</v>
      </c>
      <c r="S240" s="5">
        <f>125*125*125</f>
        <v>1953125</v>
      </c>
      <c r="U240" s="9">
        <f>12*12*12</f>
        <v>1728</v>
      </c>
      <c r="V240" s="9">
        <f>(1-U240/S240)*COUNT($S$104:$S$168)</f>
        <v>64.94249216</v>
      </c>
      <c r="W240" s="9" t="s">
        <v>54</v>
      </c>
      <c r="Y240" s="9">
        <v>24</v>
      </c>
      <c r="AA240" s="9">
        <v>66</v>
      </c>
    </row>
    <row r="241" spans="1:27" x14ac:dyDescent="0.3">
      <c r="A241" s="9">
        <v>2</v>
      </c>
      <c r="B241" s="9">
        <v>463</v>
      </c>
      <c r="C241" s="9">
        <v>1099</v>
      </c>
      <c r="D241" s="9">
        <v>0.3</v>
      </c>
      <c r="E241" s="9">
        <v>0.06</v>
      </c>
      <c r="F241" s="9">
        <v>0.1</v>
      </c>
      <c r="G241" s="5">
        <f t="shared" si="28"/>
        <v>23.40511576180366</v>
      </c>
      <c r="H241" s="9">
        <f t="shared" si="33"/>
        <v>4.2199999999999989</v>
      </c>
      <c r="I241" s="9">
        <v>40</v>
      </c>
      <c r="J241" s="9">
        <v>6</v>
      </c>
      <c r="K241" s="9">
        <v>1</v>
      </c>
      <c r="L241" s="9">
        <v>6</v>
      </c>
      <c r="M241" s="9">
        <v>95.78</v>
      </c>
      <c r="N241" s="9">
        <v>2680</v>
      </c>
      <c r="O241" s="9">
        <f t="shared" si="34"/>
        <v>2566.904</v>
      </c>
      <c r="P241" s="9" t="s">
        <v>23</v>
      </c>
      <c r="R241" s="9" t="s">
        <v>80</v>
      </c>
      <c r="S241" s="9">
        <f>630*400*500</f>
        <v>126000000</v>
      </c>
      <c r="U241" s="9">
        <f>10*10*10</f>
        <v>1000</v>
      </c>
      <c r="V241" s="9">
        <f>(1-U241/S241)*COUNT($S$2:$S$29)</f>
        <v>27.999777777777776</v>
      </c>
      <c r="W241" s="9" t="s">
        <v>54</v>
      </c>
      <c r="Y241" s="9">
        <v>20</v>
      </c>
      <c r="AA241" s="9">
        <v>60</v>
      </c>
    </row>
    <row r="242" spans="1:27" x14ac:dyDescent="0.3">
      <c r="A242" s="9">
        <v>2</v>
      </c>
      <c r="B242" s="9">
        <v>250</v>
      </c>
      <c r="C242" s="9">
        <v>400</v>
      </c>
      <c r="D242" s="9">
        <v>0.13</v>
      </c>
      <c r="E242" s="9">
        <v>0.09</v>
      </c>
      <c r="F242" s="9">
        <v>7.0000000000000007E-2</v>
      </c>
      <c r="G242" s="5">
        <f t="shared" si="28"/>
        <v>53.418803418803421</v>
      </c>
      <c r="H242" s="5">
        <f t="shared" si="33"/>
        <v>4.2999999999999972</v>
      </c>
      <c r="I242" s="9">
        <v>41</v>
      </c>
      <c r="J242" s="9">
        <v>2</v>
      </c>
      <c r="K242" s="9">
        <v>1</v>
      </c>
      <c r="L242" s="9">
        <v>1</v>
      </c>
      <c r="M242" s="9">
        <v>95.7</v>
      </c>
      <c r="N242" s="9">
        <v>2670</v>
      </c>
      <c r="O242" s="62">
        <f t="shared" si="34"/>
        <v>2555.19</v>
      </c>
      <c r="P242" s="9" t="s">
        <v>23</v>
      </c>
      <c r="R242" s="9" t="s">
        <v>86</v>
      </c>
      <c r="S242" s="5">
        <f>125*125*125</f>
        <v>1953125</v>
      </c>
      <c r="U242" s="9">
        <f>12*12*12</f>
        <v>1728</v>
      </c>
      <c r="V242" s="9">
        <f>(1-U242/S242)*COUNT($S$104:$S$168)</f>
        <v>64.94249216</v>
      </c>
      <c r="W242" s="9" t="s">
        <v>54</v>
      </c>
      <c r="Y242" s="9">
        <v>24</v>
      </c>
      <c r="AA242" s="9">
        <v>66</v>
      </c>
    </row>
    <row r="243" spans="1:27" x14ac:dyDescent="0.3">
      <c r="A243" s="9">
        <v>2</v>
      </c>
      <c r="B243" s="9">
        <v>625</v>
      </c>
      <c r="C243" s="9">
        <v>1400</v>
      </c>
      <c r="D243" s="9">
        <v>0.35</v>
      </c>
      <c r="E243" s="9">
        <v>0.06</v>
      </c>
      <c r="F243" s="9">
        <v>0.1</v>
      </c>
      <c r="G243" s="5">
        <f t="shared" si="28"/>
        <v>21.258503401360549</v>
      </c>
      <c r="H243" s="9">
        <f t="shared" si="33"/>
        <v>4.3299999999999983</v>
      </c>
      <c r="I243" s="9">
        <v>40</v>
      </c>
      <c r="J243" s="9">
        <v>6</v>
      </c>
      <c r="K243" s="9">
        <v>1</v>
      </c>
      <c r="L243" s="9">
        <v>6</v>
      </c>
      <c r="M243" s="9">
        <v>95.67</v>
      </c>
      <c r="N243" s="9">
        <v>2680</v>
      </c>
      <c r="O243" s="9">
        <f t="shared" si="34"/>
        <v>2563.9560000000001</v>
      </c>
      <c r="P243" s="9" t="s">
        <v>23</v>
      </c>
      <c r="R243" s="9" t="s">
        <v>80</v>
      </c>
      <c r="S243" s="9">
        <f>630*400*500</f>
        <v>126000000</v>
      </c>
      <c r="U243" s="9">
        <f>10*10*10</f>
        <v>1000</v>
      </c>
      <c r="V243" s="9">
        <f>(1-U243/S243)*COUNT($S$2:$S$29)</f>
        <v>27.999777777777776</v>
      </c>
      <c r="W243" s="9" t="s">
        <v>54</v>
      </c>
      <c r="Y243" s="9">
        <v>20</v>
      </c>
      <c r="AA243" s="9">
        <v>60</v>
      </c>
    </row>
    <row r="244" spans="1:27" x14ac:dyDescent="0.3">
      <c r="A244" s="9">
        <v>2</v>
      </c>
      <c r="B244" s="9">
        <v>160</v>
      </c>
      <c r="C244" s="9">
        <v>600</v>
      </c>
      <c r="D244" s="9">
        <v>0.05</v>
      </c>
      <c r="E244" s="9">
        <v>0.03</v>
      </c>
      <c r="F244" s="9">
        <v>7.0000000000000007E-2</v>
      </c>
      <c r="G244" s="5">
        <f t="shared" si="28"/>
        <v>177.7777777777778</v>
      </c>
      <c r="H244" s="5">
        <f t="shared" si="33"/>
        <v>4.3450479233226957</v>
      </c>
      <c r="I244" s="9">
        <v>25.68</v>
      </c>
      <c r="J244" s="9">
        <v>1</v>
      </c>
      <c r="K244" s="9">
        <v>1</v>
      </c>
      <c r="L244" s="9">
        <v>1</v>
      </c>
      <c r="M244" s="5">
        <v>95.654952076677304</v>
      </c>
      <c r="N244" s="9">
        <v>2680</v>
      </c>
      <c r="O244" s="62">
        <f t="shared" si="34"/>
        <v>2563.552715654952</v>
      </c>
      <c r="P244" s="9" t="s">
        <v>23</v>
      </c>
      <c r="R244" s="9" t="s">
        <v>25</v>
      </c>
      <c r="S244" s="9">
        <f>100^3</f>
        <v>1000000</v>
      </c>
      <c r="U244" s="9">
        <f>8*8*8</f>
        <v>512</v>
      </c>
      <c r="V244" s="9">
        <f>(1-U244/S244)*COUNT($S$169:$S$243)</f>
        <v>74.961600000000004</v>
      </c>
      <c r="W244" s="9" t="s">
        <v>54</v>
      </c>
      <c r="Y244" s="9">
        <v>9.36</v>
      </c>
      <c r="AA244" s="9">
        <v>44.81</v>
      </c>
    </row>
    <row r="245" spans="1:27" x14ac:dyDescent="0.3">
      <c r="A245" s="9">
        <v>2</v>
      </c>
      <c r="B245" s="9">
        <v>150</v>
      </c>
      <c r="C245" s="9">
        <v>1200</v>
      </c>
      <c r="D245" s="9">
        <v>0.05</v>
      </c>
      <c r="E245" s="9">
        <v>0.03</v>
      </c>
      <c r="F245" s="9">
        <v>7.0000000000000007E-2</v>
      </c>
      <c r="G245" s="5">
        <f t="shared" si="28"/>
        <v>83.333333333333343</v>
      </c>
      <c r="H245" s="5">
        <f t="shared" si="33"/>
        <v>4.3610223642173054</v>
      </c>
      <c r="I245" s="9">
        <v>25.68</v>
      </c>
      <c r="J245" s="9">
        <v>1</v>
      </c>
      <c r="K245" s="9">
        <v>1</v>
      </c>
      <c r="L245" s="9">
        <v>1</v>
      </c>
      <c r="M245" s="5">
        <v>95.638977635782695</v>
      </c>
      <c r="N245" s="9">
        <v>2680</v>
      </c>
      <c r="O245" s="62">
        <f t="shared" si="34"/>
        <v>2563.1246006389761</v>
      </c>
      <c r="P245" s="9" t="s">
        <v>23</v>
      </c>
      <c r="R245" s="9" t="s">
        <v>25</v>
      </c>
      <c r="S245" s="9">
        <f>100^3</f>
        <v>1000000</v>
      </c>
      <c r="U245" s="9">
        <f>8*8*8</f>
        <v>512</v>
      </c>
      <c r="V245" s="9">
        <f>(1-U245/S245)*COUNT($S$169:$S$243)</f>
        <v>74.961600000000004</v>
      </c>
      <c r="W245" s="9" t="s">
        <v>54</v>
      </c>
      <c r="Y245" s="9">
        <v>9.36</v>
      </c>
      <c r="AA245" s="9">
        <v>44.81</v>
      </c>
    </row>
    <row r="246" spans="1:27" x14ac:dyDescent="0.3">
      <c r="A246" s="9">
        <v>2</v>
      </c>
      <c r="B246" s="9">
        <v>250</v>
      </c>
      <c r="C246" s="9">
        <v>2600</v>
      </c>
      <c r="D246" s="9">
        <v>0.13</v>
      </c>
      <c r="E246" s="9">
        <v>0.03</v>
      </c>
      <c r="F246" s="9">
        <v>7.0000000000000007E-2</v>
      </c>
      <c r="G246" s="5">
        <f t="shared" si="28"/>
        <v>24.654832347140044</v>
      </c>
      <c r="H246" s="5">
        <f t="shared" si="33"/>
        <v>4.4000000000000057</v>
      </c>
      <c r="I246" s="9">
        <v>41</v>
      </c>
      <c r="J246" s="9">
        <v>2</v>
      </c>
      <c r="K246" s="9">
        <v>1</v>
      </c>
      <c r="L246" s="9">
        <v>1</v>
      </c>
      <c r="M246" s="9">
        <v>95.6</v>
      </c>
      <c r="N246" s="9">
        <v>2670</v>
      </c>
      <c r="O246" s="62">
        <f t="shared" si="34"/>
        <v>2552.5199999999995</v>
      </c>
      <c r="P246" s="9" t="s">
        <v>23</v>
      </c>
      <c r="R246" s="9" t="s">
        <v>86</v>
      </c>
      <c r="S246" s="5">
        <f>125*125*125</f>
        <v>1953125</v>
      </c>
      <c r="U246" s="9">
        <f>12*12*12</f>
        <v>1728</v>
      </c>
      <c r="V246" s="9">
        <f>(1-U246/S246)*COUNT($S$104:$S$168)</f>
        <v>64.94249216</v>
      </c>
      <c r="W246" s="9" t="s">
        <v>54</v>
      </c>
      <c r="Y246" s="9">
        <v>24</v>
      </c>
      <c r="AA246" s="9">
        <v>66</v>
      </c>
    </row>
    <row r="247" spans="1:27" x14ac:dyDescent="0.3">
      <c r="A247" s="9">
        <v>2</v>
      </c>
      <c r="B247" s="9">
        <v>140</v>
      </c>
      <c r="C247" s="9">
        <v>1100</v>
      </c>
      <c r="D247" s="9">
        <v>0.05</v>
      </c>
      <c r="E247" s="9">
        <v>0.03</v>
      </c>
      <c r="F247" s="9">
        <v>7.0000000000000007E-2</v>
      </c>
      <c r="G247" s="5">
        <f t="shared" si="28"/>
        <v>84.848484848484858</v>
      </c>
      <c r="H247" s="5">
        <f t="shared" si="33"/>
        <v>4.4089456869010064</v>
      </c>
      <c r="I247" s="9">
        <v>25.68</v>
      </c>
      <c r="J247" s="9">
        <v>1</v>
      </c>
      <c r="K247" s="9">
        <v>1</v>
      </c>
      <c r="L247" s="9">
        <v>1</v>
      </c>
      <c r="M247" s="5">
        <v>95.591054313098994</v>
      </c>
      <c r="N247" s="9">
        <v>2680</v>
      </c>
      <c r="O247" s="62">
        <f t="shared" si="34"/>
        <v>2561.8402555910529</v>
      </c>
      <c r="P247" s="9" t="s">
        <v>23</v>
      </c>
      <c r="R247" s="9" t="s">
        <v>25</v>
      </c>
      <c r="S247" s="9">
        <f>100^3</f>
        <v>1000000</v>
      </c>
      <c r="U247" s="9">
        <f>8*8*8</f>
        <v>512</v>
      </c>
      <c r="V247" s="9">
        <f>(1-U247/S247)*COUNT($S$169:$S$243)</f>
        <v>74.961600000000004</v>
      </c>
      <c r="W247" s="9" t="s">
        <v>54</v>
      </c>
      <c r="Y247" s="9">
        <v>9.36</v>
      </c>
      <c r="AA247" s="9">
        <v>44.81</v>
      </c>
    </row>
    <row r="248" spans="1:27" x14ac:dyDescent="0.3">
      <c r="A248" s="9">
        <v>2</v>
      </c>
      <c r="B248" s="9">
        <v>400</v>
      </c>
      <c r="C248" s="9">
        <v>600</v>
      </c>
      <c r="D248" s="9">
        <v>0.1164</v>
      </c>
      <c r="E248" s="9">
        <v>0.03</v>
      </c>
      <c r="F248" s="9">
        <v>0.08</v>
      </c>
      <c r="G248" s="5">
        <f t="shared" si="28"/>
        <v>190.91256204658265</v>
      </c>
      <c r="H248" s="5">
        <f t="shared" si="33"/>
        <v>4.4178674351585983</v>
      </c>
      <c r="I248" s="9">
        <f>77/2</f>
        <v>38.5</v>
      </c>
      <c r="J248" s="9">
        <v>1</v>
      </c>
      <c r="K248" s="9">
        <v>1</v>
      </c>
      <c r="L248" s="9">
        <v>4</v>
      </c>
      <c r="M248" s="5">
        <v>95.582132564841402</v>
      </c>
      <c r="N248" s="9">
        <v>2680</v>
      </c>
      <c r="O248" s="62">
        <f t="shared" si="34"/>
        <v>2561.6011527377495</v>
      </c>
      <c r="P248" s="9" t="s">
        <v>23</v>
      </c>
      <c r="R248" s="9" t="s">
        <v>91</v>
      </c>
      <c r="S248" s="9">
        <f>280*280*365</f>
        <v>28616000</v>
      </c>
      <c r="U248" s="9">
        <f>6*8*10</f>
        <v>480</v>
      </c>
      <c r="V248" s="9">
        <f>(1-U248/S248)*COUNT($S$313:$S$339)</f>
        <v>26.999547106513837</v>
      </c>
      <c r="W248" s="9" t="s">
        <v>54</v>
      </c>
      <c r="Y248" s="9">
        <v>15</v>
      </c>
      <c r="AA248" s="9">
        <v>62</v>
      </c>
    </row>
    <row r="249" spans="1:27" x14ac:dyDescent="0.3">
      <c r="A249" s="9">
        <v>2</v>
      </c>
      <c r="B249" s="9">
        <v>250</v>
      </c>
      <c r="C249" s="9">
        <v>325</v>
      </c>
      <c r="D249" s="9">
        <v>0.13</v>
      </c>
      <c r="E249" s="9">
        <v>0.09</v>
      </c>
      <c r="F249" s="9">
        <v>7.0000000000000007E-2</v>
      </c>
      <c r="G249" s="5">
        <f t="shared" si="28"/>
        <v>65.746219592373436</v>
      </c>
      <c r="H249" s="5">
        <f t="shared" si="33"/>
        <v>4.5999999999999943</v>
      </c>
      <c r="I249" s="9">
        <v>41</v>
      </c>
      <c r="J249" s="9">
        <v>2</v>
      </c>
      <c r="K249" s="9">
        <v>1</v>
      </c>
      <c r="L249" s="9">
        <v>1</v>
      </c>
      <c r="M249" s="9">
        <v>95.4</v>
      </c>
      <c r="N249" s="9">
        <v>2670</v>
      </c>
      <c r="O249" s="62">
        <f t="shared" si="34"/>
        <v>2547.1800000000003</v>
      </c>
      <c r="P249" s="9" t="s">
        <v>23</v>
      </c>
      <c r="R249" s="9" t="s">
        <v>86</v>
      </c>
      <c r="S249" s="5">
        <f>125*125*125</f>
        <v>1953125</v>
      </c>
      <c r="U249" s="9">
        <f>12*12*12</f>
        <v>1728</v>
      </c>
      <c r="V249" s="9">
        <f>(1-U249/S249)*COUNT($S$104:$S$168)</f>
        <v>64.94249216</v>
      </c>
      <c r="W249" s="9" t="s">
        <v>54</v>
      </c>
      <c r="Y249" s="9">
        <v>24</v>
      </c>
      <c r="AA249" s="9">
        <v>66</v>
      </c>
    </row>
    <row r="250" spans="1:27" x14ac:dyDescent="0.3">
      <c r="A250" s="9">
        <v>2</v>
      </c>
      <c r="B250" s="9">
        <v>170</v>
      </c>
      <c r="C250" s="9">
        <v>600</v>
      </c>
      <c r="D250" s="9">
        <v>0.05</v>
      </c>
      <c r="E250" s="9">
        <v>0.03</v>
      </c>
      <c r="F250" s="9">
        <v>7.0000000000000007E-2</v>
      </c>
      <c r="G250" s="5">
        <f t="shared" si="28"/>
        <v>188.88888888888891</v>
      </c>
      <c r="H250" s="5">
        <f t="shared" si="33"/>
        <v>4.616613418530406</v>
      </c>
      <c r="I250" s="9">
        <v>25.68</v>
      </c>
      <c r="J250" s="9">
        <v>1</v>
      </c>
      <c r="K250" s="9">
        <v>1</v>
      </c>
      <c r="L250" s="9">
        <v>1</v>
      </c>
      <c r="M250" s="5">
        <v>95.383386581469594</v>
      </c>
      <c r="N250" s="9">
        <v>2680</v>
      </c>
      <c r="O250" s="62">
        <f t="shared" si="34"/>
        <v>2556.274760383385</v>
      </c>
      <c r="P250" s="9" t="s">
        <v>23</v>
      </c>
      <c r="R250" s="9" t="s">
        <v>25</v>
      </c>
      <c r="S250" s="9">
        <f>100^3</f>
        <v>1000000</v>
      </c>
      <c r="U250" s="9">
        <f>8*8*8</f>
        <v>512</v>
      </c>
      <c r="V250" s="9">
        <f>(1-U250/S250)*COUNT($S$169:$S$243)</f>
        <v>74.961600000000004</v>
      </c>
      <c r="W250" s="9" t="s">
        <v>54</v>
      </c>
      <c r="Y250" s="9">
        <v>9.36</v>
      </c>
      <c r="AA250" s="9">
        <v>44.81</v>
      </c>
    </row>
    <row r="251" spans="1:27" x14ac:dyDescent="0.3">
      <c r="A251" s="9">
        <v>2</v>
      </c>
      <c r="B251" s="9">
        <v>180</v>
      </c>
      <c r="C251" s="9">
        <v>1500</v>
      </c>
      <c r="D251" s="9">
        <v>0.05</v>
      </c>
      <c r="E251" s="9">
        <v>0.03</v>
      </c>
      <c r="F251" s="9">
        <v>7.0000000000000007E-2</v>
      </c>
      <c r="G251" s="5">
        <f t="shared" si="28"/>
        <v>80</v>
      </c>
      <c r="H251" s="5">
        <f t="shared" si="33"/>
        <v>4.7763578274761045</v>
      </c>
      <c r="I251" s="9">
        <v>25.68</v>
      </c>
      <c r="J251" s="9">
        <v>1</v>
      </c>
      <c r="K251" s="9">
        <v>1</v>
      </c>
      <c r="L251" s="9">
        <v>1</v>
      </c>
      <c r="M251" s="5">
        <v>95.223642172523896</v>
      </c>
      <c r="N251" s="9">
        <v>2680</v>
      </c>
      <c r="O251" s="62">
        <f t="shared" si="34"/>
        <v>2551.9936102236402</v>
      </c>
      <c r="P251" s="9" t="s">
        <v>23</v>
      </c>
      <c r="R251" s="9" t="s">
        <v>25</v>
      </c>
      <c r="S251" s="9">
        <f>100^3</f>
        <v>1000000</v>
      </c>
      <c r="U251" s="9">
        <f>8*8*8</f>
        <v>512</v>
      </c>
      <c r="V251" s="9">
        <f>(1-U251/S251)*COUNT($S$169:$S$243)</f>
        <v>74.961600000000004</v>
      </c>
      <c r="W251" s="9" t="s">
        <v>54</v>
      </c>
      <c r="Y251" s="9">
        <v>9.36</v>
      </c>
      <c r="AA251" s="9">
        <v>44.81</v>
      </c>
    </row>
    <row r="252" spans="1:27" x14ac:dyDescent="0.3">
      <c r="A252" s="9">
        <v>2</v>
      </c>
      <c r="B252" s="9">
        <v>170</v>
      </c>
      <c r="C252" s="9">
        <v>1400</v>
      </c>
      <c r="D252" s="9">
        <v>0.05</v>
      </c>
      <c r="E252" s="9">
        <v>0.03</v>
      </c>
      <c r="F252" s="9">
        <v>7.0000000000000007E-2</v>
      </c>
      <c r="G252" s="5">
        <f t="shared" si="28"/>
        <v>80.952380952380949</v>
      </c>
      <c r="H252" s="5">
        <f t="shared" si="33"/>
        <v>4.7923322683706999</v>
      </c>
      <c r="I252" s="9">
        <v>25.68</v>
      </c>
      <c r="J252" s="9">
        <v>1</v>
      </c>
      <c r="K252" s="9">
        <v>1</v>
      </c>
      <c r="L252" s="9">
        <v>1</v>
      </c>
      <c r="M252" s="5">
        <v>95.2076677316293</v>
      </c>
      <c r="N252" s="9">
        <v>2680</v>
      </c>
      <c r="O252" s="62">
        <f t="shared" si="34"/>
        <v>2551.5654952076652</v>
      </c>
      <c r="P252" s="9" t="s">
        <v>23</v>
      </c>
      <c r="R252" s="9" t="s">
        <v>25</v>
      </c>
      <c r="S252" s="9">
        <f>100^3</f>
        <v>1000000</v>
      </c>
      <c r="U252" s="9">
        <f>8*8*8</f>
        <v>512</v>
      </c>
      <c r="V252" s="9">
        <f>(1-U252/S252)*COUNT($S$169:$S$243)</f>
        <v>74.961600000000004</v>
      </c>
      <c r="W252" s="9" t="s">
        <v>54</v>
      </c>
      <c r="Y252" s="9">
        <v>9.36</v>
      </c>
      <c r="AA252" s="9">
        <v>44.81</v>
      </c>
    </row>
    <row r="253" spans="1:27" x14ac:dyDescent="0.3">
      <c r="A253" s="9">
        <v>2</v>
      </c>
      <c r="B253" s="9">
        <v>250</v>
      </c>
      <c r="C253" s="9">
        <v>500</v>
      </c>
      <c r="D253" s="9">
        <v>0.13</v>
      </c>
      <c r="E253" s="9">
        <v>0.06</v>
      </c>
      <c r="F253" s="9">
        <v>7.0000000000000007E-2</v>
      </c>
      <c r="G253" s="5">
        <f t="shared" si="28"/>
        <v>64.102564102564102</v>
      </c>
      <c r="H253" s="5">
        <f t="shared" si="33"/>
        <v>4.7999999999999972</v>
      </c>
      <c r="I253" s="9">
        <v>41</v>
      </c>
      <c r="J253" s="9">
        <v>2</v>
      </c>
      <c r="K253" s="9">
        <v>1</v>
      </c>
      <c r="L253" s="9">
        <v>1</v>
      </c>
      <c r="M253" s="9">
        <v>95.2</v>
      </c>
      <c r="N253" s="9">
        <v>2670</v>
      </c>
      <c r="O253" s="62">
        <f t="shared" si="34"/>
        <v>2541.84</v>
      </c>
      <c r="P253" s="9" t="s">
        <v>23</v>
      </c>
      <c r="R253" s="9" t="s">
        <v>86</v>
      </c>
      <c r="S253" s="5">
        <f>125*125*125</f>
        <v>1953125</v>
      </c>
      <c r="U253" s="9">
        <f>12*12*12</f>
        <v>1728</v>
      </c>
      <c r="V253" s="9">
        <f>(1-U253/S253)*COUNT($S$104:$S$168)</f>
        <v>64.94249216</v>
      </c>
      <c r="W253" s="9" t="s">
        <v>54</v>
      </c>
      <c r="Y253" s="9">
        <v>24</v>
      </c>
      <c r="AA253" s="9">
        <v>66</v>
      </c>
    </row>
    <row r="254" spans="1:27" x14ac:dyDescent="0.3">
      <c r="A254" s="9">
        <v>2</v>
      </c>
      <c r="B254" s="9">
        <v>200</v>
      </c>
      <c r="C254" s="9">
        <v>1000</v>
      </c>
      <c r="D254" s="9">
        <v>0.15</v>
      </c>
      <c r="E254" s="9">
        <v>0.04</v>
      </c>
      <c r="F254" s="9">
        <v>0.08</v>
      </c>
      <c r="G254" s="5">
        <f t="shared" si="28"/>
        <v>33.333333333333336</v>
      </c>
      <c r="H254" s="5">
        <f t="shared" si="33"/>
        <v>4.8689138576779101</v>
      </c>
      <c r="I254" s="9">
        <v>28</v>
      </c>
      <c r="J254" s="9">
        <v>6</v>
      </c>
      <c r="K254" s="9">
        <v>1</v>
      </c>
      <c r="L254" s="9">
        <v>6</v>
      </c>
      <c r="M254" s="5">
        <f>O254/N254*100</f>
        <v>95.13108614232209</v>
      </c>
      <c r="N254" s="9">
        <v>2670</v>
      </c>
      <c r="O254" s="9">
        <v>2540</v>
      </c>
      <c r="P254" s="9" t="s">
        <v>23</v>
      </c>
      <c r="R254" s="9" t="s">
        <v>91</v>
      </c>
      <c r="S254" s="9">
        <f>280*280*365</f>
        <v>28616000</v>
      </c>
      <c r="U254" s="9">
        <f>12*12*12</f>
        <v>1728</v>
      </c>
      <c r="V254" s="9">
        <f>(1-U254/S254)*COUNT(#REF!)</f>
        <v>0</v>
      </c>
      <c r="W254" s="9" t="s">
        <v>54</v>
      </c>
      <c r="Y254" s="9">
        <v>20</v>
      </c>
      <c r="AA254" s="9">
        <v>63</v>
      </c>
    </row>
    <row r="255" spans="1:27" x14ac:dyDescent="0.3">
      <c r="A255" s="9">
        <v>2</v>
      </c>
      <c r="B255" s="9">
        <v>180</v>
      </c>
      <c r="C255" s="9">
        <v>600</v>
      </c>
      <c r="D255" s="9">
        <v>0.05</v>
      </c>
      <c r="E255" s="9">
        <v>0.03</v>
      </c>
      <c r="F255" s="9">
        <v>7.0000000000000007E-2</v>
      </c>
      <c r="G255" s="5">
        <f t="shared" si="28"/>
        <v>200.00000000000003</v>
      </c>
      <c r="H255" s="5">
        <f t="shared" si="33"/>
        <v>4.888178913738102</v>
      </c>
      <c r="I255" s="9">
        <v>25.68</v>
      </c>
      <c r="J255" s="9">
        <v>1</v>
      </c>
      <c r="K255" s="9">
        <v>1</v>
      </c>
      <c r="L255" s="9">
        <v>1</v>
      </c>
      <c r="M255" s="5">
        <v>95.111821086261898</v>
      </c>
      <c r="N255" s="9">
        <v>2680</v>
      </c>
      <c r="O255" s="62">
        <f t="shared" ref="O255:O272" si="35">N255*M255/100</f>
        <v>2548.996805111819</v>
      </c>
      <c r="P255" s="9" t="s">
        <v>23</v>
      </c>
      <c r="R255" s="9" t="s">
        <v>25</v>
      </c>
      <c r="S255" s="9">
        <f>100^3</f>
        <v>1000000</v>
      </c>
      <c r="U255" s="9">
        <f>8*8*8</f>
        <v>512</v>
      </c>
      <c r="V255" s="9">
        <f>(1-U255/S255)*COUNT($S$169:$S$243)</f>
        <v>74.961600000000004</v>
      </c>
      <c r="W255" s="9" t="s">
        <v>54</v>
      </c>
      <c r="Y255" s="9">
        <v>9.36</v>
      </c>
      <c r="AA255" s="9">
        <v>44.81</v>
      </c>
    </row>
    <row r="256" spans="1:27" x14ac:dyDescent="0.3">
      <c r="A256" s="9">
        <v>2</v>
      </c>
      <c r="B256" s="9">
        <v>140</v>
      </c>
      <c r="C256" s="9">
        <v>500</v>
      </c>
      <c r="D256" s="9">
        <v>0.05</v>
      </c>
      <c r="E256" s="9">
        <v>0.03</v>
      </c>
      <c r="F256" s="9">
        <v>7.0000000000000007E-2</v>
      </c>
      <c r="G256" s="5">
        <f t="shared" si="28"/>
        <v>186.66666666666666</v>
      </c>
      <c r="H256" s="5">
        <f t="shared" si="33"/>
        <v>4.9041533546325979</v>
      </c>
      <c r="I256" s="9">
        <v>25.68</v>
      </c>
      <c r="J256" s="9">
        <v>1</v>
      </c>
      <c r="K256" s="9">
        <v>1</v>
      </c>
      <c r="L256" s="9">
        <v>1</v>
      </c>
      <c r="M256" s="5">
        <v>95.095846645367402</v>
      </c>
      <c r="N256" s="9">
        <v>2680</v>
      </c>
      <c r="O256" s="62">
        <f t="shared" si="35"/>
        <v>2548.5686900958463</v>
      </c>
      <c r="P256" s="9" t="s">
        <v>23</v>
      </c>
      <c r="R256" s="9" t="s">
        <v>25</v>
      </c>
      <c r="S256" s="9">
        <f>100^3</f>
        <v>1000000</v>
      </c>
      <c r="U256" s="9">
        <f>8*8*8</f>
        <v>512</v>
      </c>
      <c r="V256" s="9">
        <f>(1-U256/S256)*COUNT($S$169:$S$243)</f>
        <v>74.961600000000004</v>
      </c>
      <c r="W256" s="9" t="s">
        <v>54</v>
      </c>
      <c r="Y256" s="9">
        <v>9.36</v>
      </c>
      <c r="AA256" s="9">
        <v>44.81</v>
      </c>
    </row>
    <row r="257" spans="1:27" x14ac:dyDescent="0.3">
      <c r="A257" s="9">
        <v>2</v>
      </c>
      <c r="B257" s="9">
        <v>160</v>
      </c>
      <c r="C257" s="9">
        <v>1300</v>
      </c>
      <c r="D257" s="9">
        <v>0.05</v>
      </c>
      <c r="E257" s="9">
        <v>0.03</v>
      </c>
      <c r="F257" s="9">
        <v>7.0000000000000007E-2</v>
      </c>
      <c r="G257" s="5">
        <f t="shared" si="28"/>
        <v>82.051282051282058</v>
      </c>
      <c r="H257" s="5">
        <f t="shared" si="33"/>
        <v>4.952076677316299</v>
      </c>
      <c r="I257" s="9">
        <v>25.68</v>
      </c>
      <c r="J257" s="9">
        <v>1</v>
      </c>
      <c r="K257" s="9">
        <v>1</v>
      </c>
      <c r="L257" s="9">
        <v>1</v>
      </c>
      <c r="M257" s="5">
        <v>95.047923322683701</v>
      </c>
      <c r="N257" s="9">
        <v>2680</v>
      </c>
      <c r="O257" s="62">
        <f t="shared" si="35"/>
        <v>2547.2843450479231</v>
      </c>
      <c r="P257" s="9" t="s">
        <v>23</v>
      </c>
      <c r="R257" s="9" t="s">
        <v>25</v>
      </c>
      <c r="S257" s="9">
        <f>100^3</f>
        <v>1000000</v>
      </c>
      <c r="U257" s="9">
        <f>8*8*8</f>
        <v>512</v>
      </c>
      <c r="V257" s="9">
        <f>(1-U257/S257)*COUNT($S$169:$S$243)</f>
        <v>74.961600000000004</v>
      </c>
      <c r="W257" s="9" t="s">
        <v>54</v>
      </c>
      <c r="Y257" s="9">
        <v>9.36</v>
      </c>
      <c r="AA257" s="9">
        <v>44.81</v>
      </c>
    </row>
    <row r="258" spans="1:27" x14ac:dyDescent="0.3">
      <c r="A258" s="9">
        <v>2</v>
      </c>
      <c r="B258" s="9">
        <v>625</v>
      </c>
      <c r="C258" s="9">
        <v>2000</v>
      </c>
      <c r="D258" s="9">
        <v>0.3</v>
      </c>
      <c r="E258" s="9">
        <v>0.06</v>
      </c>
      <c r="F258" s="9">
        <v>0.1</v>
      </c>
      <c r="G258" s="5">
        <f t="shared" ref="G258:G321" si="36">B258/(C258*D258*E258)</f>
        <v>17.361111111111111</v>
      </c>
      <c r="H258" s="9">
        <f t="shared" si="33"/>
        <v>5.1700000000000017</v>
      </c>
      <c r="I258" s="9">
        <v>40</v>
      </c>
      <c r="J258" s="9">
        <v>6</v>
      </c>
      <c r="K258" s="9">
        <v>1</v>
      </c>
      <c r="L258" s="9">
        <v>6</v>
      </c>
      <c r="M258" s="9">
        <v>94.83</v>
      </c>
      <c r="N258" s="9">
        <v>2680</v>
      </c>
      <c r="O258" s="9">
        <f t="shared" si="35"/>
        <v>2541.444</v>
      </c>
      <c r="P258" s="9" t="s">
        <v>23</v>
      </c>
      <c r="R258" s="9" t="s">
        <v>80</v>
      </c>
      <c r="S258" s="9">
        <f>630*400*500</f>
        <v>126000000</v>
      </c>
      <c r="U258" s="9">
        <f>10*10*10</f>
        <v>1000</v>
      </c>
      <c r="V258" s="9">
        <f>(1-U258/S258)*COUNT($S$2:$S$29)</f>
        <v>27.999777777777776</v>
      </c>
      <c r="W258" s="9" t="s">
        <v>54</v>
      </c>
      <c r="Y258" s="9">
        <v>20</v>
      </c>
      <c r="AA258" s="9">
        <v>60</v>
      </c>
    </row>
    <row r="259" spans="1:27" x14ac:dyDescent="0.3">
      <c r="A259" s="9">
        <v>2</v>
      </c>
      <c r="B259" s="9">
        <v>150</v>
      </c>
      <c r="C259" s="9">
        <v>500</v>
      </c>
      <c r="D259" s="9">
        <v>0.05</v>
      </c>
      <c r="E259" s="9">
        <v>0.03</v>
      </c>
      <c r="F259" s="9">
        <v>7.0000000000000007E-2</v>
      </c>
      <c r="G259" s="5">
        <f t="shared" si="36"/>
        <v>200</v>
      </c>
      <c r="H259" s="5">
        <f t="shared" si="33"/>
        <v>5.1916932907349036</v>
      </c>
      <c r="I259" s="9">
        <v>25.68</v>
      </c>
      <c r="J259" s="9">
        <v>1</v>
      </c>
      <c r="K259" s="9">
        <v>1</v>
      </c>
      <c r="L259" s="9">
        <v>1</v>
      </c>
      <c r="M259" s="5">
        <v>94.808306709265096</v>
      </c>
      <c r="N259" s="9">
        <v>2680</v>
      </c>
      <c r="O259" s="62">
        <f t="shared" si="35"/>
        <v>2540.8626198083048</v>
      </c>
      <c r="P259" s="9" t="s">
        <v>23</v>
      </c>
      <c r="R259" s="9" t="s">
        <v>25</v>
      </c>
      <c r="S259" s="9">
        <f>100^3</f>
        <v>1000000</v>
      </c>
      <c r="U259" s="9">
        <f>8*8*8</f>
        <v>512</v>
      </c>
      <c r="V259" s="9">
        <f>(1-U259/S259)*COUNT($S$169:$S$243)</f>
        <v>74.961600000000004</v>
      </c>
      <c r="W259" s="9" t="s">
        <v>54</v>
      </c>
      <c r="Y259" s="9">
        <v>9.36</v>
      </c>
      <c r="AA259" s="9">
        <v>44.81</v>
      </c>
    </row>
    <row r="260" spans="1:27" x14ac:dyDescent="0.3">
      <c r="A260" s="9">
        <v>2</v>
      </c>
      <c r="B260" s="9">
        <v>463</v>
      </c>
      <c r="C260" s="9">
        <v>1099</v>
      </c>
      <c r="D260" s="9">
        <v>0.3</v>
      </c>
      <c r="E260" s="9">
        <v>0.06</v>
      </c>
      <c r="F260" s="9">
        <v>0.1</v>
      </c>
      <c r="G260" s="5">
        <f t="shared" si="36"/>
        <v>23.40511576180366</v>
      </c>
      <c r="H260" s="9">
        <f t="shared" si="33"/>
        <v>5.2800000000000011</v>
      </c>
      <c r="I260" s="9">
        <v>40</v>
      </c>
      <c r="J260" s="9">
        <v>6</v>
      </c>
      <c r="K260" s="9">
        <v>1</v>
      </c>
      <c r="L260" s="9">
        <v>6</v>
      </c>
      <c r="M260" s="9">
        <v>94.72</v>
      </c>
      <c r="N260" s="9">
        <v>2680</v>
      </c>
      <c r="O260" s="9">
        <f t="shared" si="35"/>
        <v>2538.4960000000001</v>
      </c>
      <c r="P260" s="9" t="s">
        <v>23</v>
      </c>
      <c r="R260" s="9" t="s">
        <v>80</v>
      </c>
      <c r="S260" s="9">
        <f>630*400*500</f>
        <v>126000000</v>
      </c>
      <c r="U260" s="9">
        <f>10*10*10</f>
        <v>1000</v>
      </c>
      <c r="V260" s="9">
        <f>(1-U260/S260)*COUNT($S$2:$S$29)</f>
        <v>27.999777777777776</v>
      </c>
      <c r="W260" s="9" t="s">
        <v>27</v>
      </c>
      <c r="Y260" s="9">
        <v>20</v>
      </c>
      <c r="AA260" s="9">
        <v>60</v>
      </c>
    </row>
    <row r="261" spans="1:27" x14ac:dyDescent="0.3">
      <c r="A261" s="9">
        <v>2</v>
      </c>
      <c r="B261" s="9">
        <v>300</v>
      </c>
      <c r="C261" s="9">
        <v>800</v>
      </c>
      <c r="D261" s="9">
        <v>0.3</v>
      </c>
      <c r="E261" s="9">
        <v>0.06</v>
      </c>
      <c r="F261" s="9">
        <v>0.1</v>
      </c>
      <c r="G261" s="5">
        <f t="shared" si="36"/>
        <v>20.833333333333336</v>
      </c>
      <c r="H261" s="9">
        <f t="shared" si="33"/>
        <v>5.3199999999999932</v>
      </c>
      <c r="I261" s="9">
        <v>40</v>
      </c>
      <c r="J261" s="9">
        <v>6</v>
      </c>
      <c r="K261" s="9">
        <v>1</v>
      </c>
      <c r="L261" s="9">
        <v>6</v>
      </c>
      <c r="M261" s="9">
        <v>94.68</v>
      </c>
      <c r="N261" s="9">
        <v>2680</v>
      </c>
      <c r="O261" s="9">
        <f t="shared" si="35"/>
        <v>2537.4240000000004</v>
      </c>
      <c r="P261" s="9" t="s">
        <v>23</v>
      </c>
      <c r="R261" s="9" t="s">
        <v>80</v>
      </c>
      <c r="S261" s="9">
        <f>630*400*500</f>
        <v>126000000</v>
      </c>
      <c r="U261" s="9">
        <f>10*10*10</f>
        <v>1000</v>
      </c>
      <c r="V261" s="9">
        <f>(1-U261/S261)*COUNT($S$2:$S$29)</f>
        <v>27.999777777777776</v>
      </c>
      <c r="W261" s="9" t="s">
        <v>54</v>
      </c>
      <c r="Y261" s="9">
        <v>20</v>
      </c>
      <c r="AA261" s="9">
        <v>60</v>
      </c>
    </row>
    <row r="262" spans="1:27" x14ac:dyDescent="0.3">
      <c r="A262" s="9">
        <v>2</v>
      </c>
      <c r="B262" s="9">
        <v>788</v>
      </c>
      <c r="C262" s="9">
        <v>1700</v>
      </c>
      <c r="D262" s="9">
        <v>0.4</v>
      </c>
      <c r="E262" s="9">
        <v>0.06</v>
      </c>
      <c r="F262" s="9">
        <v>0.1</v>
      </c>
      <c r="G262" s="5">
        <f t="shared" si="36"/>
        <v>19.313725490196081</v>
      </c>
      <c r="H262" s="9">
        <f t="shared" si="33"/>
        <v>5.3299999999999983</v>
      </c>
      <c r="I262" s="9">
        <v>40</v>
      </c>
      <c r="J262" s="9">
        <v>6</v>
      </c>
      <c r="K262" s="9">
        <v>1</v>
      </c>
      <c r="L262" s="9">
        <v>6</v>
      </c>
      <c r="M262" s="9">
        <v>94.67</v>
      </c>
      <c r="N262" s="9">
        <v>2680</v>
      </c>
      <c r="O262" s="9">
        <f t="shared" si="35"/>
        <v>2537.1559999999999</v>
      </c>
      <c r="P262" s="9" t="s">
        <v>23</v>
      </c>
      <c r="R262" s="9" t="s">
        <v>80</v>
      </c>
      <c r="S262" s="9">
        <f>630*400*500</f>
        <v>126000000</v>
      </c>
      <c r="U262" s="9">
        <f>10*10*10</f>
        <v>1000</v>
      </c>
      <c r="V262" s="9">
        <f>(1-U262/S262)*COUNT($S$2:$S$29)</f>
        <v>27.999777777777776</v>
      </c>
      <c r="W262" s="9" t="s">
        <v>54</v>
      </c>
      <c r="Y262" s="9">
        <v>20</v>
      </c>
      <c r="AA262" s="9">
        <v>60</v>
      </c>
    </row>
    <row r="263" spans="1:27" x14ac:dyDescent="0.3">
      <c r="A263" s="9">
        <v>2</v>
      </c>
      <c r="B263" s="9">
        <v>250</v>
      </c>
      <c r="C263" s="9">
        <v>250</v>
      </c>
      <c r="D263" s="9">
        <v>0.13</v>
      </c>
      <c r="E263" s="9">
        <v>0.09</v>
      </c>
      <c r="F263" s="9">
        <v>7.0000000000000007E-2</v>
      </c>
      <c r="G263" s="5">
        <f t="shared" si="36"/>
        <v>85.470085470085479</v>
      </c>
      <c r="H263" s="5">
        <f t="shared" si="33"/>
        <v>5.4000000000000057</v>
      </c>
      <c r="I263" s="9">
        <v>41</v>
      </c>
      <c r="J263" s="9">
        <v>2</v>
      </c>
      <c r="K263" s="9">
        <v>1</v>
      </c>
      <c r="L263" s="9">
        <v>1</v>
      </c>
      <c r="M263" s="9">
        <v>94.6</v>
      </c>
      <c r="N263" s="9">
        <v>2670</v>
      </c>
      <c r="O263" s="62">
        <f t="shared" si="35"/>
        <v>2525.8199999999997</v>
      </c>
      <c r="P263" s="9" t="s">
        <v>23</v>
      </c>
      <c r="R263" s="9" t="s">
        <v>86</v>
      </c>
      <c r="S263" s="5">
        <f>125*125*125</f>
        <v>1953125</v>
      </c>
      <c r="U263" s="9">
        <f>12*12*12</f>
        <v>1728</v>
      </c>
      <c r="V263" s="9">
        <f>(1-U263/S263)*COUNT($S$104:$S$168)</f>
        <v>64.94249216</v>
      </c>
      <c r="W263" s="9" t="s">
        <v>54</v>
      </c>
      <c r="Y263" s="9">
        <v>24</v>
      </c>
      <c r="AA263" s="9">
        <v>66</v>
      </c>
    </row>
    <row r="264" spans="1:27" x14ac:dyDescent="0.3">
      <c r="A264" s="9">
        <v>2</v>
      </c>
      <c r="B264" s="9">
        <v>140</v>
      </c>
      <c r="C264" s="9">
        <v>400</v>
      </c>
      <c r="D264" s="9">
        <v>0.05</v>
      </c>
      <c r="E264" s="9">
        <v>0.03</v>
      </c>
      <c r="F264" s="9">
        <v>7.0000000000000007E-2</v>
      </c>
      <c r="G264" s="5">
        <f t="shared" si="36"/>
        <v>233.33333333333334</v>
      </c>
      <c r="H264" s="5">
        <f t="shared" si="33"/>
        <v>5.4792332268370956</v>
      </c>
      <c r="I264" s="9">
        <v>25.68</v>
      </c>
      <c r="J264" s="9">
        <v>1</v>
      </c>
      <c r="K264" s="9">
        <v>1</v>
      </c>
      <c r="L264" s="9">
        <v>1</v>
      </c>
      <c r="M264" s="5">
        <v>94.520766773162904</v>
      </c>
      <c r="N264" s="9">
        <v>2680</v>
      </c>
      <c r="O264" s="62">
        <f t="shared" si="35"/>
        <v>2533.156549520766</v>
      </c>
      <c r="P264" s="9" t="s">
        <v>23</v>
      </c>
      <c r="R264" s="9" t="s">
        <v>25</v>
      </c>
      <c r="S264" s="9">
        <f>100^3</f>
        <v>1000000</v>
      </c>
      <c r="U264" s="9">
        <f>8*8*8</f>
        <v>512</v>
      </c>
      <c r="V264" s="9">
        <f>(1-U264/S264)*COUNT($S$169:$S$243)</f>
        <v>74.961600000000004</v>
      </c>
      <c r="W264" s="9" t="s">
        <v>54</v>
      </c>
      <c r="Y264" s="9">
        <v>9.36</v>
      </c>
      <c r="AA264" s="9">
        <v>44.81</v>
      </c>
    </row>
    <row r="265" spans="1:27" x14ac:dyDescent="0.3">
      <c r="A265" s="9">
        <v>2</v>
      </c>
      <c r="B265" s="9">
        <v>150</v>
      </c>
      <c r="C265" s="9">
        <v>1200</v>
      </c>
      <c r="D265" s="9">
        <v>0.13</v>
      </c>
      <c r="E265" s="9">
        <v>0.03</v>
      </c>
      <c r="F265" s="9">
        <v>7.0000000000000007E-2</v>
      </c>
      <c r="G265" s="5">
        <f t="shared" si="36"/>
        <v>32.051282051282051</v>
      </c>
      <c r="H265" s="5">
        <f t="shared" si="33"/>
        <v>5.5</v>
      </c>
      <c r="I265" s="9">
        <v>41</v>
      </c>
      <c r="J265" s="9">
        <v>2</v>
      </c>
      <c r="K265" s="9">
        <v>1</v>
      </c>
      <c r="L265" s="9">
        <v>1</v>
      </c>
      <c r="M265" s="9">
        <v>94.5</v>
      </c>
      <c r="N265" s="9">
        <v>2670</v>
      </c>
      <c r="O265" s="62">
        <f t="shared" si="35"/>
        <v>2523.15</v>
      </c>
      <c r="P265" s="9" t="s">
        <v>23</v>
      </c>
      <c r="R265" s="9" t="s">
        <v>86</v>
      </c>
      <c r="S265" s="5">
        <f>125*125*125</f>
        <v>1953125</v>
      </c>
      <c r="U265" s="9">
        <f>12*12*12</f>
        <v>1728</v>
      </c>
      <c r="V265" s="9">
        <f>(1-U265/S265)*COUNT($S$104:$S$168)</f>
        <v>64.94249216</v>
      </c>
      <c r="W265" s="9" t="s">
        <v>27</v>
      </c>
      <c r="Y265" s="9">
        <v>24</v>
      </c>
      <c r="AA265" s="9">
        <v>66</v>
      </c>
    </row>
    <row r="266" spans="1:27" x14ac:dyDescent="0.3">
      <c r="A266" s="9">
        <v>2</v>
      </c>
      <c r="B266" s="9">
        <v>250</v>
      </c>
      <c r="C266" s="9">
        <v>400</v>
      </c>
      <c r="D266" s="9">
        <v>0.13</v>
      </c>
      <c r="E266" s="9">
        <v>0.06</v>
      </c>
      <c r="F266" s="9">
        <v>7.0000000000000007E-2</v>
      </c>
      <c r="G266" s="5">
        <f t="shared" si="36"/>
        <v>80.128205128205124</v>
      </c>
      <c r="H266" s="5">
        <f t="shared" si="33"/>
        <v>5.5</v>
      </c>
      <c r="I266" s="9">
        <v>41</v>
      </c>
      <c r="J266" s="9">
        <v>2</v>
      </c>
      <c r="K266" s="9">
        <v>1</v>
      </c>
      <c r="L266" s="9">
        <v>1</v>
      </c>
      <c r="M266" s="9">
        <v>94.5</v>
      </c>
      <c r="N266" s="9">
        <v>2670</v>
      </c>
      <c r="O266" s="62">
        <f t="shared" si="35"/>
        <v>2523.15</v>
      </c>
      <c r="P266" s="9" t="s">
        <v>23</v>
      </c>
      <c r="R266" s="9" t="s">
        <v>86</v>
      </c>
      <c r="S266" s="5">
        <f>125*125*125</f>
        <v>1953125</v>
      </c>
      <c r="U266" s="9">
        <f>12*12*12</f>
        <v>1728</v>
      </c>
      <c r="V266" s="9">
        <f>(1-U266/S266)*COUNT($S$104:$S$168)</f>
        <v>64.94249216</v>
      </c>
      <c r="W266" s="9" t="s">
        <v>54</v>
      </c>
      <c r="Y266" s="9">
        <v>24</v>
      </c>
      <c r="AA266" s="9">
        <v>66</v>
      </c>
    </row>
    <row r="267" spans="1:27" x14ac:dyDescent="0.3">
      <c r="A267" s="9">
        <v>2</v>
      </c>
      <c r="B267" s="9">
        <v>250</v>
      </c>
      <c r="C267" s="9">
        <v>1800</v>
      </c>
      <c r="D267" s="9">
        <v>0.13</v>
      </c>
      <c r="E267" s="9">
        <v>0.06</v>
      </c>
      <c r="F267" s="9">
        <v>7.0000000000000007E-2</v>
      </c>
      <c r="G267" s="5">
        <f t="shared" si="36"/>
        <v>17.806267806267808</v>
      </c>
      <c r="H267" s="5">
        <f t="shared" si="33"/>
        <v>5.5</v>
      </c>
      <c r="I267" s="9">
        <v>41</v>
      </c>
      <c r="J267" s="9">
        <v>2</v>
      </c>
      <c r="K267" s="9">
        <v>1</v>
      </c>
      <c r="L267" s="9">
        <v>1</v>
      </c>
      <c r="M267" s="9">
        <v>94.5</v>
      </c>
      <c r="N267" s="9">
        <v>2670</v>
      </c>
      <c r="O267" s="62">
        <f t="shared" si="35"/>
        <v>2523.15</v>
      </c>
      <c r="P267" s="9" t="s">
        <v>23</v>
      </c>
      <c r="R267" s="9" t="s">
        <v>86</v>
      </c>
      <c r="S267" s="5">
        <f>125*125*125</f>
        <v>1953125</v>
      </c>
      <c r="U267" s="9">
        <f>12*12*12</f>
        <v>1728</v>
      </c>
      <c r="V267" s="9">
        <f>(1-U267/S267)*COUNT($S$104:$S$168)</f>
        <v>64.94249216</v>
      </c>
      <c r="W267" s="9" t="s">
        <v>54</v>
      </c>
      <c r="Y267" s="9">
        <v>24</v>
      </c>
      <c r="AA267" s="9">
        <v>66</v>
      </c>
    </row>
    <row r="268" spans="1:27" x14ac:dyDescent="0.3">
      <c r="A268" s="9">
        <v>2</v>
      </c>
      <c r="B268" s="9">
        <v>175</v>
      </c>
      <c r="C268" s="9">
        <v>1675</v>
      </c>
      <c r="D268" s="9">
        <v>9.7500000000000003E-2</v>
      </c>
      <c r="E268" s="9">
        <v>0.03</v>
      </c>
      <c r="F268" s="9">
        <v>0.15</v>
      </c>
      <c r="G268" s="5">
        <f t="shared" si="36"/>
        <v>35.718841688990942</v>
      </c>
      <c r="H268" s="9">
        <v>5.5</v>
      </c>
      <c r="I268" s="9">
        <v>35</v>
      </c>
      <c r="J268" s="9">
        <v>1</v>
      </c>
      <c r="K268" s="9">
        <v>1</v>
      </c>
      <c r="L268" s="9">
        <v>3</v>
      </c>
      <c r="M268" s="9">
        <f>100-H268</f>
        <v>94.5</v>
      </c>
      <c r="N268" s="9">
        <v>2680</v>
      </c>
      <c r="O268" s="62">
        <f t="shared" si="35"/>
        <v>2532.6</v>
      </c>
      <c r="P268" s="9" t="s">
        <v>23</v>
      </c>
      <c r="R268" s="9" t="s">
        <v>97</v>
      </c>
      <c r="S268" s="9">
        <f>245*245*350</f>
        <v>21008750</v>
      </c>
      <c r="U268" s="9">
        <f>10*10*10</f>
        <v>1000</v>
      </c>
      <c r="V268" s="9">
        <f>(1-U268/S268)*COUNT($S$256:$S$282)</f>
        <v>26.99871482120545</v>
      </c>
      <c r="W268" s="9" t="s">
        <v>27</v>
      </c>
      <c r="Y268" s="9">
        <v>20</v>
      </c>
      <c r="AA268" s="9">
        <v>63</v>
      </c>
    </row>
    <row r="269" spans="1:27" x14ac:dyDescent="0.3">
      <c r="A269" s="9">
        <v>2</v>
      </c>
      <c r="B269" s="9">
        <v>150</v>
      </c>
      <c r="C269" s="9">
        <v>1350</v>
      </c>
      <c r="D269" s="9">
        <v>7.4999999999999997E-2</v>
      </c>
      <c r="E269" s="9">
        <v>0.03</v>
      </c>
      <c r="F269" s="9">
        <v>0.15</v>
      </c>
      <c r="G269" s="5">
        <f t="shared" si="36"/>
        <v>49.382716049382715</v>
      </c>
      <c r="H269" s="9">
        <v>5.5</v>
      </c>
      <c r="I269" s="9">
        <v>35</v>
      </c>
      <c r="J269" s="9">
        <v>1</v>
      </c>
      <c r="K269" s="9">
        <v>1</v>
      </c>
      <c r="L269" s="9">
        <v>3</v>
      </c>
      <c r="M269" s="9">
        <f>100-H269</f>
        <v>94.5</v>
      </c>
      <c r="N269" s="9">
        <v>2680</v>
      </c>
      <c r="O269" s="62">
        <f t="shared" si="35"/>
        <v>2532.6</v>
      </c>
      <c r="P269" s="9" t="s">
        <v>23</v>
      </c>
      <c r="R269" s="9" t="s">
        <v>97</v>
      </c>
      <c r="S269" s="9">
        <f>245*245*350</f>
        <v>21008750</v>
      </c>
      <c r="U269" s="9">
        <f>10*10*10</f>
        <v>1000</v>
      </c>
      <c r="V269" s="9">
        <f>(1-U269/S269)*COUNT($S$256:$S$282)</f>
        <v>26.99871482120545</v>
      </c>
      <c r="W269" s="9" t="s">
        <v>27</v>
      </c>
      <c r="Y269" s="9">
        <v>20</v>
      </c>
      <c r="AA269" s="9">
        <v>63</v>
      </c>
    </row>
    <row r="270" spans="1:27" x14ac:dyDescent="0.3">
      <c r="A270" s="9">
        <v>2</v>
      </c>
      <c r="B270" s="9">
        <v>180</v>
      </c>
      <c r="C270" s="9">
        <v>1600</v>
      </c>
      <c r="D270" s="9">
        <v>0.05</v>
      </c>
      <c r="E270" s="9">
        <v>0.03</v>
      </c>
      <c r="F270" s="9">
        <v>7.0000000000000007E-2</v>
      </c>
      <c r="G270" s="5">
        <f t="shared" si="36"/>
        <v>75</v>
      </c>
      <c r="H270" s="5">
        <f t="shared" ref="H270:H284" si="37">100-M270</f>
        <v>5.5750798722044976</v>
      </c>
      <c r="I270" s="9">
        <v>25.68</v>
      </c>
      <c r="J270" s="9">
        <v>1</v>
      </c>
      <c r="K270" s="9">
        <v>1</v>
      </c>
      <c r="L270" s="9">
        <v>1</v>
      </c>
      <c r="M270" s="5">
        <v>94.424920127795502</v>
      </c>
      <c r="N270" s="9">
        <v>2680</v>
      </c>
      <c r="O270" s="62">
        <f t="shared" si="35"/>
        <v>2530.5878594249198</v>
      </c>
      <c r="P270" s="9" t="s">
        <v>23</v>
      </c>
      <c r="R270" s="9" t="s">
        <v>25</v>
      </c>
      <c r="S270" s="9">
        <f>100^3</f>
        <v>1000000</v>
      </c>
      <c r="U270" s="9">
        <f>8*8*8</f>
        <v>512</v>
      </c>
      <c r="V270" s="9">
        <f>(1-U270/S270)*COUNT($S$169:$S$243)</f>
        <v>74.961600000000004</v>
      </c>
      <c r="W270" s="9" t="s">
        <v>54</v>
      </c>
      <c r="Y270" s="9">
        <v>9.36</v>
      </c>
      <c r="AA270" s="9">
        <v>44.81</v>
      </c>
    </row>
    <row r="271" spans="1:27" x14ac:dyDescent="0.3">
      <c r="A271" s="9">
        <v>2</v>
      </c>
      <c r="B271" s="9">
        <v>140</v>
      </c>
      <c r="C271" s="9">
        <v>1200</v>
      </c>
      <c r="D271" s="9">
        <v>0.05</v>
      </c>
      <c r="E271" s="9">
        <v>0.03</v>
      </c>
      <c r="F271" s="9">
        <v>7.0000000000000007E-2</v>
      </c>
      <c r="G271" s="5">
        <f t="shared" si="36"/>
        <v>77.777777777777786</v>
      </c>
      <c r="H271" s="5">
        <f t="shared" si="37"/>
        <v>5.5910543130990931</v>
      </c>
      <c r="I271" s="9">
        <v>25.68</v>
      </c>
      <c r="J271" s="9">
        <v>1</v>
      </c>
      <c r="K271" s="9">
        <v>1</v>
      </c>
      <c r="L271" s="9">
        <v>1</v>
      </c>
      <c r="M271" s="5">
        <v>94.408945686900907</v>
      </c>
      <c r="N271" s="9">
        <v>2680</v>
      </c>
      <c r="O271" s="62">
        <f t="shared" si="35"/>
        <v>2530.1597444089443</v>
      </c>
      <c r="P271" s="9" t="s">
        <v>23</v>
      </c>
      <c r="R271" s="9" t="s">
        <v>25</v>
      </c>
      <c r="S271" s="9">
        <f>100^3</f>
        <v>1000000</v>
      </c>
      <c r="U271" s="9">
        <f>8*8*8</f>
        <v>512</v>
      </c>
      <c r="V271" s="9">
        <f>(1-U271/S271)*COUNT($S$169:$S$243)</f>
        <v>74.961600000000004</v>
      </c>
      <c r="W271" s="9" t="s">
        <v>54</v>
      </c>
      <c r="Y271" s="9">
        <v>9.36</v>
      </c>
      <c r="AA271" s="9">
        <v>44.81</v>
      </c>
    </row>
    <row r="272" spans="1:27" x14ac:dyDescent="0.3">
      <c r="A272" s="9">
        <v>2</v>
      </c>
      <c r="B272" s="9">
        <v>150</v>
      </c>
      <c r="C272" s="9">
        <v>1200</v>
      </c>
      <c r="D272" s="9">
        <v>0.13</v>
      </c>
      <c r="E272" s="9">
        <v>0.03</v>
      </c>
      <c r="F272" s="9">
        <v>7.0000000000000007E-2</v>
      </c>
      <c r="G272" s="5">
        <f t="shared" si="36"/>
        <v>32.051282051282051</v>
      </c>
      <c r="H272" s="5">
        <f t="shared" si="37"/>
        <v>5.5999999999999943</v>
      </c>
      <c r="I272" s="9">
        <v>41</v>
      </c>
      <c r="J272" s="9">
        <v>2</v>
      </c>
      <c r="K272" s="9">
        <v>1</v>
      </c>
      <c r="L272" s="9">
        <v>1</v>
      </c>
      <c r="M272" s="9">
        <v>94.4</v>
      </c>
      <c r="N272" s="9">
        <v>2670</v>
      </c>
      <c r="O272" s="62">
        <f t="shared" si="35"/>
        <v>2520.4800000000005</v>
      </c>
      <c r="P272" s="9" t="s">
        <v>23</v>
      </c>
      <c r="R272" s="9" t="s">
        <v>86</v>
      </c>
      <c r="S272" s="5">
        <f>125*125*125</f>
        <v>1953125</v>
      </c>
      <c r="U272" s="9">
        <f>12*12*12</f>
        <v>1728</v>
      </c>
      <c r="V272" s="9">
        <f>(1-U272/S272)*COUNT($S$104:$S$168)</f>
        <v>64.94249216</v>
      </c>
      <c r="W272" s="9" t="s">
        <v>54</v>
      </c>
      <c r="Y272" s="9">
        <v>24</v>
      </c>
      <c r="AA272" s="9">
        <v>66</v>
      </c>
    </row>
    <row r="273" spans="1:27" x14ac:dyDescent="0.3">
      <c r="A273" s="9">
        <v>2</v>
      </c>
      <c r="B273" s="9">
        <v>200</v>
      </c>
      <c r="C273" s="9">
        <v>800</v>
      </c>
      <c r="D273" s="9">
        <v>0.1</v>
      </c>
      <c r="E273" s="9">
        <v>0.02</v>
      </c>
      <c r="F273" s="9">
        <v>0.08</v>
      </c>
      <c r="G273" s="5">
        <f t="shared" si="36"/>
        <v>125</v>
      </c>
      <c r="H273" s="5">
        <f t="shared" si="37"/>
        <v>5.6179775280898951</v>
      </c>
      <c r="I273" s="9">
        <v>28</v>
      </c>
      <c r="J273" s="9">
        <v>6</v>
      </c>
      <c r="K273" s="9">
        <v>1</v>
      </c>
      <c r="L273" s="9">
        <v>6</v>
      </c>
      <c r="M273" s="5">
        <f>O273/N273*100</f>
        <v>94.382022471910105</v>
      </c>
      <c r="N273" s="9">
        <v>2670</v>
      </c>
      <c r="O273" s="9">
        <v>2520</v>
      </c>
      <c r="P273" s="9" t="s">
        <v>23</v>
      </c>
      <c r="R273" s="9" t="s">
        <v>91</v>
      </c>
      <c r="S273" s="9">
        <f>280*280*365</f>
        <v>28616000</v>
      </c>
      <c r="U273" s="9">
        <f>12*12*12</f>
        <v>1728</v>
      </c>
      <c r="V273" s="9">
        <f>(1-U273/S273)*COUNT(#REF!)</f>
        <v>0</v>
      </c>
      <c r="W273" s="9" t="s">
        <v>54</v>
      </c>
      <c r="Y273" s="9">
        <v>20</v>
      </c>
      <c r="AA273" s="9">
        <v>63</v>
      </c>
    </row>
    <row r="274" spans="1:27" x14ac:dyDescent="0.3">
      <c r="A274" s="9">
        <v>2</v>
      </c>
      <c r="B274" s="9">
        <v>788</v>
      </c>
      <c r="C274" s="9">
        <v>2300</v>
      </c>
      <c r="D274" s="9">
        <v>0.35</v>
      </c>
      <c r="E274" s="9">
        <v>0.06</v>
      </c>
      <c r="F274" s="9">
        <v>0.1</v>
      </c>
      <c r="G274" s="5">
        <f t="shared" si="36"/>
        <v>16.314699792960663</v>
      </c>
      <c r="H274" s="9">
        <f t="shared" si="37"/>
        <v>5.6700000000000017</v>
      </c>
      <c r="I274" s="9">
        <v>40</v>
      </c>
      <c r="J274" s="9">
        <v>6</v>
      </c>
      <c r="K274" s="9">
        <v>1</v>
      </c>
      <c r="L274" s="9">
        <v>6</v>
      </c>
      <c r="M274" s="9">
        <v>94.33</v>
      </c>
      <c r="N274" s="9">
        <v>2680</v>
      </c>
      <c r="O274" s="9">
        <f t="shared" ref="O274:O302" si="38">N274*M274/100</f>
        <v>2528.0439999999999</v>
      </c>
      <c r="P274" s="9" t="s">
        <v>23</v>
      </c>
      <c r="R274" s="9" t="s">
        <v>80</v>
      </c>
      <c r="S274" s="9">
        <f>630*400*500</f>
        <v>126000000</v>
      </c>
      <c r="U274" s="9">
        <f>10*10*10</f>
        <v>1000</v>
      </c>
      <c r="V274" s="9">
        <f>(1-U274/S274)*COUNT($S$2:$S$29)</f>
        <v>27.999777777777776</v>
      </c>
      <c r="W274" s="9" t="s">
        <v>54</v>
      </c>
      <c r="Y274" s="9">
        <v>20</v>
      </c>
      <c r="AA274" s="9">
        <v>60</v>
      </c>
    </row>
    <row r="275" spans="1:27" x14ac:dyDescent="0.3">
      <c r="A275" s="9">
        <v>2</v>
      </c>
      <c r="B275" s="9">
        <v>160</v>
      </c>
      <c r="C275" s="9">
        <v>1400</v>
      </c>
      <c r="D275" s="9">
        <v>0.05</v>
      </c>
      <c r="E275" s="9">
        <v>0.03</v>
      </c>
      <c r="F275" s="9">
        <v>7.0000000000000007E-2</v>
      </c>
      <c r="G275" s="5">
        <f t="shared" si="36"/>
        <v>76.19047619047619</v>
      </c>
      <c r="H275" s="5">
        <f t="shared" si="37"/>
        <v>5.6709265175718997</v>
      </c>
      <c r="I275" s="9">
        <v>25.68</v>
      </c>
      <c r="J275" s="9">
        <v>1</v>
      </c>
      <c r="K275" s="9">
        <v>1</v>
      </c>
      <c r="L275" s="9">
        <v>1</v>
      </c>
      <c r="M275" s="5">
        <v>94.3290734824281</v>
      </c>
      <c r="N275" s="9">
        <v>2680</v>
      </c>
      <c r="O275" s="62">
        <f t="shared" si="38"/>
        <v>2528.0191693290731</v>
      </c>
      <c r="P275" s="9" t="s">
        <v>23</v>
      </c>
      <c r="R275" s="9" t="s">
        <v>25</v>
      </c>
      <c r="S275" s="9">
        <f>100^3</f>
        <v>1000000</v>
      </c>
      <c r="U275" s="9">
        <f>8*8*8</f>
        <v>512</v>
      </c>
      <c r="V275" s="9">
        <f>(1-U275/S275)*COUNT($S$169:$S$243)</f>
        <v>74.961600000000004</v>
      </c>
      <c r="W275" s="9" t="s">
        <v>54</v>
      </c>
      <c r="Y275" s="9">
        <v>9.36</v>
      </c>
      <c r="AA275" s="9">
        <v>44.81</v>
      </c>
    </row>
    <row r="276" spans="1:27" x14ac:dyDescent="0.3">
      <c r="A276" s="9">
        <v>2</v>
      </c>
      <c r="B276" s="9">
        <v>160</v>
      </c>
      <c r="C276" s="9">
        <v>500</v>
      </c>
      <c r="D276" s="9">
        <v>0.05</v>
      </c>
      <c r="E276" s="9">
        <v>0.03</v>
      </c>
      <c r="F276" s="9">
        <v>7.0000000000000007E-2</v>
      </c>
      <c r="G276" s="5">
        <f t="shared" si="36"/>
        <v>213.33333333333334</v>
      </c>
      <c r="H276" s="5">
        <f t="shared" si="37"/>
        <v>5.6869009584664951</v>
      </c>
      <c r="I276" s="9">
        <v>25.68</v>
      </c>
      <c r="J276" s="9">
        <v>1</v>
      </c>
      <c r="K276" s="9">
        <v>1</v>
      </c>
      <c r="L276" s="9">
        <v>1</v>
      </c>
      <c r="M276" s="5">
        <v>94.313099041533505</v>
      </c>
      <c r="N276" s="9">
        <v>2680</v>
      </c>
      <c r="O276" s="62">
        <f t="shared" si="38"/>
        <v>2527.5910543130976</v>
      </c>
      <c r="P276" s="9" t="s">
        <v>23</v>
      </c>
      <c r="R276" s="9" t="s">
        <v>25</v>
      </c>
      <c r="S276" s="9">
        <f>100^3</f>
        <v>1000000</v>
      </c>
      <c r="U276" s="9">
        <f>8*8*8</f>
        <v>512</v>
      </c>
      <c r="V276" s="9">
        <f>(1-U276/S276)*COUNT($S$169:$S$243)</f>
        <v>74.961600000000004</v>
      </c>
      <c r="W276" s="9" t="s">
        <v>54</v>
      </c>
      <c r="Y276" s="9">
        <v>9.36</v>
      </c>
      <c r="AA276" s="9">
        <v>44.81</v>
      </c>
    </row>
    <row r="277" spans="1:27" x14ac:dyDescent="0.3">
      <c r="A277" s="9">
        <v>2</v>
      </c>
      <c r="B277" s="9">
        <v>463</v>
      </c>
      <c r="C277" s="9">
        <v>1700</v>
      </c>
      <c r="D277" s="9">
        <v>0.4</v>
      </c>
      <c r="E277" s="9">
        <v>0.06</v>
      </c>
      <c r="F277" s="9">
        <v>0.1</v>
      </c>
      <c r="G277" s="5">
        <f t="shared" si="36"/>
        <v>11.348039215686276</v>
      </c>
      <c r="H277" s="9">
        <f t="shared" si="37"/>
        <v>5.75</v>
      </c>
      <c r="I277" s="9">
        <v>40</v>
      </c>
      <c r="J277" s="9">
        <v>6</v>
      </c>
      <c r="K277" s="9">
        <v>1</v>
      </c>
      <c r="L277" s="9">
        <v>6</v>
      </c>
      <c r="M277" s="9">
        <v>94.25</v>
      </c>
      <c r="N277" s="9">
        <v>2680</v>
      </c>
      <c r="O277" s="9">
        <f t="shared" si="38"/>
        <v>2525.9</v>
      </c>
      <c r="P277" s="9" t="s">
        <v>23</v>
      </c>
      <c r="R277" s="9" t="s">
        <v>80</v>
      </c>
      <c r="S277" s="9">
        <f>630*400*500</f>
        <v>126000000</v>
      </c>
      <c r="U277" s="9">
        <f>10*10*10</f>
        <v>1000</v>
      </c>
      <c r="V277" s="9">
        <f>(1-U277/S277)*COUNT($S$2:$S$29)</f>
        <v>27.999777777777776</v>
      </c>
      <c r="W277" s="9" t="s">
        <v>54</v>
      </c>
      <c r="Y277" s="9">
        <v>20</v>
      </c>
      <c r="AA277" s="9">
        <v>60</v>
      </c>
    </row>
    <row r="278" spans="1:27" x14ac:dyDescent="0.3">
      <c r="A278" s="9">
        <v>2</v>
      </c>
      <c r="B278" s="9">
        <v>170</v>
      </c>
      <c r="C278" s="9">
        <v>1500</v>
      </c>
      <c r="D278" s="9">
        <v>0.05</v>
      </c>
      <c r="E278" s="9">
        <v>0.03</v>
      </c>
      <c r="F278" s="9">
        <v>7.0000000000000007E-2</v>
      </c>
      <c r="G278" s="5">
        <f t="shared" si="36"/>
        <v>75.555555555555557</v>
      </c>
      <c r="H278" s="5">
        <f t="shared" si="37"/>
        <v>5.7507987220448058</v>
      </c>
      <c r="I278" s="9">
        <v>25.68</v>
      </c>
      <c r="J278" s="9">
        <v>1</v>
      </c>
      <c r="K278" s="9">
        <v>1</v>
      </c>
      <c r="L278" s="9">
        <v>1</v>
      </c>
      <c r="M278" s="5">
        <v>94.249201277955194</v>
      </c>
      <c r="N278" s="9">
        <v>2680</v>
      </c>
      <c r="O278" s="62">
        <f t="shared" si="38"/>
        <v>2525.8785942491991</v>
      </c>
      <c r="P278" s="9" t="s">
        <v>23</v>
      </c>
      <c r="R278" s="9" t="s">
        <v>25</v>
      </c>
      <c r="S278" s="9">
        <f>100^3</f>
        <v>1000000</v>
      </c>
      <c r="U278" s="9">
        <f>8*8*8</f>
        <v>512</v>
      </c>
      <c r="V278" s="9">
        <f>(1-U278/S278)*COUNT($S$169:$S$243)</f>
        <v>74.961600000000004</v>
      </c>
      <c r="W278" s="9" t="s">
        <v>54</v>
      </c>
      <c r="Y278" s="9">
        <v>9.36</v>
      </c>
      <c r="AA278" s="9">
        <v>44.81</v>
      </c>
    </row>
    <row r="279" spans="1:27" x14ac:dyDescent="0.3">
      <c r="A279" s="9">
        <v>2</v>
      </c>
      <c r="B279" s="9">
        <v>150</v>
      </c>
      <c r="C279" s="9">
        <v>1300</v>
      </c>
      <c r="D279" s="9">
        <v>0.05</v>
      </c>
      <c r="E279" s="9">
        <v>0.03</v>
      </c>
      <c r="F279" s="9">
        <v>7.0000000000000007E-2</v>
      </c>
      <c r="G279" s="5">
        <f t="shared" si="36"/>
        <v>76.92307692307692</v>
      </c>
      <c r="H279" s="5">
        <f t="shared" si="37"/>
        <v>5.7827476038338972</v>
      </c>
      <c r="I279" s="9">
        <v>25.68</v>
      </c>
      <c r="J279" s="9">
        <v>1</v>
      </c>
      <c r="K279" s="9">
        <v>1</v>
      </c>
      <c r="L279" s="9">
        <v>1</v>
      </c>
      <c r="M279" s="5">
        <v>94.217252396166103</v>
      </c>
      <c r="N279" s="9">
        <v>2680</v>
      </c>
      <c r="O279" s="62">
        <f t="shared" si="38"/>
        <v>2525.0223642172514</v>
      </c>
      <c r="P279" s="9" t="s">
        <v>23</v>
      </c>
      <c r="R279" s="9" t="s">
        <v>25</v>
      </c>
      <c r="S279" s="9">
        <f>100^3</f>
        <v>1000000</v>
      </c>
      <c r="U279" s="9">
        <f>8*8*8</f>
        <v>512</v>
      </c>
      <c r="V279" s="9">
        <f>(1-U279/S279)*COUNT($S$169:$S$243)</f>
        <v>74.961600000000004</v>
      </c>
      <c r="W279" s="9" t="s">
        <v>54</v>
      </c>
      <c r="Y279" s="9">
        <v>9.36</v>
      </c>
      <c r="AA279" s="9">
        <v>44.81</v>
      </c>
    </row>
    <row r="280" spans="1:27" x14ac:dyDescent="0.3">
      <c r="A280" s="9">
        <v>2</v>
      </c>
      <c r="B280" s="9">
        <v>300</v>
      </c>
      <c r="C280" s="9">
        <v>1400</v>
      </c>
      <c r="D280" s="9">
        <v>0.35</v>
      </c>
      <c r="E280" s="9">
        <v>0.06</v>
      </c>
      <c r="F280" s="9">
        <v>0.1</v>
      </c>
      <c r="G280" s="5">
        <f t="shared" si="36"/>
        <v>10.204081632653063</v>
      </c>
      <c r="H280" s="9">
        <f t="shared" si="37"/>
        <v>6.0600000000000023</v>
      </c>
      <c r="I280" s="9">
        <v>40</v>
      </c>
      <c r="J280" s="9">
        <v>6</v>
      </c>
      <c r="K280" s="9">
        <v>1</v>
      </c>
      <c r="L280" s="9">
        <v>6</v>
      </c>
      <c r="M280" s="9">
        <v>93.94</v>
      </c>
      <c r="N280" s="9">
        <v>2680</v>
      </c>
      <c r="O280" s="9">
        <f t="shared" si="38"/>
        <v>2517.5919999999996</v>
      </c>
      <c r="P280" s="9" t="s">
        <v>23</v>
      </c>
      <c r="R280" s="9" t="s">
        <v>80</v>
      </c>
      <c r="S280" s="9">
        <f>630*400*500</f>
        <v>126000000</v>
      </c>
      <c r="U280" s="9">
        <f>10*10*10</f>
        <v>1000</v>
      </c>
      <c r="V280" s="9">
        <f>(1-U280/S280)*COUNT($S$2:$S$29)</f>
        <v>27.999777777777776</v>
      </c>
      <c r="W280" s="9" t="s">
        <v>54</v>
      </c>
      <c r="Y280" s="9">
        <v>20</v>
      </c>
      <c r="AA280" s="9">
        <v>60</v>
      </c>
    </row>
    <row r="281" spans="1:27" x14ac:dyDescent="0.3">
      <c r="A281" s="9">
        <v>2</v>
      </c>
      <c r="B281" s="9">
        <v>170</v>
      </c>
      <c r="C281" s="9">
        <v>500</v>
      </c>
      <c r="D281" s="9">
        <v>0.05</v>
      </c>
      <c r="E281" s="9">
        <v>0.03</v>
      </c>
      <c r="F281" s="9">
        <v>7.0000000000000007E-2</v>
      </c>
      <c r="G281" s="5">
        <f t="shared" si="36"/>
        <v>226.66666666666666</v>
      </c>
      <c r="H281" s="5">
        <f t="shared" si="37"/>
        <v>6.1341853035143998</v>
      </c>
      <c r="I281" s="9">
        <v>25.68</v>
      </c>
      <c r="J281" s="9">
        <v>1</v>
      </c>
      <c r="K281" s="9">
        <v>1</v>
      </c>
      <c r="L281" s="9">
        <v>1</v>
      </c>
      <c r="M281" s="5">
        <v>93.8658146964856</v>
      </c>
      <c r="N281" s="9">
        <v>2680</v>
      </c>
      <c r="O281" s="62">
        <f t="shared" si="38"/>
        <v>2515.6038338658141</v>
      </c>
      <c r="P281" s="9" t="s">
        <v>23</v>
      </c>
      <c r="R281" s="9" t="s">
        <v>25</v>
      </c>
      <c r="S281" s="9">
        <f>100^3</f>
        <v>1000000</v>
      </c>
      <c r="U281" s="9">
        <f>8*8*8</f>
        <v>512</v>
      </c>
      <c r="V281" s="9">
        <f>(1-U281/S281)*COUNT($S$169:$S$243)</f>
        <v>74.961600000000004</v>
      </c>
      <c r="W281" s="9" t="s">
        <v>54</v>
      </c>
      <c r="Y281" s="9">
        <v>9.36</v>
      </c>
      <c r="AA281" s="9">
        <v>44.81</v>
      </c>
    </row>
    <row r="282" spans="1:27" x14ac:dyDescent="0.3">
      <c r="A282" s="9">
        <v>2</v>
      </c>
      <c r="B282" s="9">
        <v>788</v>
      </c>
      <c r="C282" s="9">
        <v>500</v>
      </c>
      <c r="D282" s="9">
        <v>0.35</v>
      </c>
      <c r="E282" s="9">
        <v>0.06</v>
      </c>
      <c r="F282" s="9">
        <v>0.1</v>
      </c>
      <c r="G282" s="5">
        <f t="shared" si="36"/>
        <v>75.047619047619051</v>
      </c>
      <c r="H282" s="9">
        <f t="shared" si="37"/>
        <v>6.1400000000000006</v>
      </c>
      <c r="I282" s="9">
        <v>40</v>
      </c>
      <c r="J282" s="9">
        <v>6</v>
      </c>
      <c r="K282" s="9">
        <v>1</v>
      </c>
      <c r="L282" s="9">
        <v>6</v>
      </c>
      <c r="M282" s="9">
        <v>93.86</v>
      </c>
      <c r="N282" s="9">
        <v>2680</v>
      </c>
      <c r="O282" s="9">
        <f t="shared" si="38"/>
        <v>2515.4479999999999</v>
      </c>
      <c r="P282" s="9" t="s">
        <v>23</v>
      </c>
      <c r="R282" s="9" t="s">
        <v>80</v>
      </c>
      <c r="S282" s="9">
        <f>630*400*500</f>
        <v>126000000</v>
      </c>
      <c r="U282" s="9">
        <f>10*10*10</f>
        <v>1000</v>
      </c>
      <c r="V282" s="9">
        <f>(1-U282/S282)*COUNT($S$2:$S$29)</f>
        <v>27.999777777777776</v>
      </c>
      <c r="W282" s="9" t="s">
        <v>27</v>
      </c>
      <c r="Y282" s="9">
        <v>20</v>
      </c>
      <c r="AA282" s="9">
        <v>60</v>
      </c>
    </row>
    <row r="283" spans="1:27" x14ac:dyDescent="0.3">
      <c r="A283" s="9">
        <v>2</v>
      </c>
      <c r="B283" s="9">
        <v>250</v>
      </c>
      <c r="C283" s="9">
        <v>300</v>
      </c>
      <c r="D283" s="9">
        <v>0.13</v>
      </c>
      <c r="E283" s="9">
        <v>0.03</v>
      </c>
      <c r="F283" s="9">
        <v>7.0000000000000007E-2</v>
      </c>
      <c r="G283" s="5">
        <f t="shared" si="36"/>
        <v>213.67521367521368</v>
      </c>
      <c r="H283" s="5">
        <f t="shared" si="37"/>
        <v>6.2999999999999972</v>
      </c>
      <c r="I283" s="9">
        <v>41</v>
      </c>
      <c r="J283" s="9">
        <v>2</v>
      </c>
      <c r="K283" s="9">
        <v>1</v>
      </c>
      <c r="L283" s="9">
        <v>1</v>
      </c>
      <c r="M283" s="9">
        <v>93.7</v>
      </c>
      <c r="N283" s="9">
        <v>2670</v>
      </c>
      <c r="O283" s="62">
        <f t="shared" si="38"/>
        <v>2501.79</v>
      </c>
      <c r="P283" s="9" t="s">
        <v>23</v>
      </c>
      <c r="R283" s="9" t="s">
        <v>86</v>
      </c>
      <c r="S283" s="5">
        <f>125*125*125</f>
        <v>1953125</v>
      </c>
      <c r="U283" s="9">
        <f>12*12*12</f>
        <v>1728</v>
      </c>
      <c r="V283" s="9">
        <f>(1-U283/S283)*COUNT($S$104:$S$168)</f>
        <v>64.94249216</v>
      </c>
      <c r="W283" s="9" t="s">
        <v>54</v>
      </c>
      <c r="Y283" s="9">
        <v>24</v>
      </c>
      <c r="AA283" s="9">
        <v>66</v>
      </c>
    </row>
    <row r="284" spans="1:27" x14ac:dyDescent="0.3">
      <c r="A284" s="9">
        <v>2</v>
      </c>
      <c r="B284" s="9">
        <v>250</v>
      </c>
      <c r="C284" s="9">
        <v>2800</v>
      </c>
      <c r="D284" s="9">
        <v>0.13</v>
      </c>
      <c r="E284" s="9">
        <v>0.03</v>
      </c>
      <c r="F284" s="9">
        <v>7.0000000000000007E-2</v>
      </c>
      <c r="G284" s="5">
        <f t="shared" si="36"/>
        <v>22.893772893772894</v>
      </c>
      <c r="H284" s="5">
        <f t="shared" si="37"/>
        <v>6.2999999999999972</v>
      </c>
      <c r="I284" s="9">
        <v>41</v>
      </c>
      <c r="J284" s="9">
        <v>2</v>
      </c>
      <c r="K284" s="9">
        <v>1</v>
      </c>
      <c r="L284" s="9">
        <v>1</v>
      </c>
      <c r="M284" s="9">
        <v>93.7</v>
      </c>
      <c r="N284" s="9">
        <v>2670</v>
      </c>
      <c r="O284" s="62">
        <f t="shared" si="38"/>
        <v>2501.79</v>
      </c>
      <c r="P284" s="9" t="s">
        <v>23</v>
      </c>
      <c r="R284" s="9" t="s">
        <v>86</v>
      </c>
      <c r="S284" s="5">
        <f>125*125*125</f>
        <v>1953125</v>
      </c>
      <c r="U284" s="9">
        <f>12*12*12</f>
        <v>1728</v>
      </c>
      <c r="V284" s="9">
        <f>(1-U284/S284)*COUNT($S$104:$S$168)</f>
        <v>64.94249216</v>
      </c>
      <c r="W284" s="9" t="s">
        <v>54</v>
      </c>
      <c r="Y284" s="9">
        <v>24</v>
      </c>
      <c r="AA284" s="9">
        <v>66</v>
      </c>
    </row>
    <row r="285" spans="1:27" x14ac:dyDescent="0.3">
      <c r="A285" s="9">
        <v>2</v>
      </c>
      <c r="B285" s="9">
        <v>175</v>
      </c>
      <c r="C285" s="9">
        <v>1675</v>
      </c>
      <c r="D285" s="9">
        <v>5.2499999999999998E-2</v>
      </c>
      <c r="E285" s="9">
        <v>0.03</v>
      </c>
      <c r="F285" s="9">
        <v>0.15</v>
      </c>
      <c r="G285" s="5">
        <f t="shared" si="36"/>
        <v>66.33499170812604</v>
      </c>
      <c r="H285" s="9">
        <v>6.4</v>
      </c>
      <c r="I285" s="9">
        <v>35</v>
      </c>
      <c r="J285" s="9">
        <v>1</v>
      </c>
      <c r="K285" s="9">
        <v>1</v>
      </c>
      <c r="L285" s="9">
        <v>3</v>
      </c>
      <c r="M285" s="9">
        <f>100-H285</f>
        <v>93.6</v>
      </c>
      <c r="N285" s="9">
        <v>2680</v>
      </c>
      <c r="O285" s="62">
        <f t="shared" si="38"/>
        <v>2508.4799999999996</v>
      </c>
      <c r="P285" s="9" t="s">
        <v>23</v>
      </c>
      <c r="R285" s="9" t="s">
        <v>97</v>
      </c>
      <c r="S285" s="9">
        <f>245*245*350</f>
        <v>21008750</v>
      </c>
      <c r="U285" s="9">
        <f>10*10*10</f>
        <v>1000</v>
      </c>
      <c r="V285" s="9">
        <f>(1-U285/S285)*COUNT($S$256:$S$282)</f>
        <v>26.99871482120545</v>
      </c>
      <c r="W285" s="9" t="s">
        <v>27</v>
      </c>
      <c r="Y285" s="9">
        <v>20</v>
      </c>
      <c r="AA285" s="9">
        <v>63</v>
      </c>
    </row>
    <row r="286" spans="1:27" x14ac:dyDescent="0.3">
      <c r="A286" s="9">
        <v>2</v>
      </c>
      <c r="B286" s="9">
        <v>140</v>
      </c>
      <c r="C286" s="9">
        <v>1300</v>
      </c>
      <c r="D286" s="9">
        <v>0.05</v>
      </c>
      <c r="E286" s="9">
        <v>0.03</v>
      </c>
      <c r="F286" s="9">
        <v>7.0000000000000007E-2</v>
      </c>
      <c r="G286" s="5">
        <f t="shared" si="36"/>
        <v>71.794871794871796</v>
      </c>
      <c r="H286" s="5">
        <f t="shared" ref="H286:H293" si="39">100-M286</f>
        <v>6.4376996805112014</v>
      </c>
      <c r="I286" s="9">
        <v>25.68</v>
      </c>
      <c r="J286" s="9">
        <v>1</v>
      </c>
      <c r="K286" s="9">
        <v>1</v>
      </c>
      <c r="L286" s="9">
        <v>1</v>
      </c>
      <c r="M286" s="5">
        <v>93.562300319488799</v>
      </c>
      <c r="N286" s="9">
        <v>2680</v>
      </c>
      <c r="O286" s="62">
        <f t="shared" si="38"/>
        <v>2507.4696485622999</v>
      </c>
      <c r="P286" s="9" t="s">
        <v>23</v>
      </c>
      <c r="R286" s="9" t="s">
        <v>25</v>
      </c>
      <c r="S286" s="9">
        <f>100^3</f>
        <v>1000000</v>
      </c>
      <c r="U286" s="9">
        <f>8*8*8</f>
        <v>512</v>
      </c>
      <c r="V286" s="9">
        <f>(1-U286/S286)*COUNT($S$169:$S$243)</f>
        <v>74.961600000000004</v>
      </c>
      <c r="W286" s="9" t="s">
        <v>54</v>
      </c>
      <c r="Y286" s="9">
        <v>9.36</v>
      </c>
      <c r="AA286" s="9">
        <v>44.81</v>
      </c>
    </row>
    <row r="287" spans="1:27" x14ac:dyDescent="0.3">
      <c r="A287" s="9">
        <v>2</v>
      </c>
      <c r="B287" s="9">
        <v>250</v>
      </c>
      <c r="C287" s="9">
        <v>1400</v>
      </c>
      <c r="D287" s="9">
        <v>0.13</v>
      </c>
      <c r="E287" s="9">
        <v>0.09</v>
      </c>
      <c r="F287" s="9">
        <v>7.0000000000000007E-2</v>
      </c>
      <c r="G287" s="5">
        <f t="shared" si="36"/>
        <v>15.262515262515263</v>
      </c>
      <c r="H287" s="5">
        <f t="shared" si="39"/>
        <v>6.5</v>
      </c>
      <c r="I287" s="9">
        <v>41</v>
      </c>
      <c r="J287" s="9">
        <v>2</v>
      </c>
      <c r="K287" s="9">
        <v>1</v>
      </c>
      <c r="L287" s="9">
        <v>1</v>
      </c>
      <c r="M287" s="9">
        <v>93.5</v>
      </c>
      <c r="N287" s="9">
        <v>2670</v>
      </c>
      <c r="O287" s="62">
        <f t="shared" si="38"/>
        <v>2496.4499999999998</v>
      </c>
      <c r="P287" s="9" t="s">
        <v>23</v>
      </c>
      <c r="R287" s="9" t="s">
        <v>86</v>
      </c>
      <c r="S287" s="5">
        <f>125*125*125</f>
        <v>1953125</v>
      </c>
      <c r="U287" s="9">
        <f>12*12*12</f>
        <v>1728</v>
      </c>
      <c r="V287" s="9">
        <f>(1-U287/S287)*COUNT($S$104:$S$168)</f>
        <v>64.94249216</v>
      </c>
      <c r="W287" s="9" t="s">
        <v>54</v>
      </c>
      <c r="Y287" s="9">
        <v>24</v>
      </c>
      <c r="AA287" s="9">
        <v>66</v>
      </c>
    </row>
    <row r="288" spans="1:27" x14ac:dyDescent="0.3">
      <c r="A288" s="9">
        <v>2</v>
      </c>
      <c r="B288" s="9">
        <v>160</v>
      </c>
      <c r="C288" s="9">
        <v>1500</v>
      </c>
      <c r="D288" s="9">
        <v>0.05</v>
      </c>
      <c r="E288" s="9">
        <v>0.03</v>
      </c>
      <c r="F288" s="9">
        <v>7.0000000000000007E-2</v>
      </c>
      <c r="G288" s="5">
        <f t="shared" si="36"/>
        <v>71.111111111111114</v>
      </c>
      <c r="H288" s="5">
        <f t="shared" si="39"/>
        <v>6.5495207667731989</v>
      </c>
      <c r="I288" s="9">
        <v>25.68</v>
      </c>
      <c r="J288" s="9">
        <v>1</v>
      </c>
      <c r="K288" s="9">
        <v>1</v>
      </c>
      <c r="L288" s="9">
        <v>1</v>
      </c>
      <c r="M288" s="5">
        <v>93.450479233226801</v>
      </c>
      <c r="N288" s="9">
        <v>2680</v>
      </c>
      <c r="O288" s="62">
        <f t="shared" si="38"/>
        <v>2504.4728434504782</v>
      </c>
      <c r="P288" s="9" t="s">
        <v>23</v>
      </c>
      <c r="R288" s="9" t="s">
        <v>25</v>
      </c>
      <c r="S288" s="9">
        <f>100^3</f>
        <v>1000000</v>
      </c>
      <c r="U288" s="9">
        <f>8*8*8</f>
        <v>512</v>
      </c>
      <c r="V288" s="9">
        <f>(1-U288/S288)*COUNT($S$169:$S$243)</f>
        <v>74.961600000000004</v>
      </c>
      <c r="W288" s="9" t="s">
        <v>54</v>
      </c>
      <c r="Y288" s="9">
        <v>9.36</v>
      </c>
      <c r="AA288" s="9">
        <v>44.81</v>
      </c>
    </row>
    <row r="289" spans="1:27" x14ac:dyDescent="0.3">
      <c r="A289" s="9">
        <v>2</v>
      </c>
      <c r="B289" s="9">
        <v>150</v>
      </c>
      <c r="C289" s="9">
        <v>400</v>
      </c>
      <c r="D289" s="9">
        <v>0.05</v>
      </c>
      <c r="E289" s="9">
        <v>0.03</v>
      </c>
      <c r="F289" s="9">
        <v>7.0000000000000007E-2</v>
      </c>
      <c r="G289" s="5">
        <f t="shared" si="36"/>
        <v>250</v>
      </c>
      <c r="H289" s="5">
        <f t="shared" si="39"/>
        <v>6.5654952076677944</v>
      </c>
      <c r="I289" s="9">
        <v>25.68</v>
      </c>
      <c r="J289" s="9">
        <v>1</v>
      </c>
      <c r="K289" s="9">
        <v>1</v>
      </c>
      <c r="L289" s="9">
        <v>1</v>
      </c>
      <c r="M289" s="5">
        <v>93.434504792332206</v>
      </c>
      <c r="N289" s="9">
        <v>2680</v>
      </c>
      <c r="O289" s="62">
        <f t="shared" si="38"/>
        <v>2504.0447284345032</v>
      </c>
      <c r="P289" s="9" t="s">
        <v>23</v>
      </c>
      <c r="R289" s="9" t="s">
        <v>25</v>
      </c>
      <c r="S289" s="9">
        <f>100^3</f>
        <v>1000000</v>
      </c>
      <c r="U289" s="9">
        <f>8*8*8</f>
        <v>512</v>
      </c>
      <c r="V289" s="9">
        <f>(1-U289/S289)*COUNT($S$169:$S$243)</f>
        <v>74.961600000000004</v>
      </c>
      <c r="W289" s="9" t="s">
        <v>54</v>
      </c>
      <c r="Y289" s="9">
        <v>9.36</v>
      </c>
      <c r="AA289" s="9">
        <v>44.81</v>
      </c>
    </row>
    <row r="290" spans="1:27" x14ac:dyDescent="0.3">
      <c r="A290" s="9">
        <v>2</v>
      </c>
      <c r="B290" s="9">
        <v>170</v>
      </c>
      <c r="C290" s="9">
        <v>1600</v>
      </c>
      <c r="D290" s="9">
        <v>0.05</v>
      </c>
      <c r="E290" s="9">
        <v>0.03</v>
      </c>
      <c r="F290" s="9">
        <v>7.0000000000000007E-2</v>
      </c>
      <c r="G290" s="5">
        <f t="shared" si="36"/>
        <v>70.833333333333343</v>
      </c>
      <c r="H290" s="5">
        <f t="shared" si="39"/>
        <v>6.5974440894569</v>
      </c>
      <c r="I290" s="9">
        <v>25.68</v>
      </c>
      <c r="J290" s="9">
        <v>1</v>
      </c>
      <c r="K290" s="9">
        <v>1</v>
      </c>
      <c r="L290" s="9">
        <v>1</v>
      </c>
      <c r="M290" s="5">
        <v>93.4025559105431</v>
      </c>
      <c r="N290" s="9">
        <v>2680</v>
      </c>
      <c r="O290" s="62">
        <f t="shared" si="38"/>
        <v>2503.1884984025551</v>
      </c>
      <c r="P290" s="9" t="s">
        <v>23</v>
      </c>
      <c r="R290" s="9" t="s">
        <v>25</v>
      </c>
      <c r="S290" s="9">
        <f>100^3</f>
        <v>1000000</v>
      </c>
      <c r="U290" s="9">
        <f>8*8*8</f>
        <v>512</v>
      </c>
      <c r="V290" s="9">
        <f>(1-U290/S290)*COUNT($S$169:$S$243)</f>
        <v>74.961600000000004</v>
      </c>
      <c r="W290" s="9" t="s">
        <v>54</v>
      </c>
      <c r="Y290" s="9">
        <v>9.36</v>
      </c>
      <c r="AA290" s="9">
        <v>44.81</v>
      </c>
    </row>
    <row r="291" spans="1:27" x14ac:dyDescent="0.3">
      <c r="A291" s="9">
        <v>2</v>
      </c>
      <c r="B291" s="9">
        <v>250</v>
      </c>
      <c r="C291" s="9">
        <v>400</v>
      </c>
      <c r="D291" s="9">
        <v>0.13</v>
      </c>
      <c r="E291" s="9">
        <v>0.03</v>
      </c>
      <c r="F291" s="9">
        <v>7.0000000000000007E-2</v>
      </c>
      <c r="G291" s="5">
        <f t="shared" si="36"/>
        <v>160.25641025641025</v>
      </c>
      <c r="H291" s="5">
        <f t="shared" si="39"/>
        <v>6.7000000000000028</v>
      </c>
      <c r="I291" s="9">
        <v>41</v>
      </c>
      <c r="J291" s="9">
        <v>2</v>
      </c>
      <c r="K291" s="9">
        <v>1</v>
      </c>
      <c r="L291" s="9">
        <v>1</v>
      </c>
      <c r="M291" s="9">
        <v>93.3</v>
      </c>
      <c r="N291" s="9">
        <v>2670</v>
      </c>
      <c r="O291" s="62">
        <f t="shared" si="38"/>
        <v>2491.11</v>
      </c>
      <c r="P291" s="9" t="s">
        <v>23</v>
      </c>
      <c r="R291" s="9" t="s">
        <v>86</v>
      </c>
      <c r="S291" s="5">
        <f>125*125*125</f>
        <v>1953125</v>
      </c>
      <c r="U291" s="9">
        <f>12*12*12</f>
        <v>1728</v>
      </c>
      <c r="V291" s="9">
        <f>(1-U291/S291)*COUNT($S$104:$S$168)</f>
        <v>64.94249216</v>
      </c>
      <c r="W291" s="9" t="s">
        <v>54</v>
      </c>
      <c r="Y291" s="9">
        <v>24</v>
      </c>
      <c r="AA291" s="9">
        <v>66</v>
      </c>
    </row>
    <row r="292" spans="1:27" x14ac:dyDescent="0.3">
      <c r="A292" s="9">
        <v>2</v>
      </c>
      <c r="B292" s="9">
        <v>250</v>
      </c>
      <c r="C292" s="9">
        <v>600</v>
      </c>
      <c r="D292" s="9">
        <v>0.13</v>
      </c>
      <c r="E292" s="9">
        <v>0.03</v>
      </c>
      <c r="F292" s="9">
        <v>7.0000000000000007E-2</v>
      </c>
      <c r="G292" s="5">
        <f t="shared" si="36"/>
        <v>106.83760683760684</v>
      </c>
      <c r="H292" s="5">
        <f t="shared" si="39"/>
        <v>6.7000000000000028</v>
      </c>
      <c r="I292" s="9">
        <v>41</v>
      </c>
      <c r="J292" s="9">
        <v>2</v>
      </c>
      <c r="K292" s="9">
        <v>1</v>
      </c>
      <c r="L292" s="9">
        <v>1</v>
      </c>
      <c r="M292" s="9">
        <v>93.3</v>
      </c>
      <c r="N292" s="9">
        <v>2670</v>
      </c>
      <c r="O292" s="62">
        <f t="shared" si="38"/>
        <v>2491.11</v>
      </c>
      <c r="P292" s="9" t="s">
        <v>23</v>
      </c>
      <c r="R292" s="9" t="s">
        <v>86</v>
      </c>
      <c r="S292" s="5">
        <f>125*125*125</f>
        <v>1953125</v>
      </c>
      <c r="U292" s="9">
        <f>12*12*12</f>
        <v>1728</v>
      </c>
      <c r="V292" s="9">
        <f>(1-U292/S292)*COUNT($S$104:$S$168)</f>
        <v>64.94249216</v>
      </c>
      <c r="W292" s="9" t="s">
        <v>54</v>
      </c>
      <c r="Y292" s="9">
        <v>24</v>
      </c>
      <c r="AA292" s="9">
        <v>66</v>
      </c>
    </row>
    <row r="293" spans="1:27" x14ac:dyDescent="0.3">
      <c r="A293" s="9">
        <v>2</v>
      </c>
      <c r="B293" s="9">
        <v>463</v>
      </c>
      <c r="C293" s="9">
        <v>2300</v>
      </c>
      <c r="D293" s="9">
        <v>0.35</v>
      </c>
      <c r="E293" s="9">
        <v>0.06</v>
      </c>
      <c r="F293" s="9">
        <v>0.1</v>
      </c>
      <c r="G293" s="5">
        <f t="shared" si="36"/>
        <v>9.5859213250517605</v>
      </c>
      <c r="H293" s="9">
        <f t="shared" si="39"/>
        <v>6.7999999999999972</v>
      </c>
      <c r="I293" s="9">
        <v>40</v>
      </c>
      <c r="J293" s="9">
        <v>6</v>
      </c>
      <c r="K293" s="9">
        <v>1</v>
      </c>
      <c r="L293" s="9">
        <v>6</v>
      </c>
      <c r="M293" s="9">
        <v>93.2</v>
      </c>
      <c r="N293" s="9">
        <v>2680</v>
      </c>
      <c r="O293" s="9">
        <f t="shared" si="38"/>
        <v>2497.7600000000002</v>
      </c>
      <c r="P293" s="9" t="s">
        <v>23</v>
      </c>
      <c r="R293" s="9" t="s">
        <v>80</v>
      </c>
      <c r="S293" s="9">
        <f>630*400*500</f>
        <v>126000000</v>
      </c>
      <c r="U293" s="9">
        <f>10*10*10</f>
        <v>1000</v>
      </c>
      <c r="V293" s="9">
        <f>(1-U293/S293)*COUNT($S$2:$S$29)</f>
        <v>27.999777777777776</v>
      </c>
      <c r="W293" s="9" t="s">
        <v>54</v>
      </c>
      <c r="Y293" s="9">
        <v>20</v>
      </c>
      <c r="AA293" s="9">
        <v>60</v>
      </c>
    </row>
    <row r="294" spans="1:27" x14ac:dyDescent="0.3">
      <c r="A294" s="9">
        <v>2</v>
      </c>
      <c r="B294" s="9">
        <v>175</v>
      </c>
      <c r="C294" s="9">
        <v>1675</v>
      </c>
      <c r="D294" s="9">
        <v>5.2499999999999998E-2</v>
      </c>
      <c r="E294" s="9">
        <v>0.03</v>
      </c>
      <c r="F294" s="9">
        <v>0.15</v>
      </c>
      <c r="G294" s="5">
        <f t="shared" si="36"/>
        <v>66.33499170812604</v>
      </c>
      <c r="H294" s="9">
        <v>6.8</v>
      </c>
      <c r="I294" s="9">
        <v>35</v>
      </c>
      <c r="J294" s="9">
        <v>1</v>
      </c>
      <c r="K294" s="9">
        <v>1</v>
      </c>
      <c r="L294" s="9">
        <v>3</v>
      </c>
      <c r="M294" s="9">
        <f>100-H294</f>
        <v>93.2</v>
      </c>
      <c r="N294" s="9">
        <v>2680</v>
      </c>
      <c r="O294" s="62">
        <f t="shared" si="38"/>
        <v>2497.7600000000002</v>
      </c>
      <c r="P294" s="9" t="s">
        <v>23</v>
      </c>
      <c r="R294" s="9" t="s">
        <v>97</v>
      </c>
      <c r="S294" s="9">
        <f>245*245*350</f>
        <v>21008750</v>
      </c>
      <c r="U294" s="9">
        <f>10*10*10</f>
        <v>1000</v>
      </c>
      <c r="V294" s="9">
        <f>(1-U294/S294)*COUNT($S$256:$S$282)</f>
        <v>26.99871482120545</v>
      </c>
      <c r="W294" s="9" t="s">
        <v>27</v>
      </c>
      <c r="Y294" s="9">
        <v>20</v>
      </c>
      <c r="AA294" s="9">
        <v>63</v>
      </c>
    </row>
    <row r="295" spans="1:27" x14ac:dyDescent="0.3">
      <c r="A295" s="9">
        <v>2</v>
      </c>
      <c r="B295" s="9">
        <v>150</v>
      </c>
      <c r="C295" s="9">
        <v>1400</v>
      </c>
      <c r="D295" s="9">
        <v>0.05</v>
      </c>
      <c r="E295" s="9">
        <v>0.03</v>
      </c>
      <c r="F295" s="9">
        <v>7.0000000000000007E-2</v>
      </c>
      <c r="G295" s="5">
        <f t="shared" si="36"/>
        <v>71.428571428571431</v>
      </c>
      <c r="H295" s="5">
        <f t="shared" ref="H295:H300" si="40">100-M295</f>
        <v>6.8370607028754051</v>
      </c>
      <c r="I295" s="9">
        <v>25.68</v>
      </c>
      <c r="J295" s="9">
        <v>1</v>
      </c>
      <c r="K295" s="9">
        <v>1</v>
      </c>
      <c r="L295" s="9">
        <v>1</v>
      </c>
      <c r="M295" s="5">
        <v>93.162939297124595</v>
      </c>
      <c r="N295" s="9">
        <v>2680</v>
      </c>
      <c r="O295" s="62">
        <f t="shared" si="38"/>
        <v>2496.766773162939</v>
      </c>
      <c r="P295" s="9" t="s">
        <v>23</v>
      </c>
      <c r="R295" s="9" t="s">
        <v>25</v>
      </c>
      <c r="S295" s="9">
        <f>100^3</f>
        <v>1000000</v>
      </c>
      <c r="U295" s="9">
        <f>8*8*8</f>
        <v>512</v>
      </c>
      <c r="V295" s="9">
        <f>(1-U295/S295)*COUNT($S$169:$S$243)</f>
        <v>74.961600000000004</v>
      </c>
      <c r="W295" s="9" t="s">
        <v>54</v>
      </c>
      <c r="Y295" s="9">
        <v>9.36</v>
      </c>
      <c r="AA295" s="9">
        <v>44.81</v>
      </c>
    </row>
    <row r="296" spans="1:27" x14ac:dyDescent="0.3">
      <c r="A296" s="9">
        <v>2</v>
      </c>
      <c r="B296" s="9">
        <v>180</v>
      </c>
      <c r="C296" s="9">
        <v>500</v>
      </c>
      <c r="D296" s="9">
        <v>0.05</v>
      </c>
      <c r="E296" s="9">
        <v>0.03</v>
      </c>
      <c r="F296" s="9">
        <v>7.0000000000000007E-2</v>
      </c>
      <c r="G296" s="5">
        <f t="shared" si="36"/>
        <v>240</v>
      </c>
      <c r="H296" s="5">
        <f t="shared" si="40"/>
        <v>6.869009584664596</v>
      </c>
      <c r="I296" s="9">
        <v>25.68</v>
      </c>
      <c r="J296" s="9">
        <v>1</v>
      </c>
      <c r="K296" s="9">
        <v>1</v>
      </c>
      <c r="L296" s="9">
        <v>1</v>
      </c>
      <c r="M296" s="5">
        <v>93.130990415335404</v>
      </c>
      <c r="N296" s="9">
        <v>2680</v>
      </c>
      <c r="O296" s="62">
        <f t="shared" si="38"/>
        <v>2495.910543130989</v>
      </c>
      <c r="P296" s="9" t="s">
        <v>23</v>
      </c>
      <c r="R296" s="9" t="s">
        <v>25</v>
      </c>
      <c r="S296" s="9">
        <f>100^3</f>
        <v>1000000</v>
      </c>
      <c r="U296" s="9">
        <f>8*8*8</f>
        <v>512</v>
      </c>
      <c r="V296" s="9">
        <f>(1-U296/S296)*COUNT($S$169:$S$243)</f>
        <v>74.961600000000004</v>
      </c>
      <c r="W296" s="9" t="s">
        <v>54</v>
      </c>
      <c r="Y296" s="9">
        <v>9.36</v>
      </c>
      <c r="AA296" s="9">
        <v>44.81</v>
      </c>
    </row>
    <row r="297" spans="1:27" x14ac:dyDescent="0.3">
      <c r="A297" s="9">
        <v>2</v>
      </c>
      <c r="B297" s="9">
        <v>250</v>
      </c>
      <c r="C297" s="9">
        <v>200</v>
      </c>
      <c r="D297" s="9">
        <v>0.13</v>
      </c>
      <c r="E297" s="9">
        <v>0.03</v>
      </c>
      <c r="F297" s="9">
        <v>7.0000000000000007E-2</v>
      </c>
      <c r="G297" s="5">
        <f t="shared" si="36"/>
        <v>320.5128205128205</v>
      </c>
      <c r="H297" s="5">
        <f t="shared" si="40"/>
        <v>7</v>
      </c>
      <c r="I297" s="9">
        <v>41</v>
      </c>
      <c r="J297" s="9">
        <v>2</v>
      </c>
      <c r="K297" s="9">
        <v>1</v>
      </c>
      <c r="L297" s="9">
        <v>1</v>
      </c>
      <c r="M297" s="9">
        <v>93</v>
      </c>
      <c r="N297" s="9">
        <v>2670</v>
      </c>
      <c r="O297" s="62">
        <f t="shared" si="38"/>
        <v>2483.1</v>
      </c>
      <c r="P297" s="9" t="s">
        <v>23</v>
      </c>
      <c r="R297" s="9" t="s">
        <v>86</v>
      </c>
      <c r="S297" s="5">
        <f>125*125*125</f>
        <v>1953125</v>
      </c>
      <c r="U297" s="9">
        <f>12*12*12</f>
        <v>1728</v>
      </c>
      <c r="V297" s="9">
        <f>(1-U297/S297)*COUNT($S$104:$S$168)</f>
        <v>64.94249216</v>
      </c>
      <c r="W297" s="9" t="s">
        <v>54</v>
      </c>
      <c r="Y297" s="9">
        <v>24</v>
      </c>
      <c r="AA297" s="9">
        <v>66</v>
      </c>
    </row>
    <row r="298" spans="1:27" x14ac:dyDescent="0.3">
      <c r="A298" s="9">
        <v>2</v>
      </c>
      <c r="B298" s="9">
        <v>250</v>
      </c>
      <c r="C298" s="9">
        <v>100</v>
      </c>
      <c r="D298" s="9">
        <v>0.13</v>
      </c>
      <c r="E298" s="9">
        <v>0.03</v>
      </c>
      <c r="F298" s="9">
        <v>7.0000000000000007E-2</v>
      </c>
      <c r="G298" s="5">
        <f t="shared" si="36"/>
        <v>641.02564102564099</v>
      </c>
      <c r="H298" s="5">
        <f t="shared" si="40"/>
        <v>7.0999999999999943</v>
      </c>
      <c r="I298" s="9">
        <v>41</v>
      </c>
      <c r="J298" s="9">
        <v>2</v>
      </c>
      <c r="K298" s="9">
        <v>1</v>
      </c>
      <c r="L298" s="9">
        <v>1</v>
      </c>
      <c r="M298" s="9">
        <v>92.9</v>
      </c>
      <c r="N298" s="9">
        <v>2670</v>
      </c>
      <c r="O298" s="62">
        <f t="shared" si="38"/>
        <v>2480.4300000000003</v>
      </c>
      <c r="P298" s="9" t="s">
        <v>23</v>
      </c>
      <c r="R298" s="9" t="s">
        <v>86</v>
      </c>
      <c r="S298" s="5">
        <f>125*125*125</f>
        <v>1953125</v>
      </c>
      <c r="U298" s="9">
        <f>12*12*12</f>
        <v>1728</v>
      </c>
      <c r="V298" s="9">
        <f>(1-U298/S298)*COUNT($S$104:$S$168)</f>
        <v>64.94249216</v>
      </c>
      <c r="W298" s="9" t="s">
        <v>54</v>
      </c>
      <c r="Y298" s="9">
        <v>24</v>
      </c>
      <c r="AA298" s="9">
        <v>66</v>
      </c>
    </row>
    <row r="299" spans="1:27" x14ac:dyDescent="0.3">
      <c r="A299" s="9">
        <v>2</v>
      </c>
      <c r="B299" s="9">
        <v>250</v>
      </c>
      <c r="C299" s="9">
        <v>1600</v>
      </c>
      <c r="D299" s="9">
        <v>0.13</v>
      </c>
      <c r="E299" s="9">
        <v>0.09</v>
      </c>
      <c r="F299" s="9">
        <v>7.0000000000000007E-2</v>
      </c>
      <c r="G299" s="5">
        <f t="shared" si="36"/>
        <v>13.354700854700855</v>
      </c>
      <c r="H299" s="5">
        <f t="shared" si="40"/>
        <v>7.2000000000000028</v>
      </c>
      <c r="I299" s="9">
        <v>41</v>
      </c>
      <c r="J299" s="9">
        <v>2</v>
      </c>
      <c r="K299" s="9">
        <v>1</v>
      </c>
      <c r="L299" s="9">
        <v>1</v>
      </c>
      <c r="M299" s="9">
        <v>92.8</v>
      </c>
      <c r="N299" s="9">
        <v>2670</v>
      </c>
      <c r="O299" s="62">
        <f t="shared" si="38"/>
        <v>2477.7600000000002</v>
      </c>
      <c r="P299" s="9" t="s">
        <v>23</v>
      </c>
      <c r="R299" s="9" t="s">
        <v>86</v>
      </c>
      <c r="S299" s="5">
        <f>125*125*125</f>
        <v>1953125</v>
      </c>
      <c r="U299" s="9">
        <f>12*12*12</f>
        <v>1728</v>
      </c>
      <c r="V299" s="9">
        <f>(1-U299/S299)*COUNT($S$104:$S$168)</f>
        <v>64.94249216</v>
      </c>
      <c r="W299" s="9" t="s">
        <v>54</v>
      </c>
      <c r="Y299" s="9">
        <v>24</v>
      </c>
      <c r="AA299" s="9">
        <v>66</v>
      </c>
    </row>
    <row r="300" spans="1:27" x14ac:dyDescent="0.3">
      <c r="A300" s="9">
        <v>2</v>
      </c>
      <c r="B300" s="9">
        <v>180</v>
      </c>
      <c r="C300" s="9">
        <v>1700</v>
      </c>
      <c r="D300" s="9">
        <v>0.05</v>
      </c>
      <c r="E300" s="9">
        <v>0.03</v>
      </c>
      <c r="F300" s="9">
        <v>7.0000000000000007E-2</v>
      </c>
      <c r="G300" s="5">
        <f t="shared" si="36"/>
        <v>70.588235294117652</v>
      </c>
      <c r="H300" s="5">
        <f t="shared" si="40"/>
        <v>7.2683706070287997</v>
      </c>
      <c r="I300" s="9">
        <v>25.68</v>
      </c>
      <c r="J300" s="9">
        <v>1</v>
      </c>
      <c r="K300" s="9">
        <v>1</v>
      </c>
      <c r="L300" s="9">
        <v>1</v>
      </c>
      <c r="M300" s="5">
        <v>92.7316293929712</v>
      </c>
      <c r="N300" s="9">
        <v>2680</v>
      </c>
      <c r="O300" s="62">
        <f t="shared" si="38"/>
        <v>2485.2076677316281</v>
      </c>
      <c r="P300" s="9" t="s">
        <v>23</v>
      </c>
      <c r="R300" s="9" t="s">
        <v>25</v>
      </c>
      <c r="S300" s="9">
        <f>100^3</f>
        <v>1000000</v>
      </c>
      <c r="U300" s="9">
        <f>8*8*8</f>
        <v>512</v>
      </c>
      <c r="V300" s="9">
        <f>(1-U300/S300)*COUNT($S$169:$S$243)</f>
        <v>74.961600000000004</v>
      </c>
      <c r="W300" s="9" t="s">
        <v>54</v>
      </c>
      <c r="Y300" s="9">
        <v>9.36</v>
      </c>
      <c r="AA300" s="9">
        <v>44.81</v>
      </c>
    </row>
    <row r="301" spans="1:27" x14ac:dyDescent="0.3">
      <c r="A301" s="9">
        <v>2</v>
      </c>
      <c r="B301" s="9">
        <v>150</v>
      </c>
      <c r="C301" s="9">
        <v>1350</v>
      </c>
      <c r="D301" s="9">
        <v>7.4999999999999997E-2</v>
      </c>
      <c r="E301" s="9">
        <v>0.03</v>
      </c>
      <c r="F301" s="9">
        <v>0.15</v>
      </c>
      <c r="G301" s="5">
        <f t="shared" si="36"/>
        <v>49.382716049382715</v>
      </c>
      <c r="H301" s="9">
        <v>7.3</v>
      </c>
      <c r="I301" s="9">
        <v>35</v>
      </c>
      <c r="J301" s="9">
        <v>1</v>
      </c>
      <c r="K301" s="9">
        <v>1</v>
      </c>
      <c r="L301" s="9">
        <v>3</v>
      </c>
      <c r="M301" s="9">
        <f>100-H301</f>
        <v>92.7</v>
      </c>
      <c r="N301" s="9">
        <v>2680</v>
      </c>
      <c r="O301" s="62">
        <f t="shared" si="38"/>
        <v>2484.36</v>
      </c>
      <c r="P301" s="9" t="s">
        <v>23</v>
      </c>
      <c r="R301" s="9" t="s">
        <v>97</v>
      </c>
      <c r="S301" s="9">
        <f>245*245*350</f>
        <v>21008750</v>
      </c>
      <c r="U301" s="9">
        <f>10*10*10</f>
        <v>1000</v>
      </c>
      <c r="V301" s="9">
        <f>(1-U301/S301)*COUNT($S$256:$S$282)</f>
        <v>26.99871482120545</v>
      </c>
      <c r="W301" s="9" t="s">
        <v>27</v>
      </c>
      <c r="Y301" s="9">
        <v>20</v>
      </c>
      <c r="AA301" s="9">
        <v>63</v>
      </c>
    </row>
    <row r="302" spans="1:27" x14ac:dyDescent="0.3">
      <c r="A302" s="9">
        <v>2</v>
      </c>
      <c r="B302" s="9">
        <v>160</v>
      </c>
      <c r="C302" s="9">
        <v>400</v>
      </c>
      <c r="D302" s="9">
        <v>0.05</v>
      </c>
      <c r="E302" s="9">
        <v>0.03</v>
      </c>
      <c r="F302" s="9">
        <v>7.0000000000000007E-2</v>
      </c>
      <c r="G302" s="5">
        <f t="shared" si="36"/>
        <v>266.66666666666669</v>
      </c>
      <c r="H302" s="5">
        <f>100-M302</f>
        <v>7.3162939297125007</v>
      </c>
      <c r="I302" s="9">
        <v>25.68</v>
      </c>
      <c r="J302" s="9">
        <v>1</v>
      </c>
      <c r="K302" s="9">
        <v>1</v>
      </c>
      <c r="L302" s="9">
        <v>1</v>
      </c>
      <c r="M302" s="5">
        <v>92.683706070287499</v>
      </c>
      <c r="N302" s="9">
        <v>2680</v>
      </c>
      <c r="O302" s="62">
        <f t="shared" si="38"/>
        <v>2483.923322683705</v>
      </c>
      <c r="P302" s="9" t="s">
        <v>23</v>
      </c>
      <c r="R302" s="9" t="s">
        <v>25</v>
      </c>
      <c r="S302" s="9">
        <f>100^3</f>
        <v>1000000</v>
      </c>
      <c r="U302" s="9">
        <f>8*8*8</f>
        <v>512</v>
      </c>
      <c r="V302" s="9">
        <f>(1-U302/S302)*COUNT($S$169:$S$243)</f>
        <v>74.961600000000004</v>
      </c>
      <c r="W302" s="9" t="s">
        <v>54</v>
      </c>
      <c r="Y302" s="9">
        <v>9.36</v>
      </c>
      <c r="AA302" s="9">
        <v>44.81</v>
      </c>
    </row>
    <row r="303" spans="1:27" x14ac:dyDescent="0.3">
      <c r="A303" s="9">
        <v>2</v>
      </c>
      <c r="B303" s="9">
        <v>200</v>
      </c>
      <c r="C303" s="9">
        <v>1200</v>
      </c>
      <c r="D303" s="9">
        <v>0.2</v>
      </c>
      <c r="E303" s="9">
        <v>0.06</v>
      </c>
      <c r="F303" s="9">
        <v>0.08</v>
      </c>
      <c r="G303" s="5">
        <f t="shared" si="36"/>
        <v>13.888888888888891</v>
      </c>
      <c r="H303" s="5">
        <f>100-M303</f>
        <v>7.4906367041198507</v>
      </c>
      <c r="I303" s="9">
        <v>28</v>
      </c>
      <c r="J303" s="9">
        <v>6</v>
      </c>
      <c r="K303" s="9">
        <v>1</v>
      </c>
      <c r="L303" s="9">
        <v>6</v>
      </c>
      <c r="M303" s="5">
        <f>O303/N303*100</f>
        <v>92.509363295880149</v>
      </c>
      <c r="N303" s="9">
        <v>2670</v>
      </c>
      <c r="O303" s="9">
        <v>2470</v>
      </c>
      <c r="P303" s="9" t="s">
        <v>23</v>
      </c>
      <c r="R303" s="9" t="s">
        <v>91</v>
      </c>
      <c r="S303" s="9">
        <f>280*280*365</f>
        <v>28616000</v>
      </c>
      <c r="U303" s="9">
        <f>12*12*12</f>
        <v>1728</v>
      </c>
      <c r="V303" s="9">
        <f>(1-U303/S303)*COUNT(#REF!)</f>
        <v>0</v>
      </c>
      <c r="W303" s="9" t="s">
        <v>54</v>
      </c>
      <c r="Y303" s="9">
        <v>20</v>
      </c>
      <c r="AA303" s="9">
        <v>63</v>
      </c>
    </row>
    <row r="304" spans="1:27" x14ac:dyDescent="0.3">
      <c r="A304" s="9">
        <v>2</v>
      </c>
      <c r="B304" s="9">
        <v>150</v>
      </c>
      <c r="C304" s="9">
        <v>1350</v>
      </c>
      <c r="D304" s="9">
        <v>7.4999999999999997E-2</v>
      </c>
      <c r="E304" s="9">
        <v>0.03</v>
      </c>
      <c r="F304" s="9">
        <v>0.15</v>
      </c>
      <c r="G304" s="5">
        <f t="shared" si="36"/>
        <v>49.382716049382715</v>
      </c>
      <c r="H304" s="9">
        <v>7.5</v>
      </c>
      <c r="I304" s="9">
        <v>35</v>
      </c>
      <c r="J304" s="9">
        <v>1</v>
      </c>
      <c r="K304" s="9">
        <v>1</v>
      </c>
      <c r="L304" s="9">
        <v>3</v>
      </c>
      <c r="M304" s="9">
        <f>100-H304</f>
        <v>92.5</v>
      </c>
      <c r="N304" s="9">
        <v>2680</v>
      </c>
      <c r="O304" s="62">
        <f t="shared" ref="O304:O342" si="41">N304*M304/100</f>
        <v>2479</v>
      </c>
      <c r="P304" s="9" t="s">
        <v>23</v>
      </c>
      <c r="R304" s="9" t="s">
        <v>97</v>
      </c>
      <c r="S304" s="9">
        <f>245*245*350</f>
        <v>21008750</v>
      </c>
      <c r="U304" s="9">
        <f>10*10*10</f>
        <v>1000</v>
      </c>
      <c r="V304" s="9">
        <f>(1-U304/S304)*COUNT($S$256:$S$282)</f>
        <v>26.99871482120545</v>
      </c>
      <c r="W304" s="9" t="s">
        <v>27</v>
      </c>
      <c r="Y304" s="9">
        <v>20</v>
      </c>
      <c r="AA304" s="9">
        <v>63</v>
      </c>
    </row>
    <row r="305" spans="1:27" x14ac:dyDescent="0.3">
      <c r="A305" s="9">
        <v>2</v>
      </c>
      <c r="B305" s="9">
        <v>250</v>
      </c>
      <c r="C305" s="9">
        <v>3000</v>
      </c>
      <c r="D305" s="9">
        <v>0.13</v>
      </c>
      <c r="E305" s="9">
        <v>0.03</v>
      </c>
      <c r="F305" s="9">
        <v>7.0000000000000007E-2</v>
      </c>
      <c r="G305" s="5">
        <f t="shared" si="36"/>
        <v>21.36752136752137</v>
      </c>
      <c r="H305" s="5">
        <f t="shared" ref="H305:H314" si="42">100-M305</f>
        <v>7.5999999999999943</v>
      </c>
      <c r="I305" s="9">
        <v>41</v>
      </c>
      <c r="J305" s="9">
        <v>2</v>
      </c>
      <c r="K305" s="9">
        <v>1</v>
      </c>
      <c r="L305" s="9">
        <v>1</v>
      </c>
      <c r="M305" s="9">
        <v>92.4</v>
      </c>
      <c r="N305" s="9">
        <v>2670</v>
      </c>
      <c r="O305" s="62">
        <f t="shared" si="41"/>
        <v>2467.0800000000004</v>
      </c>
      <c r="P305" s="9" t="s">
        <v>23</v>
      </c>
      <c r="R305" s="9" t="s">
        <v>86</v>
      </c>
      <c r="S305" s="5">
        <f>125*125*125</f>
        <v>1953125</v>
      </c>
      <c r="U305" s="9">
        <f>12*12*12</f>
        <v>1728</v>
      </c>
      <c r="V305" s="9">
        <f>(1-U305/S305)*COUNT($S$104:$S$168)</f>
        <v>64.94249216</v>
      </c>
      <c r="W305" s="9" t="s">
        <v>54</v>
      </c>
      <c r="Y305" s="9">
        <v>24</v>
      </c>
      <c r="AA305" s="9">
        <v>66</v>
      </c>
    </row>
    <row r="306" spans="1:27" x14ac:dyDescent="0.3">
      <c r="A306" s="9">
        <v>2</v>
      </c>
      <c r="B306" s="9">
        <v>170</v>
      </c>
      <c r="C306" s="9">
        <v>400</v>
      </c>
      <c r="D306" s="9">
        <v>0.05</v>
      </c>
      <c r="E306" s="9">
        <v>0.03</v>
      </c>
      <c r="F306" s="9">
        <v>7.0000000000000007E-2</v>
      </c>
      <c r="G306" s="5">
        <f t="shared" si="36"/>
        <v>283.33333333333337</v>
      </c>
      <c r="H306" s="5">
        <f t="shared" si="42"/>
        <v>7.7795527156550008</v>
      </c>
      <c r="I306" s="9">
        <v>25.68</v>
      </c>
      <c r="J306" s="9">
        <v>1</v>
      </c>
      <c r="K306" s="9">
        <v>1</v>
      </c>
      <c r="L306" s="9">
        <v>1</v>
      </c>
      <c r="M306" s="5">
        <v>92.220447284344999</v>
      </c>
      <c r="N306" s="9">
        <v>2680</v>
      </c>
      <c r="O306" s="62">
        <f t="shared" si="41"/>
        <v>2471.507987220446</v>
      </c>
      <c r="P306" s="9" t="s">
        <v>23</v>
      </c>
      <c r="R306" s="9" t="s">
        <v>25</v>
      </c>
      <c r="S306" s="9">
        <f t="shared" ref="S306:S312" si="43">100^3</f>
        <v>1000000</v>
      </c>
      <c r="U306" s="9">
        <f t="shared" ref="U306:U312" si="44">8*8*8</f>
        <v>512</v>
      </c>
      <c r="V306" s="9">
        <f t="shared" ref="V306:V312" si="45">(1-U306/S306)*COUNT($S$169:$S$243)</f>
        <v>74.961600000000004</v>
      </c>
      <c r="W306" s="9" t="s">
        <v>54</v>
      </c>
      <c r="Y306" s="9">
        <v>9.36</v>
      </c>
      <c r="AA306" s="9">
        <v>44.81</v>
      </c>
    </row>
    <row r="307" spans="1:27" x14ac:dyDescent="0.3">
      <c r="A307" s="9">
        <v>2</v>
      </c>
      <c r="B307" s="9">
        <v>140</v>
      </c>
      <c r="C307" s="9">
        <v>300</v>
      </c>
      <c r="D307" s="9">
        <v>0.05</v>
      </c>
      <c r="E307" s="9">
        <v>0.03</v>
      </c>
      <c r="F307" s="9">
        <v>7.0000000000000007E-2</v>
      </c>
      <c r="G307" s="5">
        <f t="shared" si="36"/>
        <v>311.11111111111114</v>
      </c>
      <c r="H307" s="5">
        <f t="shared" si="42"/>
        <v>8.1629392971246943</v>
      </c>
      <c r="I307" s="9">
        <v>25.68</v>
      </c>
      <c r="J307" s="9">
        <v>1</v>
      </c>
      <c r="K307" s="9">
        <v>1</v>
      </c>
      <c r="L307" s="9">
        <v>1</v>
      </c>
      <c r="M307" s="5">
        <v>91.837060702875306</v>
      </c>
      <c r="N307" s="9">
        <v>2680</v>
      </c>
      <c r="O307" s="62">
        <f t="shared" si="41"/>
        <v>2461.2332268370583</v>
      </c>
      <c r="P307" s="9" t="s">
        <v>23</v>
      </c>
      <c r="R307" s="9" t="s">
        <v>25</v>
      </c>
      <c r="S307" s="9">
        <f t="shared" si="43"/>
        <v>1000000</v>
      </c>
      <c r="U307" s="9">
        <f t="shared" si="44"/>
        <v>512</v>
      </c>
      <c r="V307" s="9">
        <f t="shared" si="45"/>
        <v>74.961600000000004</v>
      </c>
      <c r="W307" s="9" t="s">
        <v>54</v>
      </c>
      <c r="Y307" s="9">
        <v>9.36</v>
      </c>
      <c r="AA307" s="9">
        <v>44.81</v>
      </c>
    </row>
    <row r="308" spans="1:27" x14ac:dyDescent="0.3">
      <c r="A308" s="9">
        <v>2</v>
      </c>
      <c r="B308" s="9">
        <v>160</v>
      </c>
      <c r="C308" s="9">
        <v>1600</v>
      </c>
      <c r="D308" s="9">
        <v>0.05</v>
      </c>
      <c r="E308" s="9">
        <v>0.03</v>
      </c>
      <c r="F308" s="9">
        <v>7.0000000000000007E-2</v>
      </c>
      <c r="G308" s="5">
        <f t="shared" si="36"/>
        <v>66.666666666666671</v>
      </c>
      <c r="H308" s="5">
        <f t="shared" si="42"/>
        <v>8.338658146964903</v>
      </c>
      <c r="I308" s="9">
        <v>25.68</v>
      </c>
      <c r="J308" s="9">
        <v>1</v>
      </c>
      <c r="K308" s="9">
        <v>1</v>
      </c>
      <c r="L308" s="9">
        <v>1</v>
      </c>
      <c r="M308" s="5">
        <v>91.661341853035097</v>
      </c>
      <c r="N308" s="9">
        <v>2680</v>
      </c>
      <c r="O308" s="62">
        <f t="shared" si="41"/>
        <v>2456.5239616613408</v>
      </c>
      <c r="P308" s="9" t="s">
        <v>23</v>
      </c>
      <c r="R308" s="9" t="s">
        <v>25</v>
      </c>
      <c r="S308" s="9">
        <f t="shared" si="43"/>
        <v>1000000</v>
      </c>
      <c r="U308" s="9">
        <f t="shared" si="44"/>
        <v>512</v>
      </c>
      <c r="V308" s="9">
        <f t="shared" si="45"/>
        <v>74.961600000000004</v>
      </c>
      <c r="W308" s="9" t="s">
        <v>54</v>
      </c>
      <c r="Y308" s="9">
        <v>9.36</v>
      </c>
      <c r="AA308" s="9">
        <v>44.81</v>
      </c>
    </row>
    <row r="309" spans="1:27" x14ac:dyDescent="0.3">
      <c r="A309" s="9">
        <v>2</v>
      </c>
      <c r="B309" s="9">
        <v>180</v>
      </c>
      <c r="C309" s="9">
        <v>400</v>
      </c>
      <c r="D309" s="9">
        <v>0.05</v>
      </c>
      <c r="E309" s="9">
        <v>0.03</v>
      </c>
      <c r="F309" s="9">
        <v>7.0000000000000007E-2</v>
      </c>
      <c r="G309" s="5">
        <f t="shared" si="36"/>
        <v>300</v>
      </c>
      <c r="H309" s="5">
        <f t="shared" si="42"/>
        <v>8.3706070287539944</v>
      </c>
      <c r="I309" s="9">
        <v>25.68</v>
      </c>
      <c r="J309" s="9">
        <v>1</v>
      </c>
      <c r="K309" s="9">
        <v>1</v>
      </c>
      <c r="L309" s="9">
        <v>1</v>
      </c>
      <c r="M309" s="5">
        <v>91.629392971246006</v>
      </c>
      <c r="N309" s="9">
        <v>2680</v>
      </c>
      <c r="O309" s="62">
        <f t="shared" si="41"/>
        <v>2455.6677316293931</v>
      </c>
      <c r="P309" s="9" t="s">
        <v>23</v>
      </c>
      <c r="R309" s="9" t="s">
        <v>25</v>
      </c>
      <c r="S309" s="9">
        <f t="shared" si="43"/>
        <v>1000000</v>
      </c>
      <c r="U309" s="9">
        <f t="shared" si="44"/>
        <v>512</v>
      </c>
      <c r="V309" s="9">
        <f t="shared" si="45"/>
        <v>74.961600000000004</v>
      </c>
      <c r="W309" s="9" t="s">
        <v>54</v>
      </c>
      <c r="Y309" s="9">
        <v>9.36</v>
      </c>
      <c r="AA309" s="9">
        <v>44.81</v>
      </c>
    </row>
    <row r="310" spans="1:27" x14ac:dyDescent="0.3">
      <c r="A310" s="9">
        <v>2</v>
      </c>
      <c r="B310" s="9">
        <v>140</v>
      </c>
      <c r="C310" s="9">
        <v>1400</v>
      </c>
      <c r="D310" s="9">
        <v>0.05</v>
      </c>
      <c r="E310" s="9">
        <v>0.03</v>
      </c>
      <c r="F310" s="9">
        <v>7.0000000000000007E-2</v>
      </c>
      <c r="G310" s="5">
        <f t="shared" si="36"/>
        <v>66.666666666666657</v>
      </c>
      <c r="H310" s="5">
        <f t="shared" si="42"/>
        <v>8.466453674121496</v>
      </c>
      <c r="I310" s="9">
        <v>25.68</v>
      </c>
      <c r="J310" s="9">
        <v>1</v>
      </c>
      <c r="K310" s="9">
        <v>1</v>
      </c>
      <c r="L310" s="9">
        <v>1</v>
      </c>
      <c r="M310" s="5">
        <v>91.533546325878504</v>
      </c>
      <c r="N310" s="9">
        <v>2680</v>
      </c>
      <c r="O310" s="62">
        <f t="shared" si="41"/>
        <v>2453.0990415335436</v>
      </c>
      <c r="P310" s="9" t="s">
        <v>23</v>
      </c>
      <c r="R310" s="9" t="s">
        <v>25</v>
      </c>
      <c r="S310" s="9">
        <f t="shared" si="43"/>
        <v>1000000</v>
      </c>
      <c r="U310" s="9">
        <f t="shared" si="44"/>
        <v>512</v>
      </c>
      <c r="V310" s="9">
        <f t="shared" si="45"/>
        <v>74.961600000000004</v>
      </c>
      <c r="W310" s="9" t="s">
        <v>54</v>
      </c>
      <c r="Y310" s="9">
        <v>9.36</v>
      </c>
      <c r="AA310" s="9">
        <v>44.81</v>
      </c>
    </row>
    <row r="311" spans="1:27" x14ac:dyDescent="0.3">
      <c r="A311" s="9">
        <v>2</v>
      </c>
      <c r="B311" s="9">
        <v>170</v>
      </c>
      <c r="C311" s="9">
        <v>1700</v>
      </c>
      <c r="D311" s="9">
        <v>0.05</v>
      </c>
      <c r="E311" s="9">
        <v>0.03</v>
      </c>
      <c r="F311" s="9">
        <v>7.0000000000000007E-2</v>
      </c>
      <c r="G311" s="5">
        <f t="shared" si="36"/>
        <v>66.666666666666671</v>
      </c>
      <c r="H311" s="5">
        <f t="shared" si="42"/>
        <v>8.530351437699693</v>
      </c>
      <c r="I311" s="9">
        <v>25.68</v>
      </c>
      <c r="J311" s="9">
        <v>1</v>
      </c>
      <c r="K311" s="9">
        <v>1</v>
      </c>
      <c r="L311" s="9">
        <v>1</v>
      </c>
      <c r="M311" s="5">
        <v>91.469648562300307</v>
      </c>
      <c r="N311" s="9">
        <v>2680</v>
      </c>
      <c r="O311" s="62">
        <f t="shared" si="41"/>
        <v>2451.3865814696483</v>
      </c>
      <c r="P311" s="9" t="s">
        <v>23</v>
      </c>
      <c r="R311" s="9" t="s">
        <v>25</v>
      </c>
      <c r="S311" s="9">
        <f t="shared" si="43"/>
        <v>1000000</v>
      </c>
      <c r="U311" s="9">
        <f t="shared" si="44"/>
        <v>512</v>
      </c>
      <c r="V311" s="9">
        <f t="shared" si="45"/>
        <v>74.961600000000004</v>
      </c>
      <c r="W311" s="9" t="s">
        <v>54</v>
      </c>
      <c r="Y311" s="9">
        <v>9.36</v>
      </c>
      <c r="AA311" s="9">
        <v>44.81</v>
      </c>
    </row>
    <row r="312" spans="1:27" x14ac:dyDescent="0.3">
      <c r="A312" s="9">
        <v>2</v>
      </c>
      <c r="B312" s="9">
        <v>150</v>
      </c>
      <c r="C312" s="9">
        <v>1500</v>
      </c>
      <c r="D312" s="9">
        <v>0.05</v>
      </c>
      <c r="E312" s="9">
        <v>0.03</v>
      </c>
      <c r="F312" s="9">
        <v>7.0000000000000007E-2</v>
      </c>
      <c r="G312" s="5">
        <f t="shared" si="36"/>
        <v>66.666666666666671</v>
      </c>
      <c r="H312" s="5">
        <f t="shared" si="42"/>
        <v>8.9297124600638966</v>
      </c>
      <c r="I312" s="9">
        <v>25.68</v>
      </c>
      <c r="J312" s="9">
        <v>1</v>
      </c>
      <c r="K312" s="9">
        <v>1</v>
      </c>
      <c r="L312" s="9">
        <v>1</v>
      </c>
      <c r="M312" s="5">
        <v>91.070287539936103</v>
      </c>
      <c r="N312" s="9">
        <v>2680</v>
      </c>
      <c r="O312" s="62">
        <f t="shared" si="41"/>
        <v>2440.6837060702874</v>
      </c>
      <c r="P312" s="9" t="s">
        <v>23</v>
      </c>
      <c r="R312" s="9" t="s">
        <v>25</v>
      </c>
      <c r="S312" s="9">
        <f t="shared" si="43"/>
        <v>1000000</v>
      </c>
      <c r="U312" s="9">
        <f t="shared" si="44"/>
        <v>512</v>
      </c>
      <c r="V312" s="9">
        <f t="shared" si="45"/>
        <v>74.961600000000004</v>
      </c>
      <c r="W312" s="9" t="s">
        <v>54</v>
      </c>
      <c r="Y312" s="9">
        <v>9.36</v>
      </c>
      <c r="AA312" s="9">
        <v>44.81</v>
      </c>
    </row>
    <row r="313" spans="1:27" x14ac:dyDescent="0.3">
      <c r="A313" s="9">
        <v>2</v>
      </c>
      <c r="B313" s="9">
        <v>250</v>
      </c>
      <c r="C313" s="9">
        <v>3200</v>
      </c>
      <c r="D313" s="9">
        <v>0.13</v>
      </c>
      <c r="E313" s="9">
        <v>0.03</v>
      </c>
      <c r="F313" s="9">
        <v>7.0000000000000007E-2</v>
      </c>
      <c r="G313" s="5">
        <f t="shared" si="36"/>
        <v>20.032051282051281</v>
      </c>
      <c r="H313" s="5">
        <f t="shared" si="42"/>
        <v>9</v>
      </c>
      <c r="I313" s="9">
        <v>41</v>
      </c>
      <c r="J313" s="9">
        <v>2</v>
      </c>
      <c r="K313" s="9">
        <v>1</v>
      </c>
      <c r="L313" s="9">
        <v>1</v>
      </c>
      <c r="M313" s="9">
        <v>91</v>
      </c>
      <c r="N313" s="9">
        <v>2670</v>
      </c>
      <c r="O313" s="62">
        <f t="shared" si="41"/>
        <v>2429.6999999999998</v>
      </c>
      <c r="P313" s="9" t="s">
        <v>23</v>
      </c>
      <c r="R313" s="9" t="s">
        <v>86</v>
      </c>
      <c r="S313" s="5">
        <f>125*125*125</f>
        <v>1953125</v>
      </c>
      <c r="U313" s="9">
        <f>12*12*12</f>
        <v>1728</v>
      </c>
      <c r="V313" s="9">
        <f>(1-U313/S313)*COUNT($S$104:$S$168)</f>
        <v>64.94249216</v>
      </c>
      <c r="W313" s="9" t="s">
        <v>54</v>
      </c>
      <c r="Y313" s="9">
        <v>24</v>
      </c>
      <c r="AA313" s="9">
        <v>66</v>
      </c>
    </row>
    <row r="314" spans="1:27" x14ac:dyDescent="0.3">
      <c r="A314" s="9">
        <v>2</v>
      </c>
      <c r="B314" s="9">
        <v>625</v>
      </c>
      <c r="C314" s="9">
        <v>1400</v>
      </c>
      <c r="D314" s="9">
        <v>0.35</v>
      </c>
      <c r="E314" s="9">
        <v>0.06</v>
      </c>
      <c r="F314" s="9">
        <v>0.1</v>
      </c>
      <c r="G314" s="5">
        <f t="shared" si="36"/>
        <v>21.258503401360549</v>
      </c>
      <c r="H314" s="9">
        <f t="shared" si="42"/>
        <v>9.0999999999999943</v>
      </c>
      <c r="I314" s="9">
        <v>40</v>
      </c>
      <c r="J314" s="9">
        <v>6</v>
      </c>
      <c r="K314" s="9">
        <v>1</v>
      </c>
      <c r="L314" s="9">
        <v>6</v>
      </c>
      <c r="M314" s="9">
        <v>90.9</v>
      </c>
      <c r="N314" s="9">
        <v>2680</v>
      </c>
      <c r="O314" s="9">
        <f t="shared" si="41"/>
        <v>2436.1200000000003</v>
      </c>
      <c r="P314" s="9" t="s">
        <v>23</v>
      </c>
      <c r="R314" s="9" t="s">
        <v>80</v>
      </c>
      <c r="S314" s="9">
        <f>630*400*500</f>
        <v>126000000</v>
      </c>
      <c r="U314" s="9">
        <f>10*10*10</f>
        <v>1000</v>
      </c>
      <c r="V314" s="9">
        <f>(1-U314/S314)*COUNT($S$2:$S$29)</f>
        <v>27.999777777777776</v>
      </c>
      <c r="W314" s="9" t="s">
        <v>27</v>
      </c>
      <c r="Y314" s="9">
        <v>20</v>
      </c>
      <c r="AA314" s="9">
        <v>60</v>
      </c>
    </row>
    <row r="315" spans="1:27" x14ac:dyDescent="0.3">
      <c r="A315" s="9">
        <v>2</v>
      </c>
      <c r="B315" s="9">
        <v>125</v>
      </c>
      <c r="C315" s="9">
        <v>1025</v>
      </c>
      <c r="D315" s="9">
        <v>9.7500000000000003E-2</v>
      </c>
      <c r="E315" s="9">
        <v>0.03</v>
      </c>
      <c r="F315" s="9">
        <v>0.15</v>
      </c>
      <c r="G315" s="5">
        <f t="shared" si="36"/>
        <v>41.692724619553886</v>
      </c>
      <c r="H315" s="9">
        <v>9.3000000000000007</v>
      </c>
      <c r="I315" s="9">
        <v>35</v>
      </c>
      <c r="J315" s="9">
        <v>1</v>
      </c>
      <c r="K315" s="9">
        <v>1</v>
      </c>
      <c r="L315" s="9">
        <v>3</v>
      </c>
      <c r="M315" s="9">
        <f>100-H315</f>
        <v>90.7</v>
      </c>
      <c r="N315" s="9">
        <v>2680</v>
      </c>
      <c r="O315" s="62">
        <f t="shared" si="41"/>
        <v>2430.7600000000002</v>
      </c>
      <c r="P315" s="9" t="s">
        <v>23</v>
      </c>
      <c r="R315" s="9" t="s">
        <v>97</v>
      </c>
      <c r="S315" s="9">
        <f>245*245*350</f>
        <v>21008750</v>
      </c>
      <c r="U315" s="9">
        <f>10*10*10</f>
        <v>1000</v>
      </c>
      <c r="V315" s="9">
        <f>(1-U315/S315)*COUNT($S$256:$S$282)</f>
        <v>26.99871482120545</v>
      </c>
      <c r="W315" s="9" t="s">
        <v>27</v>
      </c>
      <c r="Y315" s="9">
        <v>20</v>
      </c>
      <c r="AA315" s="9">
        <v>63</v>
      </c>
    </row>
    <row r="316" spans="1:27" x14ac:dyDescent="0.3">
      <c r="A316" s="9">
        <v>2</v>
      </c>
      <c r="B316" s="9">
        <v>125</v>
      </c>
      <c r="C316" s="9">
        <v>1025</v>
      </c>
      <c r="D316" s="9">
        <v>9.7500000000000003E-2</v>
      </c>
      <c r="E316" s="9">
        <v>0.03</v>
      </c>
      <c r="F316" s="9">
        <v>0.15</v>
      </c>
      <c r="G316" s="5">
        <f t="shared" si="36"/>
        <v>41.692724619553886</v>
      </c>
      <c r="H316" s="9">
        <v>9.4</v>
      </c>
      <c r="I316" s="9">
        <v>35</v>
      </c>
      <c r="J316" s="9">
        <v>1</v>
      </c>
      <c r="K316" s="9">
        <v>1</v>
      </c>
      <c r="L316" s="9">
        <v>3</v>
      </c>
      <c r="M316" s="9">
        <f>100-H316</f>
        <v>90.6</v>
      </c>
      <c r="N316" s="9">
        <v>2680</v>
      </c>
      <c r="O316" s="62">
        <f t="shared" si="41"/>
        <v>2428.08</v>
      </c>
      <c r="P316" s="9" t="s">
        <v>23</v>
      </c>
      <c r="R316" s="9" t="s">
        <v>97</v>
      </c>
      <c r="S316" s="9">
        <f>245*245*350</f>
        <v>21008750</v>
      </c>
      <c r="U316" s="9">
        <f>10*10*10</f>
        <v>1000</v>
      </c>
      <c r="V316" s="9">
        <f>(1-U316/S316)*COUNT($S$256:$S$282)</f>
        <v>26.99871482120545</v>
      </c>
      <c r="W316" s="9" t="s">
        <v>27</v>
      </c>
      <c r="Y316" s="9">
        <v>20</v>
      </c>
      <c r="AA316" s="9">
        <v>63</v>
      </c>
    </row>
    <row r="317" spans="1:27" x14ac:dyDescent="0.3">
      <c r="A317" s="9">
        <v>2</v>
      </c>
      <c r="B317" s="9">
        <v>160</v>
      </c>
      <c r="C317" s="9">
        <v>1700</v>
      </c>
      <c r="D317" s="9">
        <v>0.05</v>
      </c>
      <c r="E317" s="9">
        <v>0.03</v>
      </c>
      <c r="F317" s="9">
        <v>7.0000000000000007E-2</v>
      </c>
      <c r="G317" s="5">
        <f t="shared" si="36"/>
        <v>62.745098039215691</v>
      </c>
      <c r="H317" s="5">
        <f>100-M317</f>
        <v>9.4249201277956018</v>
      </c>
      <c r="I317" s="9">
        <v>25.68</v>
      </c>
      <c r="J317" s="9">
        <v>1</v>
      </c>
      <c r="K317" s="9">
        <v>1</v>
      </c>
      <c r="L317" s="9">
        <v>1</v>
      </c>
      <c r="M317" s="5">
        <v>90.575079872204398</v>
      </c>
      <c r="N317" s="9">
        <v>2680</v>
      </c>
      <c r="O317" s="62">
        <f t="shared" si="41"/>
        <v>2427.412140575078</v>
      </c>
      <c r="P317" s="9" t="s">
        <v>23</v>
      </c>
      <c r="R317" s="9" t="s">
        <v>25</v>
      </c>
      <c r="S317" s="9">
        <f>100^3</f>
        <v>1000000</v>
      </c>
      <c r="U317" s="9">
        <f>8*8*8</f>
        <v>512</v>
      </c>
      <c r="V317" s="9">
        <f>(1-U317/S317)*COUNT($S$169:$S$243)</f>
        <v>74.961600000000004</v>
      </c>
      <c r="W317" s="9" t="s">
        <v>54</v>
      </c>
      <c r="Y317" s="9">
        <v>9.36</v>
      </c>
      <c r="AA317" s="9">
        <v>44.81</v>
      </c>
    </row>
    <row r="318" spans="1:27" x14ac:dyDescent="0.3">
      <c r="A318" s="9">
        <v>2</v>
      </c>
      <c r="B318" s="9">
        <v>150</v>
      </c>
      <c r="C318" s="9">
        <v>300</v>
      </c>
      <c r="D318" s="9">
        <v>0.05</v>
      </c>
      <c r="E318" s="9">
        <v>0.03</v>
      </c>
      <c r="F318" s="9">
        <v>7.0000000000000007E-2</v>
      </c>
      <c r="G318" s="5">
        <f t="shared" si="36"/>
        <v>333.33333333333337</v>
      </c>
      <c r="H318" s="5">
        <f>100-M318</f>
        <v>9.5207667731630039</v>
      </c>
      <c r="I318" s="9">
        <v>25.68</v>
      </c>
      <c r="J318" s="9">
        <v>1</v>
      </c>
      <c r="K318" s="9">
        <v>1</v>
      </c>
      <c r="L318" s="9">
        <v>1</v>
      </c>
      <c r="M318" s="5">
        <v>90.479233226836996</v>
      </c>
      <c r="N318" s="9">
        <v>2680</v>
      </c>
      <c r="O318" s="62">
        <f t="shared" si="41"/>
        <v>2424.8434504792317</v>
      </c>
      <c r="P318" s="9" t="s">
        <v>23</v>
      </c>
      <c r="R318" s="9" t="s">
        <v>25</v>
      </c>
      <c r="S318" s="9">
        <f>100^3</f>
        <v>1000000</v>
      </c>
      <c r="U318" s="9">
        <f>8*8*8</f>
        <v>512</v>
      </c>
      <c r="V318" s="9">
        <f>(1-U318/S318)*COUNT($S$169:$S$243)</f>
        <v>74.961600000000004</v>
      </c>
      <c r="W318" s="9" t="s">
        <v>54</v>
      </c>
      <c r="Y318" s="9">
        <v>9.36</v>
      </c>
      <c r="AA318" s="9">
        <v>44.81</v>
      </c>
    </row>
    <row r="319" spans="1:27" x14ac:dyDescent="0.3">
      <c r="A319" s="9">
        <v>2</v>
      </c>
      <c r="B319" s="9">
        <v>140</v>
      </c>
      <c r="C319" s="9">
        <v>1500</v>
      </c>
      <c r="D319" s="9">
        <v>0.05</v>
      </c>
      <c r="E319" s="9">
        <v>0.03</v>
      </c>
      <c r="F319" s="9">
        <v>7.0000000000000007E-2</v>
      </c>
      <c r="G319" s="5">
        <f t="shared" si="36"/>
        <v>62.222222222222221</v>
      </c>
      <c r="H319" s="5">
        <f>100-M319</f>
        <v>9.5686900958467049</v>
      </c>
      <c r="I319" s="9">
        <v>25.68</v>
      </c>
      <c r="J319" s="9">
        <v>1</v>
      </c>
      <c r="K319" s="9">
        <v>1</v>
      </c>
      <c r="L319" s="9">
        <v>1</v>
      </c>
      <c r="M319" s="5">
        <v>90.431309904153295</v>
      </c>
      <c r="N319" s="9">
        <v>2680</v>
      </c>
      <c r="O319" s="62">
        <f t="shared" si="41"/>
        <v>2423.5591054313081</v>
      </c>
      <c r="P319" s="9" t="s">
        <v>23</v>
      </c>
      <c r="R319" s="9" t="s">
        <v>25</v>
      </c>
      <c r="S319" s="9">
        <f>100^3</f>
        <v>1000000</v>
      </c>
      <c r="U319" s="9">
        <f>8*8*8</f>
        <v>512</v>
      </c>
      <c r="V319" s="9">
        <f>(1-U319/S319)*COUNT($S$169:$S$243)</f>
        <v>74.961600000000004</v>
      </c>
      <c r="W319" s="9" t="s">
        <v>54</v>
      </c>
      <c r="Y319" s="9">
        <v>9.36</v>
      </c>
      <c r="AA319" s="9">
        <v>44.81</v>
      </c>
    </row>
    <row r="320" spans="1:27" x14ac:dyDescent="0.3">
      <c r="A320" s="9">
        <v>2</v>
      </c>
      <c r="B320" s="9">
        <v>150</v>
      </c>
      <c r="C320" s="9">
        <v>1600</v>
      </c>
      <c r="D320" s="9">
        <v>0.05</v>
      </c>
      <c r="E320" s="9">
        <v>0.03</v>
      </c>
      <c r="F320" s="9">
        <v>7.0000000000000007E-2</v>
      </c>
      <c r="G320" s="5">
        <f t="shared" si="36"/>
        <v>62.5</v>
      </c>
      <c r="H320" s="5">
        <f>100-M320</f>
        <v>9.7124600638977938</v>
      </c>
      <c r="I320" s="9">
        <v>25.68</v>
      </c>
      <c r="J320" s="9">
        <v>1</v>
      </c>
      <c r="K320" s="9">
        <v>1</v>
      </c>
      <c r="L320" s="9">
        <v>1</v>
      </c>
      <c r="M320" s="5">
        <v>90.287539936102206</v>
      </c>
      <c r="N320" s="9">
        <v>2680</v>
      </c>
      <c r="O320" s="62">
        <f t="shared" si="41"/>
        <v>2419.7060702875392</v>
      </c>
      <c r="P320" s="9" t="s">
        <v>23</v>
      </c>
      <c r="R320" s="9" t="s">
        <v>25</v>
      </c>
      <c r="S320" s="9">
        <f>100^3</f>
        <v>1000000</v>
      </c>
      <c r="U320" s="9">
        <f>8*8*8</f>
        <v>512</v>
      </c>
      <c r="V320" s="9">
        <f>(1-U320/S320)*COUNT($S$169:$S$243)</f>
        <v>74.961600000000004</v>
      </c>
      <c r="W320" s="9" t="s">
        <v>54</v>
      </c>
      <c r="Y320" s="9">
        <v>9.36</v>
      </c>
      <c r="AA320" s="9">
        <v>44.81</v>
      </c>
    </row>
    <row r="321" spans="1:27" x14ac:dyDescent="0.3">
      <c r="A321" s="9">
        <v>2</v>
      </c>
      <c r="B321" s="9">
        <v>160</v>
      </c>
      <c r="C321" s="9">
        <v>300</v>
      </c>
      <c r="D321" s="9">
        <v>0.05</v>
      </c>
      <c r="E321" s="9">
        <v>0.03</v>
      </c>
      <c r="F321" s="9">
        <v>7.0000000000000007E-2</v>
      </c>
      <c r="G321" s="5">
        <f t="shared" si="36"/>
        <v>355.5555555555556</v>
      </c>
      <c r="H321" s="5">
        <f>100-M321</f>
        <v>9.888178913738102</v>
      </c>
      <c r="I321" s="9">
        <v>25.68</v>
      </c>
      <c r="J321" s="9">
        <v>1</v>
      </c>
      <c r="K321" s="9">
        <v>1</v>
      </c>
      <c r="L321" s="9">
        <v>1</v>
      </c>
      <c r="M321" s="5">
        <v>90.111821086261898</v>
      </c>
      <c r="N321" s="9">
        <v>2680</v>
      </c>
      <c r="O321" s="62">
        <f t="shared" si="41"/>
        <v>2414.996805111819</v>
      </c>
      <c r="P321" s="9" t="s">
        <v>23</v>
      </c>
      <c r="R321" s="9" t="s">
        <v>25</v>
      </c>
      <c r="S321" s="9">
        <f>100^3</f>
        <v>1000000</v>
      </c>
      <c r="U321" s="9">
        <f>8*8*8</f>
        <v>512</v>
      </c>
      <c r="V321" s="9">
        <f>(1-U321/S321)*COUNT($S$169:$S$243)</f>
        <v>74.961600000000004</v>
      </c>
      <c r="W321" s="9" t="s">
        <v>54</v>
      </c>
      <c r="Y321" s="9">
        <v>9.36</v>
      </c>
      <c r="AA321" s="9">
        <v>44.81</v>
      </c>
    </row>
    <row r="322" spans="1:27" x14ac:dyDescent="0.3">
      <c r="A322" s="9">
        <v>2</v>
      </c>
      <c r="B322" s="9">
        <v>150</v>
      </c>
      <c r="C322" s="9">
        <v>1350</v>
      </c>
      <c r="D322" s="9">
        <v>7.4999999999999997E-2</v>
      </c>
      <c r="E322" s="9">
        <v>0.03</v>
      </c>
      <c r="F322" s="9">
        <v>0.15</v>
      </c>
      <c r="G322" s="5">
        <f t="shared" ref="G322:G342" si="46">B322/(C322*D322*E322)</f>
        <v>49.382716049382715</v>
      </c>
      <c r="H322" s="9">
        <v>9.9</v>
      </c>
      <c r="I322" s="9">
        <v>35</v>
      </c>
      <c r="J322" s="9">
        <v>1</v>
      </c>
      <c r="K322" s="9">
        <v>1</v>
      </c>
      <c r="L322" s="9">
        <v>3</v>
      </c>
      <c r="M322" s="9">
        <f>100-H322</f>
        <v>90.1</v>
      </c>
      <c r="N322" s="9">
        <v>2680</v>
      </c>
      <c r="O322" s="62">
        <f t="shared" si="41"/>
        <v>2414.6799999999998</v>
      </c>
      <c r="P322" s="9" t="s">
        <v>23</v>
      </c>
      <c r="R322" s="9" t="s">
        <v>97</v>
      </c>
      <c r="S322" s="9">
        <f>245*245*350</f>
        <v>21008750</v>
      </c>
      <c r="U322" s="9">
        <f>10*10*10</f>
        <v>1000</v>
      </c>
      <c r="V322" s="9">
        <f>(1-U322/S322)*COUNT($S$256:$S$282)</f>
        <v>26.99871482120545</v>
      </c>
      <c r="W322" s="9" t="s">
        <v>27</v>
      </c>
      <c r="Y322" s="9">
        <v>20</v>
      </c>
      <c r="AA322" s="9">
        <v>63</v>
      </c>
    </row>
    <row r="323" spans="1:27" x14ac:dyDescent="0.3">
      <c r="A323" s="9">
        <v>2</v>
      </c>
      <c r="B323" s="9">
        <v>150</v>
      </c>
      <c r="C323" s="9">
        <v>1700</v>
      </c>
      <c r="D323" s="9">
        <v>0.05</v>
      </c>
      <c r="E323" s="9">
        <v>0.03</v>
      </c>
      <c r="F323" s="9">
        <v>7.0000000000000007E-2</v>
      </c>
      <c r="G323" s="5">
        <f t="shared" si="46"/>
        <v>58.82352941176471</v>
      </c>
      <c r="H323" s="5">
        <f>100-M323</f>
        <v>10.031948881789205</v>
      </c>
      <c r="I323" s="9">
        <v>25.68</v>
      </c>
      <c r="J323" s="9">
        <v>1</v>
      </c>
      <c r="K323" s="9">
        <v>1</v>
      </c>
      <c r="L323" s="9">
        <v>1</v>
      </c>
      <c r="M323" s="5">
        <v>89.968051118210795</v>
      </c>
      <c r="N323" s="9">
        <v>2680</v>
      </c>
      <c r="O323" s="62">
        <f t="shared" si="41"/>
        <v>2411.1437699680491</v>
      </c>
      <c r="P323" s="9" t="s">
        <v>23</v>
      </c>
      <c r="R323" s="9" t="s">
        <v>25</v>
      </c>
      <c r="S323" s="9">
        <f>100^3</f>
        <v>1000000</v>
      </c>
      <c r="U323" s="9">
        <f>8*8*8</f>
        <v>512</v>
      </c>
      <c r="V323" s="9">
        <f>(1-U323/S323)*COUNT($S$169:$S$243)</f>
        <v>74.961600000000004</v>
      </c>
      <c r="W323" s="9" t="s">
        <v>54</v>
      </c>
      <c r="Y323" s="9">
        <v>9.36</v>
      </c>
      <c r="AA323" s="9">
        <v>44.81</v>
      </c>
    </row>
    <row r="324" spans="1:27" x14ac:dyDescent="0.3">
      <c r="A324" s="9">
        <v>2</v>
      </c>
      <c r="B324" s="9">
        <v>150</v>
      </c>
      <c r="C324" s="9">
        <v>1350</v>
      </c>
      <c r="D324" s="9">
        <v>7.4999999999999997E-2</v>
      </c>
      <c r="E324" s="9">
        <v>0.03</v>
      </c>
      <c r="F324" s="9">
        <v>0.15</v>
      </c>
      <c r="G324" s="5">
        <f t="shared" si="46"/>
        <v>49.382716049382715</v>
      </c>
      <c r="H324" s="9">
        <v>10.1</v>
      </c>
      <c r="I324" s="9">
        <v>35</v>
      </c>
      <c r="J324" s="9">
        <v>1</v>
      </c>
      <c r="K324" s="9">
        <v>1</v>
      </c>
      <c r="L324" s="9">
        <v>3</v>
      </c>
      <c r="M324" s="9">
        <f>100-H324</f>
        <v>89.9</v>
      </c>
      <c r="N324" s="9">
        <v>2680</v>
      </c>
      <c r="O324" s="62">
        <f t="shared" si="41"/>
        <v>2409.3200000000002</v>
      </c>
      <c r="P324" s="9" t="s">
        <v>23</v>
      </c>
      <c r="R324" s="9" t="s">
        <v>97</v>
      </c>
      <c r="S324" s="9">
        <f>245*245*350</f>
        <v>21008750</v>
      </c>
      <c r="U324" s="9">
        <f>10*10*10</f>
        <v>1000</v>
      </c>
      <c r="V324" s="9">
        <f>(1-U324/S324)*COUNT($S$256:$S$282)</f>
        <v>26.99871482120545</v>
      </c>
      <c r="W324" s="9" t="s">
        <v>27</v>
      </c>
      <c r="Y324" s="9">
        <v>20</v>
      </c>
      <c r="AA324" s="9">
        <v>63</v>
      </c>
    </row>
    <row r="325" spans="1:27" x14ac:dyDescent="0.3">
      <c r="A325" s="9">
        <v>2</v>
      </c>
      <c r="B325" s="9">
        <v>250</v>
      </c>
      <c r="C325" s="9">
        <v>3600</v>
      </c>
      <c r="D325" s="9">
        <v>0.13</v>
      </c>
      <c r="E325" s="9">
        <v>0.03</v>
      </c>
      <c r="F325" s="9">
        <v>7.0000000000000007E-2</v>
      </c>
      <c r="G325" s="5">
        <f t="shared" si="46"/>
        <v>17.806267806267808</v>
      </c>
      <c r="H325" s="5">
        <f>100-M325</f>
        <v>10.200000000000003</v>
      </c>
      <c r="I325" s="9">
        <v>41</v>
      </c>
      <c r="J325" s="9">
        <v>2</v>
      </c>
      <c r="K325" s="9">
        <v>1</v>
      </c>
      <c r="L325" s="9">
        <v>1</v>
      </c>
      <c r="M325" s="9">
        <v>89.8</v>
      </c>
      <c r="N325" s="9">
        <v>2670</v>
      </c>
      <c r="O325" s="62">
        <f t="shared" si="41"/>
        <v>2397.66</v>
      </c>
      <c r="P325" s="9" t="s">
        <v>23</v>
      </c>
      <c r="R325" s="9" t="s">
        <v>86</v>
      </c>
      <c r="S325" s="5">
        <f>125*125*125</f>
        <v>1953125</v>
      </c>
      <c r="U325" s="9">
        <f>12*12*12</f>
        <v>1728</v>
      </c>
      <c r="V325" s="9">
        <f>(1-U325/S325)*COUNT($S$104:$S$168)</f>
        <v>64.94249216</v>
      </c>
      <c r="W325" s="9" t="s">
        <v>54</v>
      </c>
      <c r="Y325" s="9">
        <v>24</v>
      </c>
      <c r="AA325" s="9">
        <v>66</v>
      </c>
    </row>
    <row r="326" spans="1:27" x14ac:dyDescent="0.3">
      <c r="A326" s="9">
        <v>2</v>
      </c>
      <c r="B326" s="9">
        <v>150</v>
      </c>
      <c r="C326" s="9">
        <v>700</v>
      </c>
      <c r="D326" s="9">
        <v>7.4999999999999997E-2</v>
      </c>
      <c r="E326" s="9">
        <v>0.03</v>
      </c>
      <c r="F326" s="9">
        <v>0.15</v>
      </c>
      <c r="G326" s="5">
        <f t="shared" si="46"/>
        <v>95.238095238095241</v>
      </c>
      <c r="H326" s="9">
        <v>10.4</v>
      </c>
      <c r="I326" s="9">
        <v>35</v>
      </c>
      <c r="J326" s="9">
        <v>1</v>
      </c>
      <c r="K326" s="9">
        <v>1</v>
      </c>
      <c r="L326" s="9">
        <v>3</v>
      </c>
      <c r="M326" s="9">
        <f>100-H326</f>
        <v>89.6</v>
      </c>
      <c r="N326" s="9">
        <v>2680</v>
      </c>
      <c r="O326" s="62">
        <f t="shared" si="41"/>
        <v>2401.2799999999997</v>
      </c>
      <c r="P326" s="9" t="s">
        <v>23</v>
      </c>
      <c r="R326" s="9" t="s">
        <v>97</v>
      </c>
      <c r="S326" s="9">
        <f>245*245*350</f>
        <v>21008750</v>
      </c>
      <c r="U326" s="9">
        <f>10*10*10</f>
        <v>1000</v>
      </c>
      <c r="V326" s="9">
        <f>(1-U326/S326)*COUNT($S$256:$S$282)</f>
        <v>26.99871482120545</v>
      </c>
      <c r="W326" s="9" t="s">
        <v>27</v>
      </c>
      <c r="Y326" s="9">
        <v>20</v>
      </c>
      <c r="AA326" s="9">
        <v>63</v>
      </c>
    </row>
    <row r="327" spans="1:27" x14ac:dyDescent="0.3">
      <c r="A327" s="9">
        <v>2</v>
      </c>
      <c r="B327" s="9">
        <v>140</v>
      </c>
      <c r="C327" s="9">
        <v>1600</v>
      </c>
      <c r="D327" s="9">
        <v>0.05</v>
      </c>
      <c r="E327" s="9">
        <v>0.03</v>
      </c>
      <c r="F327" s="9">
        <v>7.0000000000000007E-2</v>
      </c>
      <c r="G327" s="5">
        <f t="shared" si="46"/>
        <v>58.333333333333336</v>
      </c>
      <c r="H327" s="5">
        <f>100-M327</f>
        <v>10.495207667731705</v>
      </c>
      <c r="I327" s="9">
        <v>25.68</v>
      </c>
      <c r="J327" s="9">
        <v>1</v>
      </c>
      <c r="K327" s="9">
        <v>1</v>
      </c>
      <c r="L327" s="9">
        <v>1</v>
      </c>
      <c r="M327" s="5">
        <v>89.504792332268295</v>
      </c>
      <c r="N327" s="9">
        <v>2680</v>
      </c>
      <c r="O327" s="62">
        <f t="shared" si="41"/>
        <v>2398.7284345047901</v>
      </c>
      <c r="P327" s="9" t="s">
        <v>23</v>
      </c>
      <c r="R327" s="9" t="s">
        <v>25</v>
      </c>
      <c r="S327" s="9">
        <f>100^3</f>
        <v>1000000</v>
      </c>
      <c r="U327" s="9">
        <f>8*8*8</f>
        <v>512</v>
      </c>
      <c r="V327" s="9">
        <f>(1-U327/S327)*COUNT($S$169:$S$243)</f>
        <v>74.961600000000004</v>
      </c>
      <c r="W327" s="9" t="s">
        <v>54</v>
      </c>
      <c r="Y327" s="9">
        <v>9.36</v>
      </c>
      <c r="AA327" s="9">
        <v>44.81</v>
      </c>
    </row>
    <row r="328" spans="1:27" x14ac:dyDescent="0.3">
      <c r="A328" s="9">
        <v>2</v>
      </c>
      <c r="B328" s="9">
        <v>150</v>
      </c>
      <c r="C328" s="9">
        <v>1350</v>
      </c>
      <c r="D328" s="9">
        <v>0.03</v>
      </c>
      <c r="E328" s="9">
        <v>0.03</v>
      </c>
      <c r="F328" s="9">
        <v>0.15</v>
      </c>
      <c r="G328" s="5">
        <f t="shared" si="46"/>
        <v>123.4567901234568</v>
      </c>
      <c r="H328" s="9">
        <v>10.5</v>
      </c>
      <c r="I328" s="9">
        <v>35</v>
      </c>
      <c r="J328" s="9">
        <v>1</v>
      </c>
      <c r="K328" s="9">
        <v>1</v>
      </c>
      <c r="L328" s="9">
        <v>3</v>
      </c>
      <c r="M328" s="9">
        <f>100-H328</f>
        <v>89.5</v>
      </c>
      <c r="N328" s="9">
        <v>2680</v>
      </c>
      <c r="O328" s="62">
        <f t="shared" si="41"/>
        <v>2398.6</v>
      </c>
      <c r="P328" s="9" t="s">
        <v>23</v>
      </c>
      <c r="R328" s="9" t="s">
        <v>97</v>
      </c>
      <c r="S328" s="9">
        <f>245*245*350</f>
        <v>21008750</v>
      </c>
      <c r="U328" s="9">
        <f>10*10*10</f>
        <v>1000</v>
      </c>
      <c r="V328" s="9">
        <f>(1-U328/S328)*COUNT($S$256:$S$282)</f>
        <v>26.99871482120545</v>
      </c>
      <c r="W328" s="9" t="s">
        <v>27</v>
      </c>
      <c r="Y328" s="9">
        <v>20</v>
      </c>
      <c r="AA328" s="9">
        <v>63</v>
      </c>
    </row>
    <row r="329" spans="1:27" x14ac:dyDescent="0.3">
      <c r="A329" s="9">
        <v>2</v>
      </c>
      <c r="B329" s="9">
        <v>150</v>
      </c>
      <c r="C329" s="9">
        <v>1350</v>
      </c>
      <c r="D329" s="9">
        <v>0.12</v>
      </c>
      <c r="E329" s="9">
        <v>0.03</v>
      </c>
      <c r="F329" s="9">
        <v>0.15</v>
      </c>
      <c r="G329" s="5">
        <f t="shared" si="46"/>
        <v>30.8641975308642</v>
      </c>
      <c r="H329" s="9">
        <v>10.8</v>
      </c>
      <c r="I329" s="9">
        <v>35</v>
      </c>
      <c r="J329" s="9">
        <v>1</v>
      </c>
      <c r="K329" s="9">
        <v>1</v>
      </c>
      <c r="L329" s="9">
        <v>3</v>
      </c>
      <c r="M329" s="9">
        <f>100-H329</f>
        <v>89.2</v>
      </c>
      <c r="N329" s="9">
        <v>2680</v>
      </c>
      <c r="O329" s="62">
        <f t="shared" si="41"/>
        <v>2390.56</v>
      </c>
      <c r="P329" s="9" t="s">
        <v>23</v>
      </c>
      <c r="R329" s="9" t="s">
        <v>97</v>
      </c>
      <c r="S329" s="9">
        <f>245*245*350</f>
        <v>21008750</v>
      </c>
      <c r="U329" s="9">
        <f>10*10*10</f>
        <v>1000</v>
      </c>
      <c r="V329" s="9">
        <f>(1-U329/S329)*COUNT($S$256:$S$282)</f>
        <v>26.99871482120545</v>
      </c>
      <c r="W329" s="9" t="s">
        <v>27</v>
      </c>
      <c r="Y329" s="9">
        <v>20</v>
      </c>
      <c r="AA329" s="9">
        <v>63</v>
      </c>
    </row>
    <row r="330" spans="1:27" x14ac:dyDescent="0.3">
      <c r="A330" s="9">
        <v>2</v>
      </c>
      <c r="B330" s="9">
        <v>140</v>
      </c>
      <c r="C330" s="9">
        <v>1700</v>
      </c>
      <c r="D330" s="9">
        <v>0.05</v>
      </c>
      <c r="E330" s="9">
        <v>0.03</v>
      </c>
      <c r="F330" s="9">
        <v>7.0000000000000007E-2</v>
      </c>
      <c r="G330" s="5">
        <f t="shared" si="46"/>
        <v>54.901960784313729</v>
      </c>
      <c r="H330" s="5">
        <f>100-M330</f>
        <v>11.757188498402598</v>
      </c>
      <c r="I330" s="9">
        <v>25.68</v>
      </c>
      <c r="J330" s="9">
        <v>1</v>
      </c>
      <c r="K330" s="9">
        <v>1</v>
      </c>
      <c r="L330" s="9">
        <v>1</v>
      </c>
      <c r="M330" s="5">
        <v>88.242811501597402</v>
      </c>
      <c r="N330" s="9">
        <v>2680</v>
      </c>
      <c r="O330" s="62">
        <f t="shared" si="41"/>
        <v>2364.9073482428103</v>
      </c>
      <c r="P330" s="9" t="s">
        <v>23</v>
      </c>
      <c r="R330" s="9" t="s">
        <v>25</v>
      </c>
      <c r="S330" s="9">
        <f>100^3</f>
        <v>1000000</v>
      </c>
      <c r="U330" s="9">
        <f>8*8*8</f>
        <v>512</v>
      </c>
      <c r="V330" s="9">
        <f>(1-U330/S330)*COUNT($S$169:$S$243)</f>
        <v>74.961600000000004</v>
      </c>
      <c r="W330" s="9" t="s">
        <v>54</v>
      </c>
      <c r="Y330" s="9">
        <v>9.36</v>
      </c>
      <c r="AA330" s="9">
        <v>44.81</v>
      </c>
    </row>
    <row r="331" spans="1:27" x14ac:dyDescent="0.3">
      <c r="A331" s="9">
        <v>2</v>
      </c>
      <c r="B331" s="9">
        <v>250</v>
      </c>
      <c r="C331" s="9">
        <v>3400</v>
      </c>
      <c r="D331" s="9">
        <v>0.13</v>
      </c>
      <c r="E331" s="9">
        <v>0.03</v>
      </c>
      <c r="F331" s="9">
        <v>7.0000000000000007E-2</v>
      </c>
      <c r="G331" s="5">
        <f t="shared" si="46"/>
        <v>18.85369532428356</v>
      </c>
      <c r="H331" s="5">
        <f>100-M331</f>
        <v>11.799999999999997</v>
      </c>
      <c r="I331" s="9">
        <v>41</v>
      </c>
      <c r="J331" s="9">
        <v>2</v>
      </c>
      <c r="K331" s="9">
        <v>1</v>
      </c>
      <c r="L331" s="9">
        <v>1</v>
      </c>
      <c r="M331" s="9">
        <v>88.2</v>
      </c>
      <c r="N331" s="9">
        <v>2670</v>
      </c>
      <c r="O331" s="62">
        <f t="shared" si="41"/>
        <v>2354.94</v>
      </c>
      <c r="P331" s="9" t="s">
        <v>23</v>
      </c>
      <c r="R331" s="9" t="s">
        <v>86</v>
      </c>
      <c r="S331" s="5">
        <f>125*125*125</f>
        <v>1953125</v>
      </c>
      <c r="U331" s="9">
        <f>12*12*12</f>
        <v>1728</v>
      </c>
      <c r="V331" s="9">
        <f>(1-U331/S331)*COUNT($S$104:$S$168)</f>
        <v>64.94249216</v>
      </c>
      <c r="W331" s="9" t="s">
        <v>54</v>
      </c>
      <c r="Y331" s="9">
        <v>24</v>
      </c>
      <c r="AA331" s="9">
        <v>66</v>
      </c>
    </row>
    <row r="332" spans="1:27" x14ac:dyDescent="0.3">
      <c r="A332" s="9">
        <v>2</v>
      </c>
      <c r="B332" s="9">
        <v>125</v>
      </c>
      <c r="C332" s="9">
        <v>1025</v>
      </c>
      <c r="D332" s="9">
        <v>5.2499999999999998E-2</v>
      </c>
      <c r="E332" s="9">
        <v>0.03</v>
      </c>
      <c r="F332" s="9">
        <v>0.15</v>
      </c>
      <c r="G332" s="5">
        <f t="shared" si="46"/>
        <v>77.429345722028657</v>
      </c>
      <c r="H332" s="9">
        <v>11.8</v>
      </c>
      <c r="I332" s="9">
        <v>35</v>
      </c>
      <c r="J332" s="9">
        <v>1</v>
      </c>
      <c r="K332" s="9">
        <v>1</v>
      </c>
      <c r="L332" s="9">
        <v>3</v>
      </c>
      <c r="M332" s="9">
        <f>100-H332</f>
        <v>88.2</v>
      </c>
      <c r="N332" s="9">
        <v>2680</v>
      </c>
      <c r="O332" s="62">
        <f t="shared" si="41"/>
        <v>2363.7600000000002</v>
      </c>
      <c r="P332" s="9" t="s">
        <v>23</v>
      </c>
      <c r="R332" s="9" t="s">
        <v>97</v>
      </c>
      <c r="S332" s="9">
        <f>245*245*350</f>
        <v>21008750</v>
      </c>
      <c r="U332" s="9">
        <f>10*10*10</f>
        <v>1000</v>
      </c>
      <c r="V332" s="9">
        <f>(1-U332/S332)*COUNT($S$256:$S$282)</f>
        <v>26.99871482120545</v>
      </c>
      <c r="W332" s="9" t="s">
        <v>27</v>
      </c>
      <c r="Y332" s="9">
        <v>20</v>
      </c>
      <c r="AA332" s="9">
        <v>63</v>
      </c>
    </row>
    <row r="333" spans="1:27" x14ac:dyDescent="0.3">
      <c r="A333" s="9">
        <v>2</v>
      </c>
      <c r="B333" s="9">
        <v>250</v>
      </c>
      <c r="C333" s="9">
        <v>4200</v>
      </c>
      <c r="D333" s="9">
        <v>0.13</v>
      </c>
      <c r="E333" s="9">
        <v>0.03</v>
      </c>
      <c r="F333" s="9">
        <v>7.0000000000000007E-2</v>
      </c>
      <c r="G333" s="5">
        <f t="shared" si="46"/>
        <v>15.262515262515263</v>
      </c>
      <c r="H333" s="5">
        <f>100-M333</f>
        <v>12.200000000000003</v>
      </c>
      <c r="I333" s="9">
        <v>41</v>
      </c>
      <c r="J333" s="9">
        <v>2</v>
      </c>
      <c r="K333" s="9">
        <v>1</v>
      </c>
      <c r="L333" s="9">
        <v>1</v>
      </c>
      <c r="M333" s="9">
        <v>87.8</v>
      </c>
      <c r="N333" s="9">
        <v>2670</v>
      </c>
      <c r="O333" s="62">
        <f t="shared" si="41"/>
        <v>2344.2600000000002</v>
      </c>
      <c r="P333" s="9" t="s">
        <v>23</v>
      </c>
      <c r="R333" s="9" t="s">
        <v>86</v>
      </c>
      <c r="S333" s="5">
        <f>125*125*125</f>
        <v>1953125</v>
      </c>
      <c r="U333" s="9">
        <f>12*12*12</f>
        <v>1728</v>
      </c>
      <c r="V333" s="9">
        <f>(1-U333/S333)*COUNT($S$104:$S$168)</f>
        <v>64.94249216</v>
      </c>
      <c r="W333" s="9" t="s">
        <v>54</v>
      </c>
      <c r="Y333" s="9">
        <v>24</v>
      </c>
      <c r="AA333" s="9">
        <v>66</v>
      </c>
    </row>
    <row r="334" spans="1:27" x14ac:dyDescent="0.3">
      <c r="A334" s="9">
        <v>2</v>
      </c>
      <c r="B334" s="9">
        <v>300</v>
      </c>
      <c r="C334" s="9">
        <v>800</v>
      </c>
      <c r="D334" s="9">
        <v>0.3</v>
      </c>
      <c r="E334" s="9">
        <v>0.06</v>
      </c>
      <c r="F334" s="9">
        <v>0.1</v>
      </c>
      <c r="G334" s="5">
        <f t="shared" si="46"/>
        <v>20.833333333333336</v>
      </c>
      <c r="H334" s="9">
        <f>100-M334</f>
        <v>12.760000000000005</v>
      </c>
      <c r="I334" s="9">
        <v>40</v>
      </c>
      <c r="J334" s="9">
        <v>6</v>
      </c>
      <c r="K334" s="9">
        <v>1</v>
      </c>
      <c r="L334" s="9">
        <v>6</v>
      </c>
      <c r="M334" s="9">
        <v>87.24</v>
      </c>
      <c r="N334" s="9">
        <v>2680</v>
      </c>
      <c r="O334" s="9">
        <f t="shared" si="41"/>
        <v>2338.0319999999997</v>
      </c>
      <c r="P334" s="9" t="s">
        <v>23</v>
      </c>
      <c r="R334" s="9" t="s">
        <v>80</v>
      </c>
      <c r="S334" s="9">
        <f>630*400*500</f>
        <v>126000000</v>
      </c>
      <c r="U334" s="9">
        <f>10*10*10</f>
        <v>1000</v>
      </c>
      <c r="V334" s="9">
        <f>(1-U334/S334)*COUNT($S$2:$S$29)</f>
        <v>27.999777777777776</v>
      </c>
      <c r="W334" s="9" t="s">
        <v>27</v>
      </c>
      <c r="Y334" s="9">
        <v>20</v>
      </c>
      <c r="AA334" s="9">
        <v>60</v>
      </c>
    </row>
    <row r="335" spans="1:27" x14ac:dyDescent="0.3">
      <c r="A335" s="9">
        <v>2</v>
      </c>
      <c r="B335" s="9">
        <v>175</v>
      </c>
      <c r="C335" s="9">
        <v>1675</v>
      </c>
      <c r="D335" s="9">
        <v>9.7500000000000003E-2</v>
      </c>
      <c r="E335" s="9">
        <v>0.03</v>
      </c>
      <c r="F335" s="9">
        <v>0.15</v>
      </c>
      <c r="G335" s="5">
        <f t="shared" si="46"/>
        <v>35.718841688990942</v>
      </c>
      <c r="H335" s="9">
        <v>13.1</v>
      </c>
      <c r="I335" s="9">
        <v>35</v>
      </c>
      <c r="J335" s="9">
        <v>1</v>
      </c>
      <c r="K335" s="9">
        <v>1</v>
      </c>
      <c r="L335" s="9">
        <v>3</v>
      </c>
      <c r="M335" s="9">
        <f>100-H335</f>
        <v>86.9</v>
      </c>
      <c r="N335" s="9">
        <v>2680</v>
      </c>
      <c r="O335" s="62">
        <f t="shared" si="41"/>
        <v>2328.92</v>
      </c>
      <c r="P335" s="9" t="s">
        <v>23</v>
      </c>
      <c r="R335" s="9" t="s">
        <v>97</v>
      </c>
      <c r="S335" s="9">
        <f>245*245*350</f>
        <v>21008750</v>
      </c>
      <c r="U335" s="9">
        <f>10*10*10</f>
        <v>1000</v>
      </c>
      <c r="V335" s="9">
        <f>(1-U335/S335)*COUNT($S$256:$S$282)</f>
        <v>26.99871482120545</v>
      </c>
      <c r="W335" s="9" t="s">
        <v>27</v>
      </c>
      <c r="Y335" s="9">
        <v>20</v>
      </c>
      <c r="AA335" s="9">
        <v>63</v>
      </c>
    </row>
    <row r="336" spans="1:27" x14ac:dyDescent="0.3">
      <c r="A336" s="9">
        <v>2</v>
      </c>
      <c r="B336" s="9">
        <v>170</v>
      </c>
      <c r="C336" s="9">
        <v>300</v>
      </c>
      <c r="D336" s="9">
        <v>0.05</v>
      </c>
      <c r="E336" s="9">
        <v>0.03</v>
      </c>
      <c r="F336" s="9">
        <v>7.0000000000000007E-2</v>
      </c>
      <c r="G336" s="5">
        <f t="shared" si="46"/>
        <v>377.77777777777783</v>
      </c>
      <c r="H336" s="5">
        <f>100-M336</f>
        <v>13.6581469648563</v>
      </c>
      <c r="I336" s="9">
        <v>25.68</v>
      </c>
      <c r="J336" s="9">
        <v>1</v>
      </c>
      <c r="K336" s="9">
        <v>1</v>
      </c>
      <c r="L336" s="9">
        <v>1</v>
      </c>
      <c r="M336" s="5">
        <v>86.3418530351437</v>
      </c>
      <c r="N336" s="9">
        <v>2680</v>
      </c>
      <c r="O336" s="62">
        <f t="shared" si="41"/>
        <v>2313.9616613418511</v>
      </c>
      <c r="P336" s="9" t="s">
        <v>23</v>
      </c>
      <c r="R336" s="9" t="s">
        <v>25</v>
      </c>
      <c r="S336" s="9">
        <f>100^3</f>
        <v>1000000</v>
      </c>
      <c r="U336" s="9">
        <f>8*8*8</f>
        <v>512</v>
      </c>
      <c r="V336" s="9">
        <f>(1-U336/S336)*COUNT($S$169:$S$243)</f>
        <v>74.961600000000004</v>
      </c>
      <c r="W336" s="9" t="s">
        <v>54</v>
      </c>
      <c r="Y336" s="9">
        <v>9.36</v>
      </c>
      <c r="AA336" s="9">
        <v>44.81</v>
      </c>
    </row>
    <row r="337" spans="1:27" x14ac:dyDescent="0.3">
      <c r="A337" s="9">
        <v>2</v>
      </c>
      <c r="B337" s="9">
        <v>250</v>
      </c>
      <c r="C337" s="9">
        <v>1800</v>
      </c>
      <c r="D337" s="9">
        <v>0.13</v>
      </c>
      <c r="E337" s="9">
        <v>0.09</v>
      </c>
      <c r="F337" s="9">
        <v>7.0000000000000007E-2</v>
      </c>
      <c r="G337" s="5">
        <f t="shared" si="46"/>
        <v>11.870845204178538</v>
      </c>
      <c r="H337" s="5">
        <f>100-M337</f>
        <v>13.900000000000006</v>
      </c>
      <c r="I337" s="9">
        <v>41</v>
      </c>
      <c r="J337" s="9">
        <v>2</v>
      </c>
      <c r="K337" s="9">
        <v>1</v>
      </c>
      <c r="L337" s="9">
        <v>1</v>
      </c>
      <c r="M337" s="9">
        <v>86.1</v>
      </c>
      <c r="N337" s="9">
        <v>2670</v>
      </c>
      <c r="O337" s="62">
        <f t="shared" si="41"/>
        <v>2298.87</v>
      </c>
      <c r="P337" s="9" t="s">
        <v>23</v>
      </c>
      <c r="R337" s="9" t="s">
        <v>86</v>
      </c>
      <c r="S337" s="5">
        <f>125*125*125</f>
        <v>1953125</v>
      </c>
      <c r="U337" s="9">
        <f>12*12*12</f>
        <v>1728</v>
      </c>
      <c r="V337" s="9">
        <f>(1-U337/S337)*COUNT($S$104:$S$168)</f>
        <v>64.94249216</v>
      </c>
      <c r="W337" s="9" t="s">
        <v>54</v>
      </c>
      <c r="Y337" s="9">
        <v>24</v>
      </c>
      <c r="AA337" s="9">
        <v>66</v>
      </c>
    </row>
    <row r="338" spans="1:27" x14ac:dyDescent="0.3">
      <c r="A338" s="9">
        <v>2</v>
      </c>
      <c r="B338" s="9">
        <v>125</v>
      </c>
      <c r="C338" s="9">
        <v>1025</v>
      </c>
      <c r="D338" s="9">
        <v>5.2499999999999998E-2</v>
      </c>
      <c r="E338" s="9">
        <v>0.03</v>
      </c>
      <c r="F338" s="9">
        <v>0.15</v>
      </c>
      <c r="G338" s="5">
        <f t="shared" si="46"/>
        <v>77.429345722028657</v>
      </c>
      <c r="H338" s="9">
        <v>14.1</v>
      </c>
      <c r="I338" s="9">
        <v>35</v>
      </c>
      <c r="J338" s="9">
        <v>1</v>
      </c>
      <c r="K338" s="9">
        <v>1</v>
      </c>
      <c r="L338" s="9">
        <v>3</v>
      </c>
      <c r="M338" s="9">
        <f>100-H338</f>
        <v>85.9</v>
      </c>
      <c r="N338" s="9">
        <v>2680</v>
      </c>
      <c r="O338" s="62">
        <f t="shared" si="41"/>
        <v>2302.1200000000003</v>
      </c>
      <c r="P338" s="9" t="s">
        <v>23</v>
      </c>
      <c r="R338" s="9" t="s">
        <v>97</v>
      </c>
      <c r="S338" s="9">
        <f>245*245*350</f>
        <v>21008750</v>
      </c>
      <c r="U338" s="9">
        <f>10*10*10</f>
        <v>1000</v>
      </c>
      <c r="V338" s="9">
        <f>(1-U338/S338)*COUNT($S$256:$S$282)</f>
        <v>26.99871482120545</v>
      </c>
      <c r="W338" s="9" t="s">
        <v>27</v>
      </c>
      <c r="Y338" s="9">
        <v>20</v>
      </c>
      <c r="AA338" s="9">
        <v>63</v>
      </c>
    </row>
    <row r="339" spans="1:27" x14ac:dyDescent="0.3">
      <c r="A339" s="9">
        <v>2</v>
      </c>
      <c r="B339" s="9">
        <v>625</v>
      </c>
      <c r="C339" s="9">
        <v>2000</v>
      </c>
      <c r="D339" s="9">
        <v>0.3</v>
      </c>
      <c r="E339" s="9">
        <v>0.06</v>
      </c>
      <c r="F339" s="9">
        <v>0.1</v>
      </c>
      <c r="G339" s="5">
        <f t="shared" si="46"/>
        <v>17.361111111111111</v>
      </c>
      <c r="H339" s="9">
        <f>100-M339</f>
        <v>14.420000000000002</v>
      </c>
      <c r="I339" s="9">
        <v>40</v>
      </c>
      <c r="J339" s="9">
        <v>6</v>
      </c>
      <c r="K339" s="9">
        <v>1</v>
      </c>
      <c r="L339" s="9">
        <v>6</v>
      </c>
      <c r="M339" s="9">
        <v>85.58</v>
      </c>
      <c r="N339" s="9">
        <v>2680</v>
      </c>
      <c r="O339" s="9">
        <f t="shared" si="41"/>
        <v>2293.5439999999999</v>
      </c>
      <c r="P339" s="9" t="s">
        <v>23</v>
      </c>
      <c r="R339" s="9" t="s">
        <v>80</v>
      </c>
      <c r="S339" s="9">
        <f>630*400*500</f>
        <v>126000000</v>
      </c>
      <c r="U339" s="9">
        <f>10*10*10</f>
        <v>1000</v>
      </c>
      <c r="V339" s="9">
        <f>(1-U339/S339)*COUNT($S$2:$S$29)</f>
        <v>27.999777777777776</v>
      </c>
      <c r="W339" s="9" t="s">
        <v>27</v>
      </c>
      <c r="Y339" s="9">
        <v>20</v>
      </c>
      <c r="AA339" s="9">
        <v>60</v>
      </c>
    </row>
    <row r="340" spans="1:27" x14ac:dyDescent="0.3">
      <c r="A340" s="9">
        <v>2</v>
      </c>
      <c r="B340" s="9">
        <v>180</v>
      </c>
      <c r="C340" s="9">
        <v>300</v>
      </c>
      <c r="D340" s="9">
        <v>0.05</v>
      </c>
      <c r="E340" s="9">
        <v>0.03</v>
      </c>
      <c r="F340" s="9">
        <v>7.0000000000000007E-2</v>
      </c>
      <c r="G340" s="5">
        <f t="shared" si="46"/>
        <v>400.00000000000006</v>
      </c>
      <c r="H340" s="5">
        <f>100-M340</f>
        <v>14.520766773163004</v>
      </c>
      <c r="I340" s="9">
        <v>25.68</v>
      </c>
      <c r="J340" s="9">
        <v>1</v>
      </c>
      <c r="K340" s="9">
        <v>1</v>
      </c>
      <c r="L340" s="9">
        <v>1</v>
      </c>
      <c r="M340" s="5">
        <v>85.479233226836996</v>
      </c>
      <c r="N340" s="9">
        <v>2680</v>
      </c>
      <c r="O340" s="62">
        <f t="shared" si="41"/>
        <v>2290.8434504792317</v>
      </c>
      <c r="P340" s="9" t="s">
        <v>23</v>
      </c>
      <c r="R340" s="9" t="s">
        <v>25</v>
      </c>
      <c r="S340" s="9">
        <f>100^3</f>
        <v>1000000</v>
      </c>
      <c r="U340" s="9">
        <f>8*8*8</f>
        <v>512</v>
      </c>
      <c r="V340" s="9">
        <f>(1-U340/S340)*COUNT($S$169:$S$243)</f>
        <v>74.961600000000004</v>
      </c>
      <c r="W340" s="9" t="s">
        <v>54</v>
      </c>
      <c r="Y340" s="9">
        <v>9.36</v>
      </c>
      <c r="AA340" s="9">
        <v>44.81</v>
      </c>
    </row>
    <row r="341" spans="1:27" x14ac:dyDescent="0.3">
      <c r="A341" s="9">
        <v>2</v>
      </c>
      <c r="B341" s="9">
        <v>300</v>
      </c>
      <c r="C341" s="9">
        <v>2000</v>
      </c>
      <c r="D341" s="9">
        <v>0.15</v>
      </c>
      <c r="E341" s="9">
        <v>0.05</v>
      </c>
      <c r="F341" s="9">
        <v>8.5000000000000006E-2</v>
      </c>
      <c r="G341" s="5">
        <f t="shared" si="46"/>
        <v>20</v>
      </c>
      <c r="H341" s="5">
        <f>100-M341</f>
        <v>14.599999999999994</v>
      </c>
      <c r="I341" s="9">
        <f>AVERAGE(Y341,AA341)</f>
        <v>41.5</v>
      </c>
      <c r="J341" s="9">
        <v>6</v>
      </c>
      <c r="K341" s="9">
        <v>1</v>
      </c>
      <c r="L341" s="9">
        <v>6</v>
      </c>
      <c r="M341" s="9">
        <v>85.4</v>
      </c>
      <c r="N341" s="9">
        <v>2680</v>
      </c>
      <c r="O341" s="62">
        <f t="shared" si="41"/>
        <v>2288.7200000000003</v>
      </c>
      <c r="P341" s="9" t="s">
        <v>23</v>
      </c>
      <c r="R341" s="9" t="s">
        <v>121</v>
      </c>
      <c r="S341" s="9">
        <f>(PI()*400^2/4)*400</f>
        <v>50265482.457436688</v>
      </c>
      <c r="U341" s="9">
        <f>10*10*10</f>
        <v>1000</v>
      </c>
      <c r="V341" s="9">
        <f>(1-U341/S341)*COUNT($S$83:$S$100)</f>
        <v>17.999641901378041</v>
      </c>
      <c r="W341" s="9" t="s">
        <v>27</v>
      </c>
      <c r="Y341" s="9">
        <v>20</v>
      </c>
      <c r="AA341" s="9">
        <v>63</v>
      </c>
    </row>
    <row r="342" spans="1:27" x14ac:dyDescent="0.3">
      <c r="A342" s="9">
        <v>2</v>
      </c>
      <c r="B342" s="9">
        <v>788</v>
      </c>
      <c r="C342" s="9">
        <v>1700</v>
      </c>
      <c r="D342" s="9">
        <v>0.4</v>
      </c>
      <c r="E342" s="9">
        <v>0.06</v>
      </c>
      <c r="F342" s="9">
        <v>0.1</v>
      </c>
      <c r="G342" s="5">
        <f t="shared" si="46"/>
        <v>19.313725490196081</v>
      </c>
      <c r="H342" s="9">
        <f>100-M342</f>
        <v>14.980000000000004</v>
      </c>
      <c r="I342" s="9">
        <v>40</v>
      </c>
      <c r="J342" s="9">
        <v>6</v>
      </c>
      <c r="K342" s="9">
        <v>1</v>
      </c>
      <c r="L342" s="9">
        <v>6</v>
      </c>
      <c r="M342" s="9">
        <v>85.02</v>
      </c>
      <c r="N342" s="9">
        <v>2680</v>
      </c>
      <c r="O342" s="9">
        <f t="shared" si="41"/>
        <v>2278.5359999999996</v>
      </c>
      <c r="P342" s="9" t="s">
        <v>23</v>
      </c>
      <c r="R342" s="9" t="s">
        <v>80</v>
      </c>
      <c r="S342" s="9">
        <f>630*400*500</f>
        <v>126000000</v>
      </c>
      <c r="U342" s="9">
        <f>10*10*10</f>
        <v>1000</v>
      </c>
      <c r="V342" s="9">
        <f>(1-U342/S342)*COUNT($S$2:$S$29)</f>
        <v>27.999777777777776</v>
      </c>
      <c r="W342" s="9" t="s">
        <v>27</v>
      </c>
      <c r="Y342" s="9">
        <v>20</v>
      </c>
      <c r="AA342" s="9">
        <v>60</v>
      </c>
    </row>
    <row r="343" spans="1:27" x14ac:dyDescent="0.3">
      <c r="A343" s="9">
        <v>1</v>
      </c>
      <c r="B343" s="2">
        <v>259</v>
      </c>
      <c r="C343" s="57">
        <v>200</v>
      </c>
      <c r="D343" s="9">
        <v>800</v>
      </c>
      <c r="E343" s="9">
        <v>0.1</v>
      </c>
      <c r="F343" s="9">
        <v>0.03</v>
      </c>
      <c r="G343" s="11">
        <v>7.0000000000000007E-2</v>
      </c>
      <c r="H343" s="5">
        <v>83.333333333333343</v>
      </c>
      <c r="I343" s="5">
        <v>35.5</v>
      </c>
      <c r="J343" s="9">
        <v>1</v>
      </c>
      <c r="K343" s="9">
        <v>2</v>
      </c>
      <c r="L343" s="58">
        <v>1</v>
      </c>
      <c r="M343" s="5">
        <v>99.99</v>
      </c>
    </row>
    <row r="344" spans="1:27" x14ac:dyDescent="0.3">
      <c r="A344" s="9">
        <v>1</v>
      </c>
      <c r="B344" s="2">
        <v>241</v>
      </c>
      <c r="C344" s="57">
        <v>275</v>
      </c>
      <c r="D344" s="9">
        <v>1000</v>
      </c>
      <c r="E344" s="9">
        <v>0.12</v>
      </c>
      <c r="F344" s="9">
        <v>0.03</v>
      </c>
      <c r="G344" s="11">
        <v>7.0000000000000007E-2</v>
      </c>
      <c r="H344" s="5">
        <v>76.3888888888889</v>
      </c>
      <c r="I344" s="5">
        <v>35.5</v>
      </c>
      <c r="J344" s="9">
        <v>1</v>
      </c>
      <c r="K344" s="9">
        <v>2</v>
      </c>
      <c r="L344" s="58">
        <v>1</v>
      </c>
      <c r="M344" s="5">
        <v>99.98</v>
      </c>
    </row>
    <row r="345" spans="1:27" x14ac:dyDescent="0.3">
      <c r="A345" s="9">
        <v>1</v>
      </c>
      <c r="B345" s="2">
        <v>251</v>
      </c>
      <c r="C345" s="57">
        <v>350</v>
      </c>
      <c r="D345" s="9">
        <v>1200</v>
      </c>
      <c r="E345" s="9">
        <v>0.12</v>
      </c>
      <c r="F345" s="9">
        <v>0.03</v>
      </c>
      <c r="G345" s="11">
        <v>7.0000000000000007E-2</v>
      </c>
      <c r="H345" s="5">
        <v>81.018518518518519</v>
      </c>
      <c r="I345" s="5">
        <v>35.5</v>
      </c>
      <c r="J345" s="9">
        <v>1</v>
      </c>
      <c r="K345" s="9">
        <v>2</v>
      </c>
      <c r="L345" s="58">
        <v>1</v>
      </c>
      <c r="M345" s="5">
        <v>99.98</v>
      </c>
    </row>
    <row r="346" spans="1:27" x14ac:dyDescent="0.3">
      <c r="A346" s="9">
        <v>1</v>
      </c>
      <c r="B346" s="2">
        <v>258</v>
      </c>
      <c r="C346" s="57">
        <v>200</v>
      </c>
      <c r="D346" s="9">
        <v>800</v>
      </c>
      <c r="E346" s="9">
        <v>0.08</v>
      </c>
      <c r="F346" s="9">
        <v>0.03</v>
      </c>
      <c r="G346" s="11">
        <v>7.0000000000000007E-2</v>
      </c>
      <c r="H346" s="5">
        <v>104.16666666666667</v>
      </c>
      <c r="I346" s="5">
        <v>35.5</v>
      </c>
      <c r="J346" s="9">
        <v>1</v>
      </c>
      <c r="K346" s="9">
        <v>2</v>
      </c>
      <c r="L346" s="58">
        <v>1</v>
      </c>
      <c r="M346" s="5">
        <v>99.98</v>
      </c>
    </row>
    <row r="347" spans="1:27" x14ac:dyDescent="0.3">
      <c r="A347" s="9">
        <v>1</v>
      </c>
      <c r="B347" s="2">
        <v>260</v>
      </c>
      <c r="C347" s="57">
        <v>200</v>
      </c>
      <c r="D347" s="9">
        <v>800</v>
      </c>
      <c r="E347" s="9">
        <v>0.12</v>
      </c>
      <c r="F347" s="9">
        <v>0.03</v>
      </c>
      <c r="G347" s="11">
        <v>7.0000000000000007E-2</v>
      </c>
      <c r="H347" s="5">
        <v>69.444444444444443</v>
      </c>
      <c r="I347" s="5">
        <v>35.5</v>
      </c>
      <c r="J347" s="9">
        <v>1</v>
      </c>
      <c r="K347" s="9">
        <v>2</v>
      </c>
      <c r="L347" s="58">
        <v>1</v>
      </c>
      <c r="M347" s="5">
        <v>99.97</v>
      </c>
    </row>
    <row r="348" spans="1:27" x14ac:dyDescent="0.3">
      <c r="A348" s="9">
        <v>1</v>
      </c>
      <c r="B348" s="2">
        <v>249</v>
      </c>
      <c r="C348" s="57">
        <v>350</v>
      </c>
      <c r="D348" s="9">
        <v>800</v>
      </c>
      <c r="E348" s="9">
        <v>0.12</v>
      </c>
      <c r="F348" s="9">
        <v>0.03</v>
      </c>
      <c r="G348" s="11">
        <v>7.0000000000000007E-2</v>
      </c>
      <c r="H348" s="5">
        <v>121.52777777777779</v>
      </c>
      <c r="I348" s="5">
        <v>35.5</v>
      </c>
      <c r="J348" s="9">
        <v>1</v>
      </c>
      <c r="K348" s="9">
        <v>2</v>
      </c>
      <c r="L348" s="58">
        <v>1</v>
      </c>
      <c r="M348" s="5">
        <v>99.93</v>
      </c>
    </row>
    <row r="349" spans="1:27" x14ac:dyDescent="0.3">
      <c r="A349" s="9">
        <v>1</v>
      </c>
      <c r="B349" s="2">
        <v>339</v>
      </c>
      <c r="C349" s="60">
        <v>175</v>
      </c>
      <c r="D349" s="9">
        <v>700</v>
      </c>
      <c r="E349" s="9">
        <v>0.08</v>
      </c>
      <c r="F349" s="9">
        <v>0.03</v>
      </c>
      <c r="G349" s="9">
        <v>0.1</v>
      </c>
      <c r="H349" s="5">
        <v>104.16666666666667</v>
      </c>
      <c r="I349" s="9">
        <v>27.82</v>
      </c>
      <c r="J349" s="9">
        <v>1</v>
      </c>
      <c r="K349" s="9">
        <v>1</v>
      </c>
      <c r="L349" s="9">
        <v>2</v>
      </c>
      <c r="M349" s="5">
        <v>99.93</v>
      </c>
    </row>
    <row r="350" spans="1:27" x14ac:dyDescent="0.3">
      <c r="A350" s="9">
        <v>1</v>
      </c>
      <c r="B350" s="2">
        <v>230</v>
      </c>
      <c r="C350" s="57">
        <v>200</v>
      </c>
      <c r="D350" s="9">
        <v>600</v>
      </c>
      <c r="E350" s="9">
        <v>0.12</v>
      </c>
      <c r="F350" s="9">
        <v>0.03</v>
      </c>
      <c r="G350" s="11">
        <v>7.0000000000000007E-2</v>
      </c>
      <c r="H350" s="5">
        <v>92.592592592592581</v>
      </c>
      <c r="I350" s="5">
        <v>35.5</v>
      </c>
      <c r="J350" s="9">
        <v>1</v>
      </c>
      <c r="K350" s="9">
        <v>2</v>
      </c>
      <c r="L350" s="58">
        <v>1</v>
      </c>
      <c r="M350" s="5">
        <v>99.92</v>
      </c>
    </row>
    <row r="351" spans="1:27" x14ac:dyDescent="0.3">
      <c r="A351" s="9">
        <v>1</v>
      </c>
      <c r="B351" s="2">
        <v>240</v>
      </c>
      <c r="C351" s="57">
        <v>275</v>
      </c>
      <c r="D351" s="9">
        <v>800</v>
      </c>
      <c r="E351" s="9">
        <v>0.12</v>
      </c>
      <c r="F351" s="9">
        <v>0.03</v>
      </c>
      <c r="G351" s="11">
        <v>7.0000000000000007E-2</v>
      </c>
      <c r="H351" s="5">
        <v>95.486111111111114</v>
      </c>
      <c r="I351" s="5">
        <v>35.5</v>
      </c>
      <c r="J351" s="9">
        <v>1</v>
      </c>
      <c r="K351" s="9">
        <v>2</v>
      </c>
      <c r="L351" s="58">
        <v>1</v>
      </c>
      <c r="M351" s="5">
        <v>99.91</v>
      </c>
    </row>
    <row r="352" spans="1:27" x14ac:dyDescent="0.3">
      <c r="A352" s="9">
        <v>1</v>
      </c>
      <c r="B352" s="2">
        <v>261</v>
      </c>
      <c r="C352" s="57">
        <v>200</v>
      </c>
      <c r="D352" s="9">
        <v>800</v>
      </c>
      <c r="E352" s="9">
        <v>0.14000000000000001</v>
      </c>
      <c r="F352" s="9">
        <v>0.03</v>
      </c>
      <c r="G352" s="11">
        <v>7.0000000000000007E-2</v>
      </c>
      <c r="H352" s="5">
        <v>59.523809523809518</v>
      </c>
      <c r="I352" s="5">
        <v>35.5</v>
      </c>
      <c r="J352" s="9">
        <v>1</v>
      </c>
      <c r="K352" s="9">
        <v>2</v>
      </c>
      <c r="L352" s="58">
        <v>1</v>
      </c>
      <c r="M352" s="5">
        <v>99.91</v>
      </c>
    </row>
    <row r="353" spans="1:13" x14ac:dyDescent="0.3">
      <c r="A353" s="9">
        <v>1</v>
      </c>
      <c r="B353" s="2">
        <v>60</v>
      </c>
      <c r="C353" s="29">
        <v>175</v>
      </c>
      <c r="D353" s="30">
        <v>668</v>
      </c>
      <c r="E353" s="30">
        <v>0.12</v>
      </c>
      <c r="F353" s="30">
        <v>0.03</v>
      </c>
      <c r="G353" s="30">
        <v>0.1</v>
      </c>
      <c r="H353" s="31">
        <v>72.771124417831004</v>
      </c>
      <c r="I353" s="5">
        <v>36</v>
      </c>
      <c r="J353" s="9">
        <v>1</v>
      </c>
      <c r="K353" s="9">
        <v>1</v>
      </c>
      <c r="L353" s="9">
        <v>1</v>
      </c>
      <c r="M353" s="31">
        <v>99.9</v>
      </c>
    </row>
    <row r="354" spans="1:13" x14ac:dyDescent="0.3">
      <c r="A354" s="9">
        <v>1</v>
      </c>
      <c r="B354" s="2">
        <v>226</v>
      </c>
      <c r="C354" s="57">
        <v>125</v>
      </c>
      <c r="D354" s="9">
        <v>600</v>
      </c>
      <c r="E354" s="9">
        <v>0.12</v>
      </c>
      <c r="F354" s="9">
        <v>0.03</v>
      </c>
      <c r="G354" s="11">
        <v>7.0000000000000007E-2</v>
      </c>
      <c r="H354" s="5">
        <v>57.870370370370367</v>
      </c>
      <c r="I354" s="5">
        <v>35.5</v>
      </c>
      <c r="J354" s="9">
        <v>1</v>
      </c>
      <c r="K354" s="9">
        <v>2</v>
      </c>
      <c r="L354" s="58">
        <v>1</v>
      </c>
      <c r="M354" s="5">
        <v>99.9</v>
      </c>
    </row>
    <row r="355" spans="1:13" x14ac:dyDescent="0.3">
      <c r="A355" s="9">
        <v>1</v>
      </c>
      <c r="B355" s="2">
        <v>239</v>
      </c>
      <c r="C355" s="57">
        <v>275</v>
      </c>
      <c r="D355" s="9">
        <v>600</v>
      </c>
      <c r="E355" s="9">
        <v>0.12</v>
      </c>
      <c r="F355" s="9">
        <v>0.03</v>
      </c>
      <c r="G355" s="11">
        <v>7.0000000000000007E-2</v>
      </c>
      <c r="H355" s="5">
        <v>127.31481481481481</v>
      </c>
      <c r="I355" s="5">
        <v>35.5</v>
      </c>
      <c r="J355" s="9">
        <v>1</v>
      </c>
      <c r="K355" s="9">
        <v>2</v>
      </c>
      <c r="L355" s="58">
        <v>1</v>
      </c>
      <c r="M355" s="5">
        <v>99.9</v>
      </c>
    </row>
    <row r="356" spans="1:13" x14ac:dyDescent="0.3">
      <c r="A356" s="9">
        <v>1</v>
      </c>
      <c r="B356" s="2">
        <v>250</v>
      </c>
      <c r="C356" s="57">
        <v>350</v>
      </c>
      <c r="D356" s="9">
        <v>1000</v>
      </c>
      <c r="E356" s="9">
        <v>0.12</v>
      </c>
      <c r="F356" s="9">
        <v>0.03</v>
      </c>
      <c r="G356" s="11">
        <v>7.0000000000000007E-2</v>
      </c>
      <c r="H356" s="5">
        <v>97.222222222222229</v>
      </c>
      <c r="I356" s="5">
        <v>35.5</v>
      </c>
      <c r="J356" s="9">
        <v>1</v>
      </c>
      <c r="K356" s="9">
        <v>2</v>
      </c>
      <c r="L356" s="58">
        <v>1</v>
      </c>
      <c r="M356" s="5">
        <v>99.9</v>
      </c>
    </row>
    <row r="357" spans="1:13" x14ac:dyDescent="0.3">
      <c r="A357" s="9">
        <v>1</v>
      </c>
      <c r="B357" s="2">
        <v>231</v>
      </c>
      <c r="C357" s="57">
        <v>200</v>
      </c>
      <c r="D357" s="9">
        <v>800</v>
      </c>
      <c r="E357" s="9">
        <v>0.12</v>
      </c>
      <c r="F357" s="9">
        <v>0.03</v>
      </c>
      <c r="G357" s="11">
        <v>7.0000000000000007E-2</v>
      </c>
      <c r="H357" s="5">
        <v>69.444444444444443</v>
      </c>
      <c r="I357" s="5">
        <v>35.5</v>
      </c>
      <c r="J357" s="9">
        <v>1</v>
      </c>
      <c r="K357" s="9">
        <v>2</v>
      </c>
      <c r="L357" s="58">
        <v>1</v>
      </c>
      <c r="M357" s="5">
        <v>99.89</v>
      </c>
    </row>
    <row r="358" spans="1:13" x14ac:dyDescent="0.3">
      <c r="A358" s="9">
        <v>1</v>
      </c>
      <c r="B358" s="2">
        <v>232</v>
      </c>
      <c r="C358" s="57">
        <v>200</v>
      </c>
      <c r="D358" s="9">
        <v>1000</v>
      </c>
      <c r="E358" s="9">
        <v>0.12</v>
      </c>
      <c r="F358" s="9">
        <v>0.03</v>
      </c>
      <c r="G358" s="11">
        <v>7.0000000000000007E-2</v>
      </c>
      <c r="H358" s="5">
        <v>55.555555555555564</v>
      </c>
      <c r="I358" s="5">
        <v>35.5</v>
      </c>
      <c r="J358" s="9">
        <v>1</v>
      </c>
      <c r="K358" s="9">
        <v>2</v>
      </c>
      <c r="L358" s="58">
        <v>1</v>
      </c>
      <c r="M358" s="5">
        <v>99.88</v>
      </c>
    </row>
    <row r="359" spans="1:13" x14ac:dyDescent="0.3">
      <c r="A359" s="9">
        <v>1</v>
      </c>
      <c r="B359" s="2">
        <v>340</v>
      </c>
      <c r="C359" s="60">
        <v>175</v>
      </c>
      <c r="D359" s="9">
        <v>900</v>
      </c>
      <c r="E359" s="9">
        <v>0.08</v>
      </c>
      <c r="F359" s="9">
        <v>0.03</v>
      </c>
      <c r="G359" s="9">
        <v>0.1</v>
      </c>
      <c r="H359" s="5">
        <v>81.018518518518519</v>
      </c>
      <c r="I359" s="9">
        <v>27.82</v>
      </c>
      <c r="J359" s="9">
        <v>1</v>
      </c>
      <c r="K359" s="9">
        <v>1</v>
      </c>
      <c r="L359" s="9">
        <v>2</v>
      </c>
      <c r="M359" s="5">
        <v>99.88</v>
      </c>
    </row>
    <row r="360" spans="1:13" x14ac:dyDescent="0.3">
      <c r="A360" s="9">
        <v>1</v>
      </c>
      <c r="B360" s="2">
        <v>243</v>
      </c>
      <c r="C360" s="57">
        <v>275</v>
      </c>
      <c r="D360" s="9">
        <v>1400</v>
      </c>
      <c r="E360" s="9">
        <v>0.12</v>
      </c>
      <c r="F360" s="9">
        <v>0.03</v>
      </c>
      <c r="G360" s="11">
        <v>7.0000000000000007E-2</v>
      </c>
      <c r="H360" s="5">
        <v>54.563492063492063</v>
      </c>
      <c r="I360" s="5">
        <v>35.5</v>
      </c>
      <c r="J360" s="9">
        <v>1</v>
      </c>
      <c r="K360" s="9">
        <v>2</v>
      </c>
      <c r="L360" s="58">
        <v>1</v>
      </c>
      <c r="M360" s="5">
        <v>99.87</v>
      </c>
    </row>
    <row r="361" spans="1:13" x14ac:dyDescent="0.3">
      <c r="A361" s="9">
        <v>1</v>
      </c>
      <c r="B361" s="2">
        <v>73</v>
      </c>
      <c r="C361" s="35">
        <v>150</v>
      </c>
      <c r="D361" s="36">
        <v>781</v>
      </c>
      <c r="E361" s="36">
        <v>0.08</v>
      </c>
      <c r="F361" s="36">
        <v>0.03</v>
      </c>
      <c r="G361" s="36">
        <v>8.5000000000000006E-2</v>
      </c>
      <c r="H361" s="37">
        <v>80.025608194622279</v>
      </c>
      <c r="I361" s="5">
        <v>30.366839080459794</v>
      </c>
      <c r="J361" s="9">
        <v>1</v>
      </c>
      <c r="K361" s="9">
        <v>1</v>
      </c>
      <c r="L361" s="9">
        <v>7</v>
      </c>
      <c r="M361" s="37">
        <v>99.84</v>
      </c>
    </row>
    <row r="362" spans="1:13" x14ac:dyDescent="0.3">
      <c r="A362" s="9">
        <v>1</v>
      </c>
      <c r="B362" s="2">
        <v>75</v>
      </c>
      <c r="C362" s="35">
        <v>150</v>
      </c>
      <c r="D362" s="36">
        <v>446</v>
      </c>
      <c r="E362" s="36">
        <v>0.14000000000000001</v>
      </c>
      <c r="F362" s="36">
        <v>0.03</v>
      </c>
      <c r="G362" s="36">
        <v>8.5000000000000006E-2</v>
      </c>
      <c r="H362" s="37">
        <v>80.07687379884689</v>
      </c>
      <c r="I362" s="5">
        <v>30.366839080459794</v>
      </c>
      <c r="J362" s="9">
        <v>1</v>
      </c>
      <c r="K362" s="9">
        <v>1</v>
      </c>
      <c r="L362" s="9">
        <v>7</v>
      </c>
      <c r="M362" s="37">
        <v>99.84</v>
      </c>
    </row>
    <row r="363" spans="1:13" x14ac:dyDescent="0.3">
      <c r="A363" s="9">
        <v>1</v>
      </c>
      <c r="B363" s="2">
        <v>262</v>
      </c>
      <c r="C363" s="57">
        <v>200</v>
      </c>
      <c r="D363" s="9">
        <v>800</v>
      </c>
      <c r="E363" s="9">
        <v>0.16</v>
      </c>
      <c r="F363" s="9">
        <v>0.03</v>
      </c>
      <c r="G363" s="11">
        <v>7.0000000000000007E-2</v>
      </c>
      <c r="H363" s="5">
        <v>52.083333333333336</v>
      </c>
      <c r="I363" s="5">
        <v>35.5</v>
      </c>
      <c r="J363" s="9">
        <v>1</v>
      </c>
      <c r="K363" s="9">
        <v>2</v>
      </c>
      <c r="L363" s="58">
        <v>1</v>
      </c>
      <c r="M363" s="5">
        <v>99.84</v>
      </c>
    </row>
    <row r="364" spans="1:13" x14ac:dyDescent="0.3">
      <c r="A364" s="9">
        <v>1</v>
      </c>
      <c r="B364" s="2">
        <v>233</v>
      </c>
      <c r="C364" s="57">
        <v>200</v>
      </c>
      <c r="D364" s="9">
        <v>1200</v>
      </c>
      <c r="E364" s="9">
        <v>0.12</v>
      </c>
      <c r="F364" s="9">
        <v>0.03</v>
      </c>
      <c r="G364" s="11">
        <v>7.0000000000000007E-2</v>
      </c>
      <c r="H364" s="5">
        <v>46.296296296296291</v>
      </c>
      <c r="I364" s="5">
        <v>35.5</v>
      </c>
      <c r="J364" s="9">
        <v>1</v>
      </c>
      <c r="K364" s="9">
        <v>2</v>
      </c>
      <c r="L364" s="58">
        <v>1</v>
      </c>
      <c r="M364" s="5">
        <v>99.83</v>
      </c>
    </row>
    <row r="365" spans="1:13" x14ac:dyDescent="0.3">
      <c r="A365" s="9">
        <v>1</v>
      </c>
      <c r="B365" s="2">
        <v>78</v>
      </c>
      <c r="C365" s="38">
        <v>130</v>
      </c>
      <c r="D365" s="39">
        <v>700</v>
      </c>
      <c r="E365" s="39">
        <v>0.06</v>
      </c>
      <c r="F365" s="39">
        <v>0.02</v>
      </c>
      <c r="G365" s="39">
        <v>5.5E-2</v>
      </c>
      <c r="H365" s="40">
        <v>154.76190476190476</v>
      </c>
      <c r="I365" s="5">
        <v>30</v>
      </c>
      <c r="J365" s="9">
        <v>2</v>
      </c>
      <c r="K365" s="9">
        <v>2</v>
      </c>
      <c r="L365" s="9">
        <v>3</v>
      </c>
      <c r="M365" s="40">
        <v>99.81</v>
      </c>
    </row>
    <row r="366" spans="1:13" x14ac:dyDescent="0.3">
      <c r="A366" s="9">
        <v>1</v>
      </c>
      <c r="B366" s="2">
        <v>252</v>
      </c>
      <c r="C366" s="57">
        <v>350</v>
      </c>
      <c r="D366" s="9">
        <v>1400</v>
      </c>
      <c r="E366" s="9">
        <v>0.12</v>
      </c>
      <c r="F366" s="9">
        <v>0.03</v>
      </c>
      <c r="G366" s="11">
        <v>7.0000000000000007E-2</v>
      </c>
      <c r="H366" s="5">
        <v>69.444444444444443</v>
      </c>
      <c r="I366" s="5">
        <v>35.5</v>
      </c>
      <c r="J366" s="9">
        <v>1</v>
      </c>
      <c r="K366" s="9">
        <v>2</v>
      </c>
      <c r="L366" s="58">
        <v>1</v>
      </c>
      <c r="M366" s="5">
        <v>99.78</v>
      </c>
    </row>
    <row r="367" spans="1:13" x14ac:dyDescent="0.3">
      <c r="A367" s="9">
        <v>1</v>
      </c>
      <c r="B367" s="2">
        <v>242</v>
      </c>
      <c r="C367" s="57">
        <v>275</v>
      </c>
      <c r="D367" s="9">
        <v>1200</v>
      </c>
      <c r="E367" s="9">
        <v>0.12</v>
      </c>
      <c r="F367" s="9">
        <v>0.03</v>
      </c>
      <c r="G367" s="11">
        <v>7.0000000000000007E-2</v>
      </c>
      <c r="H367" s="5">
        <v>63.657407407407405</v>
      </c>
      <c r="I367" s="5">
        <v>35.5</v>
      </c>
      <c r="J367" s="9">
        <v>1</v>
      </c>
      <c r="K367" s="9">
        <v>2</v>
      </c>
      <c r="L367" s="58">
        <v>1</v>
      </c>
      <c r="M367" s="5">
        <v>99.77</v>
      </c>
    </row>
    <row r="368" spans="1:13" x14ac:dyDescent="0.3">
      <c r="A368" s="9">
        <v>1</v>
      </c>
      <c r="B368" s="2">
        <v>80</v>
      </c>
      <c r="C368" s="38">
        <v>130</v>
      </c>
      <c r="D368" s="39">
        <v>700</v>
      </c>
      <c r="E368" s="39">
        <v>0.06</v>
      </c>
      <c r="F368" s="39">
        <v>0.02</v>
      </c>
      <c r="G368" s="39">
        <v>5.5E-2</v>
      </c>
      <c r="H368" s="40">
        <v>154.76190476190476</v>
      </c>
      <c r="I368" s="5">
        <v>30</v>
      </c>
      <c r="J368" s="9">
        <v>2</v>
      </c>
      <c r="K368" s="9">
        <v>2</v>
      </c>
      <c r="L368" s="9">
        <v>3</v>
      </c>
      <c r="M368" s="40">
        <v>99.75</v>
      </c>
    </row>
    <row r="369" spans="1:13" x14ac:dyDescent="0.3">
      <c r="A369" s="9">
        <v>1</v>
      </c>
      <c r="B369" s="2">
        <v>248</v>
      </c>
      <c r="C369" s="57">
        <v>350</v>
      </c>
      <c r="D369" s="9">
        <v>600</v>
      </c>
      <c r="E369" s="9">
        <v>0.12</v>
      </c>
      <c r="F369" s="9">
        <v>0.03</v>
      </c>
      <c r="G369" s="11">
        <v>7.0000000000000007E-2</v>
      </c>
      <c r="H369" s="5">
        <v>162.03703703703704</v>
      </c>
      <c r="I369" s="5">
        <v>35.5</v>
      </c>
      <c r="J369" s="9">
        <v>1</v>
      </c>
      <c r="K369" s="9">
        <v>2</v>
      </c>
      <c r="L369" s="58">
        <v>1</v>
      </c>
      <c r="M369" s="5">
        <v>99.74</v>
      </c>
    </row>
    <row r="370" spans="1:13" x14ac:dyDescent="0.3">
      <c r="A370" s="9">
        <v>1</v>
      </c>
      <c r="B370" s="2">
        <v>72</v>
      </c>
      <c r="C370" s="35">
        <v>175</v>
      </c>
      <c r="D370" s="36">
        <v>750</v>
      </c>
      <c r="E370" s="36">
        <v>0.12</v>
      </c>
      <c r="F370" s="36">
        <v>0.03</v>
      </c>
      <c r="G370" s="36">
        <v>8.5000000000000006E-2</v>
      </c>
      <c r="H370" s="37">
        <v>64.814814814814824</v>
      </c>
      <c r="I370" s="5">
        <v>30.366839080459794</v>
      </c>
      <c r="J370" s="9">
        <v>1</v>
      </c>
      <c r="K370" s="9">
        <v>1</v>
      </c>
      <c r="L370" s="9">
        <v>7</v>
      </c>
      <c r="M370" s="37">
        <v>99.73</v>
      </c>
    </row>
    <row r="371" spans="1:13" x14ac:dyDescent="0.3">
      <c r="A371" s="9">
        <v>1</v>
      </c>
      <c r="B371" s="2">
        <v>338</v>
      </c>
      <c r="C371" s="60">
        <v>175</v>
      </c>
      <c r="D371" s="9">
        <v>500</v>
      </c>
      <c r="E371" s="9">
        <v>0.08</v>
      </c>
      <c r="F371" s="9">
        <v>0.03</v>
      </c>
      <c r="G371" s="9">
        <v>0.1</v>
      </c>
      <c r="H371" s="5">
        <v>145.83333333333334</v>
      </c>
      <c r="I371" s="9">
        <v>27.82</v>
      </c>
      <c r="J371" s="9">
        <v>1</v>
      </c>
      <c r="K371" s="9">
        <v>1</v>
      </c>
      <c r="L371" s="9">
        <v>2</v>
      </c>
      <c r="M371" s="5">
        <v>99.73</v>
      </c>
    </row>
    <row r="372" spans="1:13" x14ac:dyDescent="0.3">
      <c r="A372" s="9">
        <v>1</v>
      </c>
      <c r="B372" s="2">
        <v>253</v>
      </c>
      <c r="C372" s="57">
        <v>350</v>
      </c>
      <c r="D372" s="9">
        <v>1800</v>
      </c>
      <c r="E372" s="9">
        <v>0.12</v>
      </c>
      <c r="F372" s="9">
        <v>0.03</v>
      </c>
      <c r="G372" s="11">
        <v>7.0000000000000007E-2</v>
      </c>
      <c r="H372" s="5">
        <v>54.012345679012348</v>
      </c>
      <c r="I372" s="5">
        <v>35.5</v>
      </c>
      <c r="J372" s="9">
        <v>1</v>
      </c>
      <c r="K372" s="9">
        <v>2</v>
      </c>
      <c r="L372" s="58">
        <v>1</v>
      </c>
      <c r="M372" s="5">
        <v>99.71</v>
      </c>
    </row>
    <row r="373" spans="1:13" x14ac:dyDescent="0.3">
      <c r="A373" s="9">
        <v>1</v>
      </c>
      <c r="B373" s="2">
        <v>344</v>
      </c>
      <c r="C373" s="60">
        <v>200</v>
      </c>
      <c r="D373" s="9">
        <v>900</v>
      </c>
      <c r="E373" s="9">
        <v>0.08</v>
      </c>
      <c r="F373" s="9">
        <v>0.03</v>
      </c>
      <c r="G373" s="9">
        <v>0.1</v>
      </c>
      <c r="H373" s="5">
        <v>92.592592592592581</v>
      </c>
      <c r="I373" s="9">
        <v>27.82</v>
      </c>
      <c r="J373" s="9">
        <v>1</v>
      </c>
      <c r="K373" s="9">
        <v>1</v>
      </c>
      <c r="L373" s="9">
        <v>2</v>
      </c>
      <c r="M373" s="5">
        <v>99.71</v>
      </c>
    </row>
    <row r="374" spans="1:13" x14ac:dyDescent="0.3">
      <c r="A374" s="9">
        <v>1</v>
      </c>
      <c r="B374" s="2">
        <v>74</v>
      </c>
      <c r="C374" s="35">
        <v>200</v>
      </c>
      <c r="D374" s="36">
        <v>1042</v>
      </c>
      <c r="E374" s="36">
        <v>0.08</v>
      </c>
      <c r="F374" s="36">
        <v>0.03</v>
      </c>
      <c r="G374" s="36">
        <v>8.5000000000000006E-2</v>
      </c>
      <c r="H374" s="37">
        <v>79.974408189379403</v>
      </c>
      <c r="I374" s="5">
        <v>30.366839080459794</v>
      </c>
      <c r="J374" s="9">
        <v>1</v>
      </c>
      <c r="K374" s="9">
        <v>1</v>
      </c>
      <c r="L374" s="9">
        <v>7</v>
      </c>
      <c r="M374" s="37">
        <v>99.7</v>
      </c>
    </row>
    <row r="375" spans="1:13" x14ac:dyDescent="0.3">
      <c r="A375" s="9">
        <v>1</v>
      </c>
      <c r="B375" s="2">
        <v>343</v>
      </c>
      <c r="C375" s="60">
        <v>200</v>
      </c>
      <c r="D375" s="9">
        <v>700</v>
      </c>
      <c r="E375" s="9">
        <v>0.08</v>
      </c>
      <c r="F375" s="9">
        <v>0.03</v>
      </c>
      <c r="G375" s="9">
        <v>0.1</v>
      </c>
      <c r="H375" s="5">
        <v>119.04761904761905</v>
      </c>
      <c r="I375" s="9">
        <v>27.82</v>
      </c>
      <c r="J375" s="9">
        <v>1</v>
      </c>
      <c r="K375" s="9">
        <v>1</v>
      </c>
      <c r="L375" s="9">
        <v>2</v>
      </c>
      <c r="M375" s="5">
        <v>99.66</v>
      </c>
    </row>
    <row r="376" spans="1:13" x14ac:dyDescent="0.3">
      <c r="A376" s="9">
        <v>1</v>
      </c>
      <c r="B376" s="2">
        <v>244</v>
      </c>
      <c r="C376" s="57">
        <v>275</v>
      </c>
      <c r="D376" s="9">
        <v>1800</v>
      </c>
      <c r="E376" s="9">
        <v>0.12</v>
      </c>
      <c r="F376" s="9">
        <v>0.03</v>
      </c>
      <c r="G376" s="11">
        <v>7.0000000000000007E-2</v>
      </c>
      <c r="H376" s="5">
        <v>42.438271604938272</v>
      </c>
      <c r="I376" s="5">
        <v>35.5</v>
      </c>
      <c r="J376" s="9">
        <v>1</v>
      </c>
      <c r="K376" s="9">
        <v>2</v>
      </c>
      <c r="L376" s="58">
        <v>1</v>
      </c>
      <c r="M376" s="5">
        <v>99.62</v>
      </c>
    </row>
    <row r="377" spans="1:13" x14ac:dyDescent="0.3">
      <c r="A377" s="9">
        <v>1</v>
      </c>
      <c r="B377" s="2">
        <v>334</v>
      </c>
      <c r="C377" s="60">
        <v>150</v>
      </c>
      <c r="D377" s="9">
        <v>500</v>
      </c>
      <c r="E377" s="9">
        <v>0.08</v>
      </c>
      <c r="F377" s="9">
        <v>0.03</v>
      </c>
      <c r="G377" s="9">
        <v>0.1</v>
      </c>
      <c r="H377" s="5">
        <v>125</v>
      </c>
      <c r="I377" s="9">
        <v>27.82</v>
      </c>
      <c r="J377" s="9">
        <v>1</v>
      </c>
      <c r="K377" s="9">
        <v>1</v>
      </c>
      <c r="L377" s="9">
        <v>2</v>
      </c>
      <c r="M377" s="5">
        <v>99.62</v>
      </c>
    </row>
    <row r="378" spans="1:13" x14ac:dyDescent="0.3">
      <c r="A378" s="9">
        <v>1</v>
      </c>
      <c r="B378" s="2">
        <v>348</v>
      </c>
      <c r="C378" s="60">
        <v>200</v>
      </c>
      <c r="D378" s="9">
        <v>1100</v>
      </c>
      <c r="E378" s="9">
        <v>0.04</v>
      </c>
      <c r="F378" s="9">
        <v>0.03</v>
      </c>
      <c r="G378" s="9">
        <v>0.1</v>
      </c>
      <c r="H378" s="5">
        <v>151.51515151515153</v>
      </c>
      <c r="I378" s="9">
        <v>27.82</v>
      </c>
      <c r="J378" s="9">
        <v>1</v>
      </c>
      <c r="K378" s="9">
        <v>1</v>
      </c>
      <c r="L378" s="9">
        <v>2</v>
      </c>
      <c r="M378" s="5">
        <v>99.62</v>
      </c>
    </row>
    <row r="379" spans="1:13" x14ac:dyDescent="0.3">
      <c r="A379" s="9">
        <v>1</v>
      </c>
      <c r="B379" s="2">
        <v>335</v>
      </c>
      <c r="C379" s="60">
        <v>150</v>
      </c>
      <c r="D379" s="9">
        <v>700</v>
      </c>
      <c r="E379" s="9">
        <v>0.08</v>
      </c>
      <c r="F379" s="9">
        <v>0.03</v>
      </c>
      <c r="G379" s="9">
        <v>0.1</v>
      </c>
      <c r="H379" s="5">
        <v>89.285714285714292</v>
      </c>
      <c r="I379" s="9">
        <v>27.82</v>
      </c>
      <c r="J379" s="9">
        <v>1</v>
      </c>
      <c r="K379" s="9">
        <v>1</v>
      </c>
      <c r="L379" s="9">
        <v>2</v>
      </c>
      <c r="M379" s="5">
        <v>99.59</v>
      </c>
    </row>
    <row r="380" spans="1:13" x14ac:dyDescent="0.3">
      <c r="A380" s="9">
        <v>1</v>
      </c>
      <c r="B380" s="2">
        <v>109</v>
      </c>
      <c r="C380" s="44">
        <v>175</v>
      </c>
      <c r="D380" s="45">
        <v>18.760000000000002</v>
      </c>
      <c r="E380" s="45">
        <v>5.6000000000000001E-2</v>
      </c>
      <c r="F380" s="45">
        <v>0.4</v>
      </c>
      <c r="G380" s="45">
        <v>7.4999999999999997E-2</v>
      </c>
      <c r="H380" s="46">
        <v>416.44456289978666</v>
      </c>
      <c r="I380" s="5">
        <v>35</v>
      </c>
      <c r="J380" s="9">
        <v>1</v>
      </c>
      <c r="K380" s="9">
        <v>1</v>
      </c>
      <c r="L380" s="9">
        <v>7</v>
      </c>
      <c r="M380" s="46">
        <v>99.54</v>
      </c>
    </row>
    <row r="381" spans="1:13" x14ac:dyDescent="0.3">
      <c r="A381" s="9">
        <v>1</v>
      </c>
      <c r="B381" s="2">
        <v>283</v>
      </c>
      <c r="C381" s="60">
        <v>200</v>
      </c>
      <c r="D381" s="5">
        <v>510.9862033725089</v>
      </c>
      <c r="E381" s="9">
        <v>7.5999999999999998E-2</v>
      </c>
      <c r="F381" s="9">
        <v>0.05</v>
      </c>
      <c r="G381" s="9">
        <v>7.0000000000000007E-2</v>
      </c>
      <c r="H381" s="9">
        <v>103</v>
      </c>
      <c r="I381" s="9">
        <v>30</v>
      </c>
      <c r="J381" s="9">
        <v>7</v>
      </c>
      <c r="K381" s="9">
        <v>3</v>
      </c>
      <c r="L381" s="9">
        <v>4</v>
      </c>
      <c r="M381" s="5">
        <v>99.523809523809518</v>
      </c>
    </row>
    <row r="382" spans="1:13" x14ac:dyDescent="0.3">
      <c r="A382" s="9">
        <v>1</v>
      </c>
      <c r="B382" s="2">
        <v>36</v>
      </c>
      <c r="C382" s="17">
        <v>100</v>
      </c>
      <c r="D382" s="18">
        <v>925</v>
      </c>
      <c r="E382" s="18">
        <v>0.06</v>
      </c>
      <c r="F382" s="18">
        <v>0.02</v>
      </c>
      <c r="G382" s="18">
        <v>0.05</v>
      </c>
      <c r="H382" s="19">
        <v>90.090090090090087</v>
      </c>
      <c r="I382" s="5">
        <v>35.5</v>
      </c>
      <c r="J382" s="9">
        <v>7</v>
      </c>
      <c r="K382" s="9">
        <v>4</v>
      </c>
      <c r="L382" s="9">
        <v>3</v>
      </c>
      <c r="M382" s="19">
        <v>99.52</v>
      </c>
    </row>
    <row r="383" spans="1:13" x14ac:dyDescent="0.3">
      <c r="A383" s="9">
        <v>1</v>
      </c>
      <c r="B383" s="2">
        <v>227</v>
      </c>
      <c r="C383" s="57">
        <v>125</v>
      </c>
      <c r="D383" s="9">
        <v>800</v>
      </c>
      <c r="E383" s="9">
        <v>0.12</v>
      </c>
      <c r="F383" s="9">
        <v>0.03</v>
      </c>
      <c r="G383" s="11">
        <v>7.0000000000000007E-2</v>
      </c>
      <c r="H383" s="5">
        <v>43.402777777777779</v>
      </c>
      <c r="I383" s="5">
        <v>35.5</v>
      </c>
      <c r="J383" s="9">
        <v>1</v>
      </c>
      <c r="K383" s="9">
        <v>2</v>
      </c>
      <c r="L383" s="58">
        <v>1</v>
      </c>
      <c r="M383" s="59">
        <v>99.51</v>
      </c>
    </row>
    <row r="384" spans="1:13" x14ac:dyDescent="0.3">
      <c r="A384" s="9">
        <v>1</v>
      </c>
      <c r="B384" s="2">
        <v>282</v>
      </c>
      <c r="C384" s="60">
        <v>200</v>
      </c>
      <c r="D384" s="5">
        <v>377.03836365350173</v>
      </c>
      <c r="E384" s="9">
        <v>0.10299999999999999</v>
      </c>
      <c r="F384" s="9">
        <v>0.05</v>
      </c>
      <c r="G384" s="9">
        <v>7.0000000000000007E-2</v>
      </c>
      <c r="H384" s="9">
        <v>103</v>
      </c>
      <c r="I384" s="9">
        <v>30</v>
      </c>
      <c r="J384" s="9">
        <v>7</v>
      </c>
      <c r="K384" s="9">
        <v>3</v>
      </c>
      <c r="L384" s="9">
        <v>4</v>
      </c>
      <c r="M384" s="5">
        <v>99.498746867167924</v>
      </c>
    </row>
    <row r="385" spans="1:13" x14ac:dyDescent="0.3">
      <c r="A385" s="9">
        <v>1</v>
      </c>
      <c r="B385" s="2">
        <v>229</v>
      </c>
      <c r="C385" s="57">
        <v>200</v>
      </c>
      <c r="D385" s="9">
        <v>400</v>
      </c>
      <c r="E385" s="9">
        <v>0.12</v>
      </c>
      <c r="F385" s="9">
        <v>0.03</v>
      </c>
      <c r="G385" s="11">
        <v>7.0000000000000007E-2</v>
      </c>
      <c r="H385" s="5">
        <v>138.88888888888889</v>
      </c>
      <c r="I385" s="5">
        <v>35.5</v>
      </c>
      <c r="J385" s="9">
        <v>1</v>
      </c>
      <c r="K385" s="9">
        <v>2</v>
      </c>
      <c r="L385" s="58">
        <v>1</v>
      </c>
      <c r="M385" s="5">
        <v>99.49</v>
      </c>
    </row>
    <row r="386" spans="1:13" x14ac:dyDescent="0.3">
      <c r="A386" s="9">
        <v>1</v>
      </c>
      <c r="B386" s="2">
        <v>271</v>
      </c>
      <c r="C386" s="60">
        <v>200</v>
      </c>
      <c r="D386" s="5">
        <v>684.81424413627792</v>
      </c>
      <c r="E386" s="9">
        <v>9.9000000000000005E-2</v>
      </c>
      <c r="F386" s="9">
        <v>0.05</v>
      </c>
      <c r="G386" s="9">
        <v>7.0000000000000007E-2</v>
      </c>
      <c r="H386" s="9">
        <v>59</v>
      </c>
      <c r="I386" s="9">
        <v>30</v>
      </c>
      <c r="J386" s="9">
        <v>7</v>
      </c>
      <c r="K386" s="9">
        <v>3</v>
      </c>
      <c r="L386" s="9">
        <v>4</v>
      </c>
      <c r="M386" s="5">
        <v>99.486215538847119</v>
      </c>
    </row>
    <row r="387" spans="1:13" x14ac:dyDescent="0.3">
      <c r="A387" s="9">
        <v>1</v>
      </c>
      <c r="B387" s="2">
        <v>273</v>
      </c>
      <c r="C387" s="60">
        <v>200</v>
      </c>
      <c r="D387" s="5">
        <v>658.21951620865559</v>
      </c>
      <c r="E387" s="9">
        <v>0.10299999999999999</v>
      </c>
      <c r="F387" s="9">
        <v>0.05</v>
      </c>
      <c r="G387" s="9">
        <v>7.0000000000000007E-2</v>
      </c>
      <c r="H387" s="9">
        <v>59</v>
      </c>
      <c r="I387" s="9">
        <v>30</v>
      </c>
      <c r="J387" s="9">
        <v>7</v>
      </c>
      <c r="K387" s="9">
        <v>3</v>
      </c>
      <c r="L387" s="9">
        <v>4</v>
      </c>
      <c r="M387" s="5">
        <v>99.461152882205511</v>
      </c>
    </row>
    <row r="388" spans="1:13" x14ac:dyDescent="0.3">
      <c r="A388" s="9">
        <v>1</v>
      </c>
      <c r="B388" s="2">
        <v>274</v>
      </c>
      <c r="C388" s="60">
        <v>200</v>
      </c>
      <c r="D388" s="5">
        <v>658.21951620865559</v>
      </c>
      <c r="E388" s="9">
        <v>0.10299999999999999</v>
      </c>
      <c r="F388" s="9">
        <v>0.05</v>
      </c>
      <c r="G388" s="9">
        <v>7.0000000000000007E-2</v>
      </c>
      <c r="H388" s="9">
        <v>59</v>
      </c>
      <c r="I388" s="9">
        <v>30</v>
      </c>
      <c r="J388" s="9">
        <v>7</v>
      </c>
      <c r="K388" s="9">
        <v>3</v>
      </c>
      <c r="L388" s="9">
        <v>4</v>
      </c>
      <c r="M388" s="5">
        <v>99.461152882205511</v>
      </c>
    </row>
    <row r="389" spans="1:13" x14ac:dyDescent="0.3">
      <c r="A389" s="9">
        <v>1</v>
      </c>
      <c r="B389" s="2">
        <v>293</v>
      </c>
      <c r="C389" s="60">
        <v>200</v>
      </c>
      <c r="D389" s="5">
        <v>296.2962962962963</v>
      </c>
      <c r="E389" s="9">
        <v>7.4999999999999997E-2</v>
      </c>
      <c r="F389" s="9">
        <v>0.05</v>
      </c>
      <c r="G389" s="9">
        <v>7.0000000000000007E-2</v>
      </c>
      <c r="H389" s="9">
        <v>180</v>
      </c>
      <c r="I389" s="9">
        <v>30</v>
      </c>
      <c r="J389" s="9">
        <v>7</v>
      </c>
      <c r="K389" s="9">
        <v>3</v>
      </c>
      <c r="L389" s="9">
        <v>4</v>
      </c>
      <c r="M389" s="5">
        <v>99.461152882205511</v>
      </c>
    </row>
    <row r="390" spans="1:13" x14ac:dyDescent="0.3">
      <c r="A390" s="9">
        <v>1</v>
      </c>
      <c r="B390" s="2">
        <v>254</v>
      </c>
      <c r="C390" s="57">
        <v>350</v>
      </c>
      <c r="D390" s="9">
        <v>2200</v>
      </c>
      <c r="E390" s="9">
        <v>0.12</v>
      </c>
      <c r="F390" s="9">
        <v>0.03</v>
      </c>
      <c r="G390" s="11">
        <v>7.0000000000000007E-2</v>
      </c>
      <c r="H390" s="5">
        <v>44.19191919191919</v>
      </c>
      <c r="I390" s="5">
        <v>35.5</v>
      </c>
      <c r="J390" s="9">
        <v>1</v>
      </c>
      <c r="K390" s="9">
        <v>2</v>
      </c>
      <c r="L390" s="58">
        <v>1</v>
      </c>
      <c r="M390" s="5">
        <v>99.46</v>
      </c>
    </row>
    <row r="391" spans="1:13" x14ac:dyDescent="0.3">
      <c r="A391" s="9">
        <v>1</v>
      </c>
      <c r="B391" s="2">
        <v>14</v>
      </c>
      <c r="C391" s="3">
        <v>100</v>
      </c>
      <c r="D391" s="2">
        <v>111</v>
      </c>
      <c r="E391" s="2">
        <v>0.12</v>
      </c>
      <c r="F391" s="2">
        <v>0.05</v>
      </c>
      <c r="G391" s="2">
        <v>0.2</v>
      </c>
      <c r="H391" s="4">
        <v>150.15015015015015</v>
      </c>
      <c r="I391" s="5">
        <v>40.799999999999997</v>
      </c>
      <c r="J391" s="9">
        <v>1</v>
      </c>
      <c r="K391" s="9">
        <v>1</v>
      </c>
      <c r="L391" s="67">
        <v>6</v>
      </c>
      <c r="M391" s="4">
        <v>99.45</v>
      </c>
    </row>
    <row r="392" spans="1:13" x14ac:dyDescent="0.3">
      <c r="A392" s="9">
        <v>1</v>
      </c>
      <c r="B392" s="2">
        <v>37</v>
      </c>
      <c r="C392" s="17">
        <v>100</v>
      </c>
      <c r="D392" s="18">
        <v>694</v>
      </c>
      <c r="E392" s="18">
        <v>0.08</v>
      </c>
      <c r="F392" s="18">
        <v>0.02</v>
      </c>
      <c r="G392" s="18">
        <v>0.05</v>
      </c>
      <c r="H392" s="19">
        <v>90.057636887608069</v>
      </c>
      <c r="I392" s="5">
        <v>35.5</v>
      </c>
      <c r="J392" s="9">
        <v>7</v>
      </c>
      <c r="K392" s="9">
        <v>4</v>
      </c>
      <c r="L392" s="9">
        <v>3</v>
      </c>
      <c r="M392" s="19">
        <v>99.44</v>
      </c>
    </row>
    <row r="393" spans="1:13" x14ac:dyDescent="0.3">
      <c r="A393" s="9">
        <v>1</v>
      </c>
      <c r="B393" s="2">
        <v>234</v>
      </c>
      <c r="C393" s="57">
        <v>200</v>
      </c>
      <c r="D393" s="9">
        <v>1400</v>
      </c>
      <c r="E393" s="9">
        <v>0.12</v>
      </c>
      <c r="F393" s="9">
        <v>0.03</v>
      </c>
      <c r="G393" s="11">
        <v>7.0000000000000007E-2</v>
      </c>
      <c r="H393" s="5">
        <v>39.682539682539684</v>
      </c>
      <c r="I393" s="5">
        <v>35.5</v>
      </c>
      <c r="J393" s="9">
        <v>1</v>
      </c>
      <c r="K393" s="9">
        <v>2</v>
      </c>
      <c r="L393" s="58">
        <v>1</v>
      </c>
      <c r="M393" s="5">
        <v>99.44</v>
      </c>
    </row>
    <row r="394" spans="1:13" x14ac:dyDescent="0.3">
      <c r="A394" s="9">
        <v>1</v>
      </c>
      <c r="B394" s="2">
        <v>284</v>
      </c>
      <c r="C394" s="60">
        <v>200</v>
      </c>
      <c r="D394" s="5">
        <v>510.9862033725089</v>
      </c>
      <c r="E394" s="9">
        <v>7.5999999999999998E-2</v>
      </c>
      <c r="F394" s="9">
        <v>0.05</v>
      </c>
      <c r="G394" s="9">
        <v>7.0000000000000007E-2</v>
      </c>
      <c r="H394" s="9">
        <v>103</v>
      </c>
      <c r="I394" s="9">
        <v>30</v>
      </c>
      <c r="J394" s="9">
        <v>7</v>
      </c>
      <c r="K394" s="9">
        <v>3</v>
      </c>
      <c r="L394" s="9">
        <v>4</v>
      </c>
      <c r="M394" s="5">
        <v>99.411027568922307</v>
      </c>
    </row>
    <row r="395" spans="1:13" x14ac:dyDescent="0.3">
      <c r="A395" s="9">
        <v>1</v>
      </c>
      <c r="B395" s="2">
        <v>25</v>
      </c>
      <c r="C395" s="17">
        <v>100</v>
      </c>
      <c r="D395" s="18">
        <v>700</v>
      </c>
      <c r="E395" s="18">
        <v>0.08</v>
      </c>
      <c r="F395" s="18">
        <v>0.02</v>
      </c>
      <c r="G395" s="18">
        <v>0.05</v>
      </c>
      <c r="H395" s="19">
        <v>89.285714285714278</v>
      </c>
      <c r="I395" s="5">
        <v>35.5</v>
      </c>
      <c r="J395" s="9">
        <v>7</v>
      </c>
      <c r="K395" s="9">
        <v>4</v>
      </c>
      <c r="L395" s="9">
        <v>3</v>
      </c>
      <c r="M395" s="19">
        <v>99.4</v>
      </c>
    </row>
    <row r="396" spans="1:13" x14ac:dyDescent="0.3">
      <c r="A396" s="9">
        <v>1</v>
      </c>
      <c r="B396" s="2">
        <v>108</v>
      </c>
      <c r="C396" s="44">
        <v>125</v>
      </c>
      <c r="D396" s="45">
        <v>21.44</v>
      </c>
      <c r="E396" s="45">
        <v>5.6000000000000001E-2</v>
      </c>
      <c r="F396" s="45">
        <v>0.35</v>
      </c>
      <c r="G396" s="45">
        <v>7.4999999999999997E-2</v>
      </c>
      <c r="H396" s="46">
        <v>297.46040207127623</v>
      </c>
      <c r="I396" s="5">
        <v>35</v>
      </c>
      <c r="J396" s="9">
        <v>1</v>
      </c>
      <c r="K396" s="9">
        <v>1</v>
      </c>
      <c r="L396" s="9">
        <v>7</v>
      </c>
      <c r="M396" s="46">
        <v>99.4</v>
      </c>
    </row>
    <row r="397" spans="1:13" x14ac:dyDescent="0.3">
      <c r="A397" s="9">
        <v>1</v>
      </c>
      <c r="B397" s="2">
        <v>269</v>
      </c>
      <c r="C397" s="60">
        <v>200</v>
      </c>
      <c r="D397" s="5">
        <v>560.30256338422748</v>
      </c>
      <c r="E397" s="9">
        <v>0.121</v>
      </c>
      <c r="F397" s="9">
        <v>0.05</v>
      </c>
      <c r="G397" s="9">
        <v>7.0000000000000007E-2</v>
      </c>
      <c r="H397" s="9">
        <v>59</v>
      </c>
      <c r="I397" s="9">
        <v>30</v>
      </c>
      <c r="J397" s="9">
        <v>7</v>
      </c>
      <c r="K397" s="9">
        <v>3</v>
      </c>
      <c r="L397" s="9">
        <v>4</v>
      </c>
      <c r="M397" s="5">
        <v>99.36090225563909</v>
      </c>
    </row>
    <row r="398" spans="1:13" x14ac:dyDescent="0.3">
      <c r="A398" s="9">
        <v>1</v>
      </c>
      <c r="B398" s="2">
        <v>294</v>
      </c>
      <c r="C398" s="60">
        <v>200</v>
      </c>
      <c r="D398" s="5">
        <v>296.2962962962963</v>
      </c>
      <c r="E398" s="9">
        <v>7.4999999999999997E-2</v>
      </c>
      <c r="F398" s="9">
        <v>0.05</v>
      </c>
      <c r="G398" s="9">
        <v>7.0000000000000007E-2</v>
      </c>
      <c r="H398" s="9">
        <v>180</v>
      </c>
      <c r="I398" s="9">
        <v>30</v>
      </c>
      <c r="J398" s="9">
        <v>7</v>
      </c>
      <c r="K398" s="9">
        <v>3</v>
      </c>
      <c r="L398" s="9">
        <v>4</v>
      </c>
      <c r="M398" s="5">
        <v>99.36090225563909</v>
      </c>
    </row>
    <row r="399" spans="1:13" x14ac:dyDescent="0.3">
      <c r="A399" s="9">
        <v>1</v>
      </c>
      <c r="B399" s="2">
        <v>345</v>
      </c>
      <c r="C399" s="60">
        <v>200</v>
      </c>
      <c r="D399" s="9">
        <v>1100</v>
      </c>
      <c r="E399" s="9">
        <v>0.08</v>
      </c>
      <c r="F399" s="9">
        <v>0.03</v>
      </c>
      <c r="G399" s="9">
        <v>0.1</v>
      </c>
      <c r="H399" s="5">
        <v>75.757575757575765</v>
      </c>
      <c r="I399" s="9">
        <v>27.82</v>
      </c>
      <c r="J399" s="9">
        <v>1</v>
      </c>
      <c r="K399" s="9">
        <v>1</v>
      </c>
      <c r="L399" s="9">
        <v>2</v>
      </c>
      <c r="M399" s="5">
        <v>99.36</v>
      </c>
    </row>
    <row r="400" spans="1:13" x14ac:dyDescent="0.3">
      <c r="A400" s="9">
        <v>1</v>
      </c>
      <c r="B400" s="2">
        <v>349</v>
      </c>
      <c r="C400" s="60">
        <v>200</v>
      </c>
      <c r="D400" s="9">
        <v>1100</v>
      </c>
      <c r="E400" s="9">
        <v>0.08</v>
      </c>
      <c r="F400" s="9">
        <v>0.03</v>
      </c>
      <c r="G400" s="9">
        <v>0.1</v>
      </c>
      <c r="H400" s="5">
        <v>75.757575757575765</v>
      </c>
      <c r="I400" s="9">
        <v>27.82</v>
      </c>
      <c r="J400" s="9">
        <v>1</v>
      </c>
      <c r="K400" s="9">
        <v>1</v>
      </c>
      <c r="L400" s="9">
        <v>2</v>
      </c>
      <c r="M400" s="5">
        <v>99.36</v>
      </c>
    </row>
    <row r="401" spans="1:13" x14ac:dyDescent="0.3">
      <c r="A401" s="9">
        <v>1</v>
      </c>
      <c r="B401" s="2">
        <v>351</v>
      </c>
      <c r="C401" s="60">
        <v>200</v>
      </c>
      <c r="D401" s="9">
        <v>1100</v>
      </c>
      <c r="E401" s="9">
        <v>0.08</v>
      </c>
      <c r="F401" s="9">
        <v>0.03</v>
      </c>
      <c r="G401" s="9">
        <v>0.1</v>
      </c>
      <c r="H401" s="5">
        <v>75.757575757575765</v>
      </c>
      <c r="I401" s="9">
        <v>27.82</v>
      </c>
      <c r="J401" s="9">
        <v>1</v>
      </c>
      <c r="K401" s="9">
        <v>1</v>
      </c>
      <c r="L401" s="9">
        <v>2</v>
      </c>
      <c r="M401" s="5">
        <v>99.36</v>
      </c>
    </row>
    <row r="402" spans="1:13" x14ac:dyDescent="0.3">
      <c r="A402" s="9">
        <v>1</v>
      </c>
      <c r="B402" s="2">
        <v>181</v>
      </c>
      <c r="C402" s="50">
        <v>150</v>
      </c>
      <c r="D402" s="51">
        <v>400</v>
      </c>
      <c r="E402" s="51">
        <v>0.08</v>
      </c>
      <c r="F402" s="51">
        <v>0.03</v>
      </c>
      <c r="G402" s="51">
        <v>7.0000000000000007E-2</v>
      </c>
      <c r="H402" s="52">
        <v>156.25</v>
      </c>
      <c r="I402" s="5">
        <v>17</v>
      </c>
      <c r="J402" s="9">
        <v>7</v>
      </c>
      <c r="K402" s="9">
        <v>1</v>
      </c>
      <c r="L402" s="9">
        <v>7</v>
      </c>
      <c r="M402" s="52">
        <v>99.35</v>
      </c>
    </row>
    <row r="403" spans="1:13" x14ac:dyDescent="0.3">
      <c r="A403" s="9">
        <v>1</v>
      </c>
      <c r="B403" s="2">
        <v>272</v>
      </c>
      <c r="C403" s="60">
        <v>200</v>
      </c>
      <c r="D403" s="5">
        <v>684.81424413627792</v>
      </c>
      <c r="E403" s="9">
        <v>9.9000000000000005E-2</v>
      </c>
      <c r="F403" s="9">
        <v>0.05</v>
      </c>
      <c r="G403" s="9">
        <v>7.0000000000000007E-2</v>
      </c>
      <c r="H403" s="9">
        <v>59</v>
      </c>
      <c r="I403" s="9">
        <v>30</v>
      </c>
      <c r="J403" s="9">
        <v>7</v>
      </c>
      <c r="K403" s="9">
        <v>3</v>
      </c>
      <c r="L403" s="9">
        <v>4</v>
      </c>
      <c r="M403" s="5">
        <v>99.3483709273183</v>
      </c>
    </row>
    <row r="404" spans="1:13" x14ac:dyDescent="0.3">
      <c r="A404" s="9">
        <v>1</v>
      </c>
      <c r="B404" s="2">
        <v>270</v>
      </c>
      <c r="C404" s="60">
        <v>200</v>
      </c>
      <c r="D404" s="5">
        <v>560.30256338422748</v>
      </c>
      <c r="E404" s="9">
        <v>0.121</v>
      </c>
      <c r="F404" s="9">
        <v>0.05</v>
      </c>
      <c r="G404" s="9">
        <v>7.0000000000000007E-2</v>
      </c>
      <c r="H404" s="9">
        <v>59</v>
      </c>
      <c r="I404" s="9">
        <v>30</v>
      </c>
      <c r="J404" s="9">
        <v>7</v>
      </c>
      <c r="K404" s="9">
        <v>3</v>
      </c>
      <c r="L404" s="9">
        <v>4</v>
      </c>
      <c r="M404" s="5">
        <v>99.310776942355901</v>
      </c>
    </row>
    <row r="405" spans="1:13" x14ac:dyDescent="0.3">
      <c r="A405" s="9">
        <v>1</v>
      </c>
      <c r="B405" s="2">
        <v>275</v>
      </c>
      <c r="C405" s="60">
        <v>150</v>
      </c>
      <c r="D405" s="5">
        <v>350.91823605100012</v>
      </c>
      <c r="E405" s="9">
        <v>8.3000000000000004E-2</v>
      </c>
      <c r="F405" s="9">
        <v>0.05</v>
      </c>
      <c r="G405" s="9">
        <v>7.0000000000000007E-2</v>
      </c>
      <c r="H405" s="9">
        <v>103</v>
      </c>
      <c r="I405" s="9">
        <v>30</v>
      </c>
      <c r="J405" s="9">
        <v>7</v>
      </c>
      <c r="K405" s="9">
        <v>3</v>
      </c>
      <c r="L405" s="9">
        <v>4</v>
      </c>
      <c r="M405" s="5">
        <v>99.310776942355901</v>
      </c>
    </row>
    <row r="406" spans="1:13" x14ac:dyDescent="0.3">
      <c r="A406" s="9">
        <v>1</v>
      </c>
      <c r="B406" s="2">
        <v>56</v>
      </c>
      <c r="C406" s="26">
        <v>150</v>
      </c>
      <c r="D406" s="27">
        <v>500</v>
      </c>
      <c r="E406" s="27">
        <v>0.08</v>
      </c>
      <c r="F406" s="27">
        <v>0.04</v>
      </c>
      <c r="G406" s="27">
        <v>7.0000000000000007E-2</v>
      </c>
      <c r="H406" s="28">
        <v>93.75</v>
      </c>
      <c r="I406" s="5">
        <v>30</v>
      </c>
      <c r="J406" s="9">
        <v>7</v>
      </c>
      <c r="K406" s="9">
        <v>1</v>
      </c>
      <c r="L406" s="9" t="s">
        <v>114</v>
      </c>
      <c r="M406" s="28">
        <v>99.3</v>
      </c>
    </row>
    <row r="407" spans="1:13" x14ac:dyDescent="0.3">
      <c r="A407" s="9">
        <v>1</v>
      </c>
      <c r="B407" s="2">
        <v>61</v>
      </c>
      <c r="C407" s="29">
        <v>175</v>
      </c>
      <c r="D407" s="30">
        <v>668</v>
      </c>
      <c r="E407" s="30">
        <v>0.12</v>
      </c>
      <c r="F407" s="30">
        <v>0.03</v>
      </c>
      <c r="G407" s="30">
        <v>0.1</v>
      </c>
      <c r="H407" s="31">
        <v>72.771124417831004</v>
      </c>
      <c r="I407" s="5">
        <v>36</v>
      </c>
      <c r="J407" s="9">
        <v>1</v>
      </c>
      <c r="K407" s="9">
        <v>1</v>
      </c>
      <c r="L407" s="9">
        <v>4</v>
      </c>
      <c r="M407" s="31">
        <v>99.3</v>
      </c>
    </row>
    <row r="408" spans="1:13" x14ac:dyDescent="0.3">
      <c r="A408" s="9">
        <v>1</v>
      </c>
      <c r="B408" s="2">
        <v>337</v>
      </c>
      <c r="C408" s="60">
        <v>150</v>
      </c>
      <c r="D408" s="9">
        <v>1100</v>
      </c>
      <c r="E408" s="9">
        <v>0.08</v>
      </c>
      <c r="F408" s="9">
        <v>0.03</v>
      </c>
      <c r="G408" s="9">
        <v>0.1</v>
      </c>
      <c r="H408" s="5">
        <v>56.818181818181827</v>
      </c>
      <c r="I408" s="9">
        <v>27.82</v>
      </c>
      <c r="J408" s="9">
        <v>1</v>
      </c>
      <c r="K408" s="9">
        <v>1</v>
      </c>
      <c r="L408" s="9">
        <v>2</v>
      </c>
      <c r="M408" s="5">
        <v>99.28</v>
      </c>
    </row>
    <row r="409" spans="1:13" x14ac:dyDescent="0.3">
      <c r="A409" s="9">
        <v>1</v>
      </c>
      <c r="B409" s="2">
        <v>265</v>
      </c>
      <c r="C409" s="60">
        <v>150</v>
      </c>
      <c r="D409" s="5">
        <v>420.22692253817064</v>
      </c>
      <c r="E409" s="9">
        <v>0.121</v>
      </c>
      <c r="F409" s="9">
        <v>0.05</v>
      </c>
      <c r="G409" s="9">
        <v>7.0000000000000007E-2</v>
      </c>
      <c r="H409" s="9">
        <v>59</v>
      </c>
      <c r="I409" s="9">
        <v>30</v>
      </c>
      <c r="J409" s="9">
        <v>7</v>
      </c>
      <c r="K409" s="9">
        <v>3</v>
      </c>
      <c r="L409" s="9">
        <v>4</v>
      </c>
      <c r="M409" s="5">
        <v>99.273182957393473</v>
      </c>
    </row>
    <row r="410" spans="1:13" x14ac:dyDescent="0.3">
      <c r="A410" s="9">
        <v>1</v>
      </c>
      <c r="B410" s="2">
        <v>279</v>
      </c>
      <c r="C410" s="60">
        <v>150</v>
      </c>
      <c r="D410" s="5">
        <v>303.39805825242712</v>
      </c>
      <c r="E410" s="9">
        <v>9.6000000000000002E-2</v>
      </c>
      <c r="F410" s="9">
        <v>0.05</v>
      </c>
      <c r="G410" s="9">
        <v>7.0000000000000007E-2</v>
      </c>
      <c r="H410" s="9">
        <v>103</v>
      </c>
      <c r="I410" s="9">
        <v>30</v>
      </c>
      <c r="J410" s="9">
        <v>7</v>
      </c>
      <c r="K410" s="9">
        <v>3</v>
      </c>
      <c r="L410" s="9">
        <v>4</v>
      </c>
      <c r="M410" s="5">
        <v>99.273182957393473</v>
      </c>
    </row>
    <row r="411" spans="1:13" x14ac:dyDescent="0.3">
      <c r="A411" s="9">
        <v>1</v>
      </c>
      <c r="B411" s="2">
        <v>76</v>
      </c>
      <c r="C411" s="35">
        <v>200</v>
      </c>
      <c r="D411" s="36">
        <v>595</v>
      </c>
      <c r="E411" s="36">
        <v>0.14000000000000001</v>
      </c>
      <c r="F411" s="36">
        <v>0.03</v>
      </c>
      <c r="G411" s="36">
        <v>8.5000000000000006E-2</v>
      </c>
      <c r="H411" s="37">
        <v>80.032012805122051</v>
      </c>
      <c r="I411" s="5">
        <v>30.366839080459794</v>
      </c>
      <c r="J411" s="9">
        <v>1</v>
      </c>
      <c r="K411" s="9">
        <v>1</v>
      </c>
      <c r="L411" s="9">
        <v>7</v>
      </c>
      <c r="M411" s="37">
        <v>99.27</v>
      </c>
    </row>
    <row r="412" spans="1:13" x14ac:dyDescent="0.3">
      <c r="A412" s="9">
        <v>1</v>
      </c>
      <c r="B412" s="2">
        <v>107</v>
      </c>
      <c r="C412" s="44">
        <v>175</v>
      </c>
      <c r="D412" s="45">
        <v>26.28</v>
      </c>
      <c r="E412" s="45">
        <v>5.6000000000000001E-2</v>
      </c>
      <c r="F412" s="45">
        <v>0.46</v>
      </c>
      <c r="G412" s="45">
        <v>7.4999999999999997E-2</v>
      </c>
      <c r="H412" s="46">
        <v>258.50373899808085</v>
      </c>
      <c r="I412" s="5">
        <v>35</v>
      </c>
      <c r="J412" s="9">
        <v>1</v>
      </c>
      <c r="K412" s="9">
        <v>1</v>
      </c>
      <c r="L412" s="9">
        <v>7</v>
      </c>
      <c r="M412" s="46">
        <v>99.27</v>
      </c>
    </row>
    <row r="413" spans="1:13" x14ac:dyDescent="0.3">
      <c r="A413" s="9">
        <v>1</v>
      </c>
      <c r="B413" s="2">
        <v>281</v>
      </c>
      <c r="C413" s="60">
        <v>200</v>
      </c>
      <c r="D413" s="5">
        <v>377.03836365350173</v>
      </c>
      <c r="E413" s="9">
        <v>0.10299999999999999</v>
      </c>
      <c r="F413" s="9">
        <v>0.05</v>
      </c>
      <c r="G413" s="9">
        <v>7.0000000000000007E-2</v>
      </c>
      <c r="H413" s="9">
        <v>103</v>
      </c>
      <c r="I413" s="9">
        <v>30</v>
      </c>
      <c r="J413" s="9">
        <v>7</v>
      </c>
      <c r="K413" s="9">
        <v>3</v>
      </c>
      <c r="L413" s="9">
        <v>4</v>
      </c>
      <c r="M413" s="5">
        <v>99.260651629072683</v>
      </c>
    </row>
    <row r="414" spans="1:13" x14ac:dyDescent="0.3">
      <c r="A414" s="9">
        <v>1</v>
      </c>
      <c r="B414" s="2">
        <v>35</v>
      </c>
      <c r="C414" s="17">
        <v>100</v>
      </c>
      <c r="D414" s="18">
        <v>1388</v>
      </c>
      <c r="E414" s="18">
        <v>0.04</v>
      </c>
      <c r="F414" s="18">
        <v>0.02</v>
      </c>
      <c r="G414" s="18">
        <v>0.05</v>
      </c>
      <c r="H414" s="19">
        <v>90.057636887608069</v>
      </c>
      <c r="I414" s="5">
        <v>35.5</v>
      </c>
      <c r="J414" s="9">
        <v>7</v>
      </c>
      <c r="K414" s="9">
        <v>4</v>
      </c>
      <c r="L414" s="9">
        <v>3</v>
      </c>
      <c r="M414" s="19">
        <v>99.24</v>
      </c>
    </row>
    <row r="415" spans="1:13" x14ac:dyDescent="0.3">
      <c r="A415" s="9">
        <v>1</v>
      </c>
      <c r="B415" s="2">
        <v>277</v>
      </c>
      <c r="C415" s="60">
        <v>150</v>
      </c>
      <c r="D415" s="5">
        <v>251.08804820890524</v>
      </c>
      <c r="E415" s="9">
        <v>0.11600000000000001</v>
      </c>
      <c r="F415" s="9">
        <v>0.05</v>
      </c>
      <c r="G415" s="9">
        <v>7.0000000000000007E-2</v>
      </c>
      <c r="H415" s="9">
        <v>103</v>
      </c>
      <c r="I415" s="9">
        <v>30</v>
      </c>
      <c r="J415" s="9">
        <v>7</v>
      </c>
      <c r="K415" s="9">
        <v>3</v>
      </c>
      <c r="L415" s="9">
        <v>4</v>
      </c>
      <c r="M415" s="5">
        <v>99.235588972431074</v>
      </c>
    </row>
    <row r="416" spans="1:13" x14ac:dyDescent="0.3">
      <c r="A416" s="9">
        <v>1</v>
      </c>
      <c r="B416" s="2">
        <v>280</v>
      </c>
      <c r="C416" s="60">
        <v>150</v>
      </c>
      <c r="D416" s="5">
        <v>303.39805825242712</v>
      </c>
      <c r="E416" s="9">
        <v>9.6000000000000002E-2</v>
      </c>
      <c r="F416" s="9">
        <v>0.05</v>
      </c>
      <c r="G416" s="9">
        <v>7.0000000000000007E-2</v>
      </c>
      <c r="H416" s="9">
        <v>103</v>
      </c>
      <c r="I416" s="9">
        <v>30</v>
      </c>
      <c r="J416" s="9">
        <v>7</v>
      </c>
      <c r="K416" s="9">
        <v>3</v>
      </c>
      <c r="L416" s="9">
        <v>4</v>
      </c>
      <c r="M416" s="5">
        <v>99.223057644110284</v>
      </c>
    </row>
    <row r="417" spans="1:13" x14ac:dyDescent="0.3">
      <c r="A417" s="9">
        <v>1</v>
      </c>
      <c r="B417" s="2">
        <v>297</v>
      </c>
      <c r="C417" s="60">
        <v>200</v>
      </c>
      <c r="D417" s="5">
        <v>233.91812865497073</v>
      </c>
      <c r="E417" s="9">
        <v>9.5000000000000001E-2</v>
      </c>
      <c r="F417" s="9">
        <v>0.05</v>
      </c>
      <c r="G417" s="9">
        <v>7.0000000000000007E-2</v>
      </c>
      <c r="H417" s="9">
        <v>180</v>
      </c>
      <c r="I417" s="9">
        <v>30</v>
      </c>
      <c r="J417" s="9">
        <v>7</v>
      </c>
      <c r="K417" s="9">
        <v>3</v>
      </c>
      <c r="L417" s="9">
        <v>4</v>
      </c>
      <c r="M417" s="5">
        <v>99.210526315789465</v>
      </c>
    </row>
    <row r="418" spans="1:13" x14ac:dyDescent="0.3">
      <c r="A418" s="9">
        <v>1</v>
      </c>
      <c r="B418" s="2">
        <v>26</v>
      </c>
      <c r="C418" s="17">
        <v>80</v>
      </c>
      <c r="D418" s="18">
        <v>700</v>
      </c>
      <c r="E418" s="18">
        <v>0.04</v>
      </c>
      <c r="F418" s="18">
        <v>0.02</v>
      </c>
      <c r="G418" s="18">
        <v>0.05</v>
      </c>
      <c r="H418" s="19">
        <v>142.85714285714283</v>
      </c>
      <c r="I418" s="5">
        <v>35.5</v>
      </c>
      <c r="J418" s="9">
        <v>7</v>
      </c>
      <c r="K418" s="9">
        <v>4</v>
      </c>
      <c r="L418" s="9">
        <v>3</v>
      </c>
      <c r="M418" s="19">
        <v>99.21</v>
      </c>
    </row>
    <row r="419" spans="1:13" x14ac:dyDescent="0.3">
      <c r="A419" s="9">
        <v>1</v>
      </c>
      <c r="B419" s="2">
        <v>336</v>
      </c>
      <c r="C419" s="60">
        <v>150</v>
      </c>
      <c r="D419" s="9">
        <v>900</v>
      </c>
      <c r="E419" s="9">
        <v>0.08</v>
      </c>
      <c r="F419" s="9">
        <v>0.03</v>
      </c>
      <c r="G419" s="9">
        <v>0.1</v>
      </c>
      <c r="H419" s="5">
        <v>69.444444444444443</v>
      </c>
      <c r="I419" s="9">
        <v>27.82</v>
      </c>
      <c r="J419" s="9">
        <v>1</v>
      </c>
      <c r="K419" s="9">
        <v>1</v>
      </c>
      <c r="L419" s="9">
        <v>2</v>
      </c>
      <c r="M419" s="5">
        <v>99.21</v>
      </c>
    </row>
    <row r="420" spans="1:13" x14ac:dyDescent="0.3">
      <c r="A420" s="9">
        <v>1</v>
      </c>
      <c r="B420" s="2">
        <v>267</v>
      </c>
      <c r="C420" s="60">
        <v>150</v>
      </c>
      <c r="D420" s="5">
        <v>513.61068310220844</v>
      </c>
      <c r="E420" s="9">
        <v>9.9000000000000005E-2</v>
      </c>
      <c r="F420" s="9">
        <v>0.05</v>
      </c>
      <c r="G420" s="9">
        <v>7.0000000000000007E-2</v>
      </c>
      <c r="H420" s="9">
        <v>59</v>
      </c>
      <c r="I420" s="9">
        <v>30</v>
      </c>
      <c r="J420" s="9">
        <v>7</v>
      </c>
      <c r="K420" s="9">
        <v>3</v>
      </c>
      <c r="L420" s="9">
        <v>4</v>
      </c>
      <c r="M420" s="5">
        <v>99.185463659147871</v>
      </c>
    </row>
    <row r="421" spans="1:13" x14ac:dyDescent="0.3">
      <c r="A421" s="9">
        <v>1</v>
      </c>
      <c r="B421" s="2">
        <v>32</v>
      </c>
      <c r="C421" s="17">
        <v>100</v>
      </c>
      <c r="D421" s="18">
        <v>925</v>
      </c>
      <c r="E421" s="18">
        <v>0.06</v>
      </c>
      <c r="F421" s="18">
        <v>0.02</v>
      </c>
      <c r="G421" s="18">
        <v>0.05</v>
      </c>
      <c r="H421" s="19">
        <v>90.090090090090087</v>
      </c>
      <c r="I421" s="5">
        <v>35.5</v>
      </c>
      <c r="J421" s="9">
        <v>7</v>
      </c>
      <c r="K421" s="9">
        <v>4</v>
      </c>
      <c r="L421" s="9">
        <v>3</v>
      </c>
      <c r="M421" s="19">
        <v>99.16</v>
      </c>
    </row>
    <row r="422" spans="1:13" x14ac:dyDescent="0.3">
      <c r="A422" s="9">
        <v>1</v>
      </c>
      <c r="B422" s="2">
        <v>24</v>
      </c>
      <c r="C422" s="17">
        <v>100</v>
      </c>
      <c r="D422" s="18">
        <v>1500</v>
      </c>
      <c r="E422" s="18">
        <v>0.04</v>
      </c>
      <c r="F422" s="18">
        <v>0.02</v>
      </c>
      <c r="G422" s="18">
        <v>0.05</v>
      </c>
      <c r="H422" s="19">
        <v>83.333333333333343</v>
      </c>
      <c r="I422" s="5">
        <v>35.5</v>
      </c>
      <c r="J422" s="9">
        <v>7</v>
      </c>
      <c r="K422" s="9">
        <v>4</v>
      </c>
      <c r="L422" s="9">
        <v>3</v>
      </c>
      <c r="M422" s="19">
        <v>99.13</v>
      </c>
    </row>
    <row r="423" spans="1:13" x14ac:dyDescent="0.3">
      <c r="A423" s="9">
        <v>1</v>
      </c>
      <c r="B423" s="2">
        <v>266</v>
      </c>
      <c r="C423" s="60">
        <v>150</v>
      </c>
      <c r="D423" s="5">
        <v>420.22692253817064</v>
      </c>
      <c r="E423" s="9">
        <v>0.121</v>
      </c>
      <c r="F423" s="9">
        <v>0.05</v>
      </c>
      <c r="G423" s="9">
        <v>7.0000000000000007E-2</v>
      </c>
      <c r="H423" s="9">
        <v>59</v>
      </c>
      <c r="I423" s="9">
        <v>30</v>
      </c>
      <c r="J423" s="9">
        <v>7</v>
      </c>
      <c r="K423" s="9">
        <v>3</v>
      </c>
      <c r="L423" s="9">
        <v>4</v>
      </c>
      <c r="M423" s="5">
        <v>99.122807017543863</v>
      </c>
    </row>
    <row r="424" spans="1:13" x14ac:dyDescent="0.3">
      <c r="A424" s="9">
        <v>1</v>
      </c>
      <c r="B424" s="2">
        <v>225</v>
      </c>
      <c r="C424" s="57">
        <v>125</v>
      </c>
      <c r="D424" s="9">
        <v>400</v>
      </c>
      <c r="E424" s="9">
        <v>0.12</v>
      </c>
      <c r="F424" s="9">
        <v>0.03</v>
      </c>
      <c r="G424" s="11">
        <v>7.0000000000000007E-2</v>
      </c>
      <c r="H424" s="5">
        <v>86.805555555555557</v>
      </c>
      <c r="I424" s="5">
        <v>35.5</v>
      </c>
      <c r="J424" s="9">
        <v>1</v>
      </c>
      <c r="K424" s="9">
        <v>2</v>
      </c>
      <c r="L424" s="58">
        <v>1</v>
      </c>
      <c r="M424" s="5">
        <v>99.09</v>
      </c>
    </row>
    <row r="425" spans="1:13" x14ac:dyDescent="0.3">
      <c r="A425" s="9">
        <v>1</v>
      </c>
      <c r="B425" s="2">
        <v>245</v>
      </c>
      <c r="C425" s="57">
        <v>275</v>
      </c>
      <c r="D425" s="9">
        <v>2200</v>
      </c>
      <c r="E425" s="9">
        <v>0.12</v>
      </c>
      <c r="F425" s="9">
        <v>0.03</v>
      </c>
      <c r="G425" s="11">
        <v>7.0000000000000007E-2</v>
      </c>
      <c r="H425" s="5">
        <v>34.722222222222221</v>
      </c>
      <c r="I425" s="5">
        <v>35.5</v>
      </c>
      <c r="J425" s="9">
        <v>1</v>
      </c>
      <c r="K425" s="9">
        <v>2</v>
      </c>
      <c r="L425" s="58">
        <v>1</v>
      </c>
      <c r="M425" s="5">
        <v>99.09</v>
      </c>
    </row>
    <row r="426" spans="1:13" x14ac:dyDescent="0.3">
      <c r="A426" s="9">
        <v>1</v>
      </c>
      <c r="B426" s="2">
        <v>39</v>
      </c>
      <c r="C426" s="17">
        <v>100</v>
      </c>
      <c r="D426" s="18">
        <v>1388</v>
      </c>
      <c r="E426" s="18">
        <v>0.04</v>
      </c>
      <c r="F426" s="18">
        <v>0.02</v>
      </c>
      <c r="G426" s="18">
        <v>0.05</v>
      </c>
      <c r="H426" s="19">
        <v>90.057636887608069</v>
      </c>
      <c r="I426" s="5">
        <v>35.5</v>
      </c>
      <c r="J426" s="9">
        <v>7</v>
      </c>
      <c r="K426" s="9">
        <v>4</v>
      </c>
      <c r="L426" s="9">
        <v>3</v>
      </c>
      <c r="M426" s="19">
        <v>99.08</v>
      </c>
    </row>
    <row r="427" spans="1:13" x14ac:dyDescent="0.3">
      <c r="A427" s="9">
        <v>1</v>
      </c>
      <c r="B427" s="2">
        <v>268</v>
      </c>
      <c r="C427" s="60">
        <v>150</v>
      </c>
      <c r="D427" s="5">
        <v>513.61068310220844</v>
      </c>
      <c r="E427" s="9">
        <v>9.9000000000000005E-2</v>
      </c>
      <c r="F427" s="9">
        <v>0.05</v>
      </c>
      <c r="G427" s="9">
        <v>7.0000000000000007E-2</v>
      </c>
      <c r="H427" s="9">
        <v>59</v>
      </c>
      <c r="I427" s="9">
        <v>30</v>
      </c>
      <c r="J427" s="9">
        <v>7</v>
      </c>
      <c r="K427" s="9">
        <v>3</v>
      </c>
      <c r="L427" s="9">
        <v>4</v>
      </c>
      <c r="M427" s="5">
        <v>99.047619047619051</v>
      </c>
    </row>
    <row r="428" spans="1:13" x14ac:dyDescent="0.3">
      <c r="A428" s="9">
        <v>1</v>
      </c>
      <c r="B428" s="2">
        <v>23</v>
      </c>
      <c r="C428" s="17">
        <v>80</v>
      </c>
      <c r="D428" s="18">
        <v>700</v>
      </c>
      <c r="E428" s="18">
        <v>0.08</v>
      </c>
      <c r="F428" s="18">
        <v>0.02</v>
      </c>
      <c r="G428" s="18">
        <v>0.05</v>
      </c>
      <c r="H428" s="19">
        <v>71.428571428571416</v>
      </c>
      <c r="I428" s="5">
        <v>35.5</v>
      </c>
      <c r="J428" s="9">
        <v>7</v>
      </c>
      <c r="K428" s="9">
        <v>4</v>
      </c>
      <c r="L428" s="9">
        <v>3</v>
      </c>
      <c r="M428" s="19">
        <v>99.02</v>
      </c>
    </row>
    <row r="429" spans="1:13" x14ac:dyDescent="0.3">
      <c r="A429" s="9">
        <v>1</v>
      </c>
      <c r="B429" s="2">
        <v>40</v>
      </c>
      <c r="C429" s="17">
        <v>100</v>
      </c>
      <c r="D429" s="18">
        <v>925</v>
      </c>
      <c r="E429" s="18">
        <v>0.06</v>
      </c>
      <c r="F429" s="18">
        <v>0.02</v>
      </c>
      <c r="G429" s="18">
        <v>0.05</v>
      </c>
      <c r="H429" s="19">
        <v>90.090090090090087</v>
      </c>
      <c r="I429" s="5">
        <v>35.5</v>
      </c>
      <c r="J429" s="9">
        <v>7</v>
      </c>
      <c r="K429" s="9">
        <v>4</v>
      </c>
      <c r="L429" s="9">
        <v>3</v>
      </c>
      <c r="M429" s="19">
        <v>99.01</v>
      </c>
    </row>
    <row r="430" spans="1:13" x14ac:dyDescent="0.3">
      <c r="A430" s="9">
        <v>1</v>
      </c>
      <c r="B430" s="2">
        <v>55</v>
      </c>
      <c r="C430" s="26">
        <v>150</v>
      </c>
      <c r="D430" s="27">
        <v>400</v>
      </c>
      <c r="E430" s="27">
        <v>0.08</v>
      </c>
      <c r="F430" s="27">
        <v>0.04</v>
      </c>
      <c r="G430" s="27">
        <v>7.0000000000000007E-2</v>
      </c>
      <c r="H430" s="28">
        <v>117.1875</v>
      </c>
      <c r="I430" s="5">
        <v>30</v>
      </c>
      <c r="J430" s="9">
        <v>7</v>
      </c>
      <c r="K430" s="9">
        <v>1</v>
      </c>
      <c r="L430" s="9">
        <v>4</v>
      </c>
      <c r="M430" s="28">
        <v>99</v>
      </c>
    </row>
    <row r="431" spans="1:13" x14ac:dyDescent="0.3">
      <c r="A431" s="9">
        <v>1</v>
      </c>
      <c r="B431" s="2">
        <v>62</v>
      </c>
      <c r="C431" s="29">
        <v>175</v>
      </c>
      <c r="D431" s="30">
        <v>668</v>
      </c>
      <c r="E431" s="30">
        <v>0.12</v>
      </c>
      <c r="F431" s="30">
        <v>0.03</v>
      </c>
      <c r="G431" s="30">
        <v>0.1</v>
      </c>
      <c r="H431" s="31">
        <v>72.771124417831004</v>
      </c>
      <c r="I431" s="5">
        <v>36</v>
      </c>
      <c r="J431" s="9">
        <v>1</v>
      </c>
      <c r="K431" s="9">
        <v>1</v>
      </c>
      <c r="L431" s="9">
        <v>1</v>
      </c>
      <c r="M431" s="31">
        <v>99</v>
      </c>
    </row>
    <row r="432" spans="1:13" x14ac:dyDescent="0.3">
      <c r="A432" s="9">
        <v>1</v>
      </c>
      <c r="B432" s="2">
        <v>324</v>
      </c>
      <c r="C432" s="60">
        <v>180</v>
      </c>
      <c r="D432" s="9">
        <v>1400</v>
      </c>
      <c r="E432" s="8">
        <v>5.0002500125006254E-2</v>
      </c>
      <c r="F432" s="9">
        <v>0.03</v>
      </c>
      <c r="G432" s="9">
        <v>0.05</v>
      </c>
      <c r="H432" s="9">
        <v>85.71</v>
      </c>
      <c r="I432" s="9">
        <v>26</v>
      </c>
      <c r="J432" s="9">
        <v>1</v>
      </c>
      <c r="K432" s="9">
        <v>1</v>
      </c>
      <c r="L432" s="9">
        <v>5</v>
      </c>
      <c r="M432" s="5">
        <v>98.997493734335833</v>
      </c>
    </row>
    <row r="433" spans="1:13" x14ac:dyDescent="0.3">
      <c r="A433" s="9">
        <v>1</v>
      </c>
      <c r="B433" s="2">
        <v>41</v>
      </c>
      <c r="C433" s="17">
        <v>100</v>
      </c>
      <c r="D433" s="18">
        <v>694</v>
      </c>
      <c r="E433" s="18">
        <v>0.08</v>
      </c>
      <c r="F433" s="18">
        <v>0.02</v>
      </c>
      <c r="G433" s="18">
        <v>0.05</v>
      </c>
      <c r="H433" s="19">
        <v>90.057636887608069</v>
      </c>
      <c r="I433" s="5">
        <v>35.5</v>
      </c>
      <c r="J433" s="9">
        <v>7</v>
      </c>
      <c r="K433" s="9">
        <v>4</v>
      </c>
      <c r="L433" s="9">
        <v>3</v>
      </c>
      <c r="M433" s="19">
        <v>98.98</v>
      </c>
    </row>
    <row r="434" spans="1:13" x14ac:dyDescent="0.3">
      <c r="A434" s="9">
        <v>1</v>
      </c>
      <c r="B434" s="2">
        <v>263</v>
      </c>
      <c r="C434" s="60">
        <v>150</v>
      </c>
      <c r="D434" s="5">
        <v>498.50448654037888</v>
      </c>
      <c r="E434" s="9">
        <v>0.10199999999999999</v>
      </c>
      <c r="F434" s="9">
        <v>0.05</v>
      </c>
      <c r="G434" s="9">
        <v>7.0000000000000007E-2</v>
      </c>
      <c r="H434" s="9">
        <v>59</v>
      </c>
      <c r="I434" s="9">
        <v>30</v>
      </c>
      <c r="J434" s="9">
        <v>7</v>
      </c>
      <c r="K434" s="9">
        <v>3</v>
      </c>
      <c r="L434" s="9">
        <v>4</v>
      </c>
      <c r="M434" s="5">
        <v>98.934837092731826</v>
      </c>
    </row>
    <row r="435" spans="1:13" x14ac:dyDescent="0.3">
      <c r="A435" s="9">
        <v>1</v>
      </c>
      <c r="B435" s="2">
        <v>286</v>
      </c>
      <c r="C435" s="60">
        <v>200</v>
      </c>
      <c r="D435" s="5">
        <v>320.95001203562543</v>
      </c>
      <c r="E435" s="9">
        <v>0.121</v>
      </c>
      <c r="F435" s="9">
        <v>0.05</v>
      </c>
      <c r="G435" s="9">
        <v>7.0000000000000007E-2</v>
      </c>
      <c r="H435" s="9">
        <v>103</v>
      </c>
      <c r="I435" s="9">
        <v>30</v>
      </c>
      <c r="J435" s="9">
        <v>7</v>
      </c>
      <c r="K435" s="9">
        <v>3</v>
      </c>
      <c r="L435" s="9">
        <v>4</v>
      </c>
      <c r="M435" s="5">
        <v>98.934837092731826</v>
      </c>
    </row>
    <row r="436" spans="1:13" x14ac:dyDescent="0.3">
      <c r="A436" s="9">
        <v>1</v>
      </c>
      <c r="B436" s="2">
        <v>101</v>
      </c>
      <c r="C436" s="44">
        <v>175</v>
      </c>
      <c r="D436" s="45">
        <v>26.28</v>
      </c>
      <c r="E436" s="45">
        <v>1.7999999999999999E-2</v>
      </c>
      <c r="F436" s="45">
        <v>0.46</v>
      </c>
      <c r="G436" s="45">
        <v>7.4999999999999997E-2</v>
      </c>
      <c r="H436" s="46">
        <v>804.23385466069601</v>
      </c>
      <c r="I436" s="5">
        <v>35</v>
      </c>
      <c r="J436" s="9">
        <v>1</v>
      </c>
      <c r="K436" s="9">
        <v>1</v>
      </c>
      <c r="L436" s="9">
        <v>7</v>
      </c>
      <c r="M436" s="46">
        <v>98.93</v>
      </c>
    </row>
    <row r="437" spans="1:13" x14ac:dyDescent="0.3">
      <c r="A437" s="9">
        <v>1</v>
      </c>
      <c r="B437" s="2">
        <v>172</v>
      </c>
      <c r="C437" s="50">
        <v>150</v>
      </c>
      <c r="D437" s="51">
        <v>400</v>
      </c>
      <c r="E437" s="51">
        <v>0.08</v>
      </c>
      <c r="F437" s="51">
        <v>0.03</v>
      </c>
      <c r="G437" s="51">
        <v>7.0000000000000007E-2</v>
      </c>
      <c r="H437" s="52">
        <v>156.25</v>
      </c>
      <c r="I437" s="5">
        <v>17</v>
      </c>
      <c r="J437" s="9">
        <v>7</v>
      </c>
      <c r="K437" s="9">
        <v>1</v>
      </c>
      <c r="L437" s="9">
        <v>7</v>
      </c>
      <c r="M437" s="52">
        <v>98.93</v>
      </c>
    </row>
    <row r="438" spans="1:13" x14ac:dyDescent="0.3">
      <c r="A438" s="9">
        <v>1</v>
      </c>
      <c r="B438" s="2">
        <v>264</v>
      </c>
      <c r="C438" s="60">
        <v>150</v>
      </c>
      <c r="D438" s="5">
        <v>498.50448654037888</v>
      </c>
      <c r="E438" s="9">
        <v>0.10199999999999999</v>
      </c>
      <c r="F438" s="9">
        <v>0.05</v>
      </c>
      <c r="G438" s="9">
        <v>7.0000000000000007E-2</v>
      </c>
      <c r="H438" s="9">
        <v>59</v>
      </c>
      <c r="I438" s="9">
        <v>30</v>
      </c>
      <c r="J438" s="9">
        <v>7</v>
      </c>
      <c r="K438" s="9">
        <v>3</v>
      </c>
      <c r="L438" s="9">
        <v>4</v>
      </c>
      <c r="M438" s="5">
        <v>98.922305764411021</v>
      </c>
    </row>
    <row r="439" spans="1:13" x14ac:dyDescent="0.3">
      <c r="A439" s="9">
        <v>1</v>
      </c>
      <c r="B439" s="2">
        <v>28</v>
      </c>
      <c r="C439" s="17">
        <v>100</v>
      </c>
      <c r="D439" s="18">
        <v>700</v>
      </c>
      <c r="E439" s="18">
        <v>0.04</v>
      </c>
      <c r="F439" s="18">
        <v>0.02</v>
      </c>
      <c r="G439" s="18">
        <v>0.05</v>
      </c>
      <c r="H439" s="19">
        <v>178.57142857142856</v>
      </c>
      <c r="I439" s="5">
        <v>35.5</v>
      </c>
      <c r="J439" s="9">
        <v>7</v>
      </c>
      <c r="K439" s="9">
        <v>4</v>
      </c>
      <c r="L439" s="9">
        <v>3</v>
      </c>
      <c r="M439" s="19">
        <v>98.92</v>
      </c>
    </row>
    <row r="440" spans="1:13" x14ac:dyDescent="0.3">
      <c r="A440" s="9">
        <v>1</v>
      </c>
      <c r="B440" s="2">
        <v>31</v>
      </c>
      <c r="C440" s="17">
        <v>100</v>
      </c>
      <c r="D440" s="18">
        <v>1388</v>
      </c>
      <c r="E440" s="18">
        <v>0.04</v>
      </c>
      <c r="F440" s="18">
        <v>0.02</v>
      </c>
      <c r="G440" s="18">
        <v>0.05</v>
      </c>
      <c r="H440" s="19">
        <v>90.057636887608069</v>
      </c>
      <c r="I440" s="5">
        <v>35.5</v>
      </c>
      <c r="J440" s="9">
        <v>7</v>
      </c>
      <c r="K440" s="9">
        <v>4</v>
      </c>
      <c r="L440" s="9">
        <v>3</v>
      </c>
      <c r="M440" s="19">
        <v>98.92</v>
      </c>
    </row>
    <row r="441" spans="1:13" x14ac:dyDescent="0.3">
      <c r="A441" s="9">
        <v>1</v>
      </c>
      <c r="B441" s="2">
        <v>38</v>
      </c>
      <c r="C441" s="17">
        <v>100</v>
      </c>
      <c r="D441" s="18">
        <v>462</v>
      </c>
      <c r="E441" s="18">
        <v>0.12</v>
      </c>
      <c r="F441" s="18">
        <v>0.02</v>
      </c>
      <c r="G441" s="18">
        <v>0.05</v>
      </c>
      <c r="H441" s="19">
        <v>90.187590187590189</v>
      </c>
      <c r="I441" s="5">
        <v>35.5</v>
      </c>
      <c r="J441" s="9">
        <v>7</v>
      </c>
      <c r="K441" s="9">
        <v>4</v>
      </c>
      <c r="L441" s="9">
        <v>3</v>
      </c>
      <c r="M441" s="19">
        <v>98.9</v>
      </c>
    </row>
    <row r="442" spans="1:13" x14ac:dyDescent="0.3">
      <c r="A442" s="9">
        <v>1</v>
      </c>
      <c r="B442" s="2">
        <v>104</v>
      </c>
      <c r="C442" s="44">
        <v>175</v>
      </c>
      <c r="D442" s="45">
        <v>26.28</v>
      </c>
      <c r="E442" s="45">
        <v>3.6999999999999998E-2</v>
      </c>
      <c r="F442" s="45">
        <v>0.46</v>
      </c>
      <c r="G442" s="45">
        <v>7.4999999999999997E-2</v>
      </c>
      <c r="H442" s="46">
        <v>391.24890226736562</v>
      </c>
      <c r="I442" s="5">
        <v>35</v>
      </c>
      <c r="J442" s="9">
        <v>1</v>
      </c>
      <c r="K442" s="9">
        <v>1</v>
      </c>
      <c r="L442" s="9">
        <v>7</v>
      </c>
      <c r="M442" s="46">
        <v>98.85</v>
      </c>
    </row>
    <row r="443" spans="1:13" x14ac:dyDescent="0.3">
      <c r="A443" s="9">
        <v>1</v>
      </c>
      <c r="B443" s="2">
        <v>33</v>
      </c>
      <c r="C443" s="17">
        <v>100</v>
      </c>
      <c r="D443" s="18">
        <v>694</v>
      </c>
      <c r="E443" s="18">
        <v>0.08</v>
      </c>
      <c r="F443" s="18">
        <v>0.02</v>
      </c>
      <c r="G443" s="18">
        <v>0.05</v>
      </c>
      <c r="H443" s="19">
        <v>90.057636887608069</v>
      </c>
      <c r="I443" s="5">
        <v>35.5</v>
      </c>
      <c r="J443" s="9">
        <v>7</v>
      </c>
      <c r="K443" s="9">
        <v>4</v>
      </c>
      <c r="L443" s="9">
        <v>3</v>
      </c>
      <c r="M443" s="19">
        <v>98.84</v>
      </c>
    </row>
    <row r="444" spans="1:13" x14ac:dyDescent="0.3">
      <c r="A444" s="9">
        <v>1</v>
      </c>
      <c r="B444" s="2">
        <v>190</v>
      </c>
      <c r="C444" s="50">
        <v>150</v>
      </c>
      <c r="D444" s="51">
        <v>400</v>
      </c>
      <c r="E444" s="51">
        <v>0.09</v>
      </c>
      <c r="F444" s="51">
        <v>0.03</v>
      </c>
      <c r="G444" s="51">
        <v>7.0000000000000007E-2</v>
      </c>
      <c r="H444" s="52">
        <v>138.88888888888889</v>
      </c>
      <c r="I444" s="5">
        <v>17</v>
      </c>
      <c r="J444" s="9">
        <v>7</v>
      </c>
      <c r="K444" s="9">
        <v>1</v>
      </c>
      <c r="L444" s="9">
        <v>7</v>
      </c>
      <c r="M444" s="52">
        <v>98.76</v>
      </c>
    </row>
    <row r="445" spans="1:13" x14ac:dyDescent="0.3">
      <c r="A445" s="9">
        <v>1</v>
      </c>
      <c r="B445" s="2">
        <v>341</v>
      </c>
      <c r="C445" s="60">
        <v>175</v>
      </c>
      <c r="D445" s="9">
        <v>1100</v>
      </c>
      <c r="E445" s="9">
        <v>0.08</v>
      </c>
      <c r="F445" s="9">
        <v>0.03</v>
      </c>
      <c r="G445" s="9">
        <v>0.1</v>
      </c>
      <c r="H445" s="5">
        <v>66.287878787878796</v>
      </c>
      <c r="I445" s="9">
        <v>27.82</v>
      </c>
      <c r="J445" s="9">
        <v>1</v>
      </c>
      <c r="K445" s="9">
        <v>1</v>
      </c>
      <c r="L445" s="9">
        <v>2</v>
      </c>
      <c r="M445" s="5">
        <v>98.76</v>
      </c>
    </row>
    <row r="446" spans="1:13" x14ac:dyDescent="0.3">
      <c r="A446" s="9">
        <v>1</v>
      </c>
      <c r="B446" s="2">
        <v>238</v>
      </c>
      <c r="C446" s="57">
        <v>275</v>
      </c>
      <c r="D446" s="9">
        <v>400</v>
      </c>
      <c r="E446" s="9">
        <v>0.12</v>
      </c>
      <c r="F446" s="9">
        <v>0.03</v>
      </c>
      <c r="G446" s="11">
        <v>7.0000000000000007E-2</v>
      </c>
      <c r="H446" s="5">
        <v>190.97222222222223</v>
      </c>
      <c r="I446" s="5">
        <v>35.5</v>
      </c>
      <c r="J446" s="9">
        <v>1</v>
      </c>
      <c r="K446" s="9">
        <v>2</v>
      </c>
      <c r="L446" s="58">
        <v>1</v>
      </c>
      <c r="M446" s="5">
        <v>98.74</v>
      </c>
    </row>
    <row r="447" spans="1:13" x14ac:dyDescent="0.3">
      <c r="A447" s="9">
        <v>1</v>
      </c>
      <c r="B447" s="2">
        <v>91</v>
      </c>
      <c r="C447" s="41">
        <v>225</v>
      </c>
      <c r="D447" s="42">
        <v>700</v>
      </c>
      <c r="E447" s="42">
        <v>0.09</v>
      </c>
      <c r="F447" s="42">
        <v>0.02</v>
      </c>
      <c r="G447" s="42">
        <v>0.08</v>
      </c>
      <c r="H447" s="43">
        <v>178.57142857142858</v>
      </c>
      <c r="I447" s="5">
        <v>38</v>
      </c>
      <c r="J447" s="9">
        <v>7</v>
      </c>
      <c r="K447" s="9">
        <v>1</v>
      </c>
      <c r="L447" s="9">
        <v>7</v>
      </c>
      <c r="M447" s="43">
        <v>98.73</v>
      </c>
    </row>
    <row r="448" spans="1:13" x14ac:dyDescent="0.3">
      <c r="A448" s="9">
        <v>1</v>
      </c>
      <c r="B448" s="2">
        <v>285</v>
      </c>
      <c r="C448" s="60">
        <v>200</v>
      </c>
      <c r="D448" s="5">
        <v>320.95001203562543</v>
      </c>
      <c r="E448" s="9">
        <v>0.121</v>
      </c>
      <c r="F448" s="9">
        <v>0.05</v>
      </c>
      <c r="G448" s="9">
        <v>7.0000000000000007E-2</v>
      </c>
      <c r="H448" s="9">
        <v>103</v>
      </c>
      <c r="I448" s="9">
        <v>30</v>
      </c>
      <c r="J448" s="9">
        <v>7</v>
      </c>
      <c r="K448" s="9">
        <v>3</v>
      </c>
      <c r="L448" s="9">
        <v>4</v>
      </c>
      <c r="M448" s="5">
        <v>98.721804511278194</v>
      </c>
    </row>
    <row r="449" spans="1:13" x14ac:dyDescent="0.3">
      <c r="A449" s="9">
        <v>1</v>
      </c>
      <c r="B449" s="2">
        <v>71</v>
      </c>
      <c r="C449" s="35">
        <v>150</v>
      </c>
      <c r="D449" s="36">
        <v>750</v>
      </c>
      <c r="E449" s="36">
        <v>0.12</v>
      </c>
      <c r="F449" s="36">
        <v>0.03</v>
      </c>
      <c r="G449" s="36">
        <v>8.5000000000000006E-2</v>
      </c>
      <c r="H449" s="37">
        <v>55.555555555555564</v>
      </c>
      <c r="I449" s="5">
        <v>30.366839080459794</v>
      </c>
      <c r="J449" s="9">
        <v>1</v>
      </c>
      <c r="K449" s="9">
        <v>1</v>
      </c>
      <c r="L449" s="9">
        <v>7</v>
      </c>
      <c r="M449" s="37">
        <v>98.72</v>
      </c>
    </row>
    <row r="450" spans="1:13" x14ac:dyDescent="0.3">
      <c r="A450" s="9">
        <v>1</v>
      </c>
      <c r="B450" s="2">
        <v>90</v>
      </c>
      <c r="C450" s="41">
        <v>300</v>
      </c>
      <c r="D450" s="42">
        <v>1000</v>
      </c>
      <c r="E450" s="42">
        <v>0.09</v>
      </c>
      <c r="F450" s="42">
        <v>0.02</v>
      </c>
      <c r="G450" s="42">
        <v>0.08</v>
      </c>
      <c r="H450" s="43">
        <v>166.66666666666666</v>
      </c>
      <c r="I450" s="5">
        <v>38</v>
      </c>
      <c r="J450" s="9">
        <v>7</v>
      </c>
      <c r="K450" s="9">
        <v>1</v>
      </c>
      <c r="L450" s="9">
        <v>7</v>
      </c>
      <c r="M450" s="43">
        <v>98.71</v>
      </c>
    </row>
    <row r="451" spans="1:13" x14ac:dyDescent="0.3">
      <c r="A451" s="9">
        <v>1</v>
      </c>
      <c r="B451" s="2">
        <v>99</v>
      </c>
      <c r="C451" s="41">
        <v>225</v>
      </c>
      <c r="D451" s="42">
        <v>1000</v>
      </c>
      <c r="E451" s="42">
        <v>0.09</v>
      </c>
      <c r="F451" s="42">
        <v>0.02</v>
      </c>
      <c r="G451" s="42">
        <v>0.08</v>
      </c>
      <c r="H451" s="43">
        <v>125</v>
      </c>
      <c r="I451" s="5">
        <v>38</v>
      </c>
      <c r="J451" s="9">
        <v>7</v>
      </c>
      <c r="K451" s="9">
        <v>1</v>
      </c>
      <c r="L451" s="9">
        <v>7</v>
      </c>
      <c r="M451" s="43">
        <v>98.71</v>
      </c>
    </row>
    <row r="452" spans="1:13" x14ac:dyDescent="0.3">
      <c r="A452" s="9">
        <v>1</v>
      </c>
      <c r="B452" s="2">
        <v>98</v>
      </c>
      <c r="C452" s="41">
        <v>225</v>
      </c>
      <c r="D452" s="42">
        <v>1000</v>
      </c>
      <c r="E452" s="42">
        <v>0.09</v>
      </c>
      <c r="F452" s="42">
        <v>0.02</v>
      </c>
      <c r="G452" s="42">
        <v>0.08</v>
      </c>
      <c r="H452" s="43">
        <v>125</v>
      </c>
      <c r="I452" s="5">
        <v>38</v>
      </c>
      <c r="J452" s="9">
        <v>7</v>
      </c>
      <c r="K452" s="9">
        <v>1</v>
      </c>
      <c r="L452" s="9">
        <v>7</v>
      </c>
      <c r="M452" s="43">
        <v>98.68</v>
      </c>
    </row>
    <row r="453" spans="1:13" x14ac:dyDescent="0.3">
      <c r="A453" s="9">
        <v>1</v>
      </c>
      <c r="B453" s="2">
        <v>100</v>
      </c>
      <c r="C453" s="41">
        <v>225</v>
      </c>
      <c r="D453" s="42">
        <v>1000</v>
      </c>
      <c r="E453" s="42">
        <v>0.09</v>
      </c>
      <c r="F453" s="42">
        <v>0.02</v>
      </c>
      <c r="G453" s="42">
        <v>0.08</v>
      </c>
      <c r="H453" s="43">
        <v>125</v>
      </c>
      <c r="I453" s="5">
        <v>38</v>
      </c>
      <c r="J453" s="9">
        <v>7</v>
      </c>
      <c r="K453" s="9">
        <v>1</v>
      </c>
      <c r="L453" s="9">
        <v>7</v>
      </c>
      <c r="M453" s="43">
        <v>98.67</v>
      </c>
    </row>
    <row r="454" spans="1:13" x14ac:dyDescent="0.3">
      <c r="A454" s="9">
        <v>1</v>
      </c>
      <c r="B454" s="2">
        <v>95</v>
      </c>
      <c r="C454" s="41">
        <v>225</v>
      </c>
      <c r="D454" s="42">
        <v>1000</v>
      </c>
      <c r="E454" s="42">
        <v>0.09</v>
      </c>
      <c r="F454" s="42">
        <v>0.02</v>
      </c>
      <c r="G454" s="42">
        <v>0.08</v>
      </c>
      <c r="H454" s="43">
        <v>125</v>
      </c>
      <c r="I454" s="5">
        <v>38</v>
      </c>
      <c r="J454" s="9">
        <v>7</v>
      </c>
      <c r="K454" s="9">
        <v>1</v>
      </c>
      <c r="L454" s="9">
        <v>7</v>
      </c>
      <c r="M454" s="43">
        <v>98.65</v>
      </c>
    </row>
    <row r="455" spans="1:13" x14ac:dyDescent="0.3">
      <c r="A455" s="9">
        <v>1</v>
      </c>
      <c r="B455" s="2">
        <v>276</v>
      </c>
      <c r="C455" s="60">
        <v>150</v>
      </c>
      <c r="D455" s="5">
        <v>350.91823605100012</v>
      </c>
      <c r="E455" s="9">
        <v>8.3000000000000004E-2</v>
      </c>
      <c r="F455" s="9">
        <v>0.05</v>
      </c>
      <c r="G455" s="9">
        <v>7.0000000000000007E-2</v>
      </c>
      <c r="H455" s="9">
        <v>103</v>
      </c>
      <c r="I455" s="9">
        <v>30</v>
      </c>
      <c r="J455" s="9">
        <v>7</v>
      </c>
      <c r="K455" s="9">
        <v>3</v>
      </c>
      <c r="L455" s="9">
        <v>4</v>
      </c>
      <c r="M455" s="5">
        <v>98.646616541353382</v>
      </c>
    </row>
    <row r="456" spans="1:13" x14ac:dyDescent="0.3">
      <c r="A456" s="9">
        <v>1</v>
      </c>
      <c r="B456" s="2">
        <v>84</v>
      </c>
      <c r="C456" s="41">
        <v>269.60000000000002</v>
      </c>
      <c r="D456" s="42">
        <v>1178.4000000000001</v>
      </c>
      <c r="E456" s="42">
        <v>7.0000000000000007E-2</v>
      </c>
      <c r="F456" s="42">
        <v>0.02</v>
      </c>
      <c r="G456" s="42">
        <v>0.08</v>
      </c>
      <c r="H456" s="43">
        <v>163.41770924255647</v>
      </c>
      <c r="I456" s="5">
        <v>38</v>
      </c>
      <c r="J456" s="9">
        <v>7</v>
      </c>
      <c r="K456" s="9">
        <v>1</v>
      </c>
      <c r="L456" s="9">
        <v>7</v>
      </c>
      <c r="M456" s="43">
        <v>98.63</v>
      </c>
    </row>
    <row r="457" spans="1:13" x14ac:dyDescent="0.3">
      <c r="A457" s="9">
        <v>1</v>
      </c>
      <c r="B457" s="2">
        <v>96</v>
      </c>
      <c r="C457" s="41">
        <v>225</v>
      </c>
      <c r="D457" s="42">
        <v>1000</v>
      </c>
      <c r="E457" s="42">
        <v>0.09</v>
      </c>
      <c r="F457" s="42">
        <v>0.02</v>
      </c>
      <c r="G457" s="42">
        <v>0.08</v>
      </c>
      <c r="H457" s="43">
        <v>125</v>
      </c>
      <c r="I457" s="5">
        <v>38</v>
      </c>
      <c r="J457" s="9">
        <v>7</v>
      </c>
      <c r="K457" s="9">
        <v>1</v>
      </c>
      <c r="L457" s="9">
        <v>7</v>
      </c>
      <c r="M457" s="43">
        <v>98.63</v>
      </c>
    </row>
    <row r="458" spans="1:13" x14ac:dyDescent="0.3">
      <c r="A458" s="9">
        <v>1</v>
      </c>
      <c r="B458" s="2">
        <v>82</v>
      </c>
      <c r="C458" s="41">
        <v>269.60000000000002</v>
      </c>
      <c r="D458" s="42">
        <v>821.6</v>
      </c>
      <c r="E458" s="42">
        <v>7.0000000000000007E-2</v>
      </c>
      <c r="F458" s="42">
        <v>0.02</v>
      </c>
      <c r="G458" s="42">
        <v>0.08</v>
      </c>
      <c r="H458" s="43">
        <v>234.38586729725969</v>
      </c>
      <c r="I458" s="5">
        <v>38</v>
      </c>
      <c r="J458" s="9">
        <v>7</v>
      </c>
      <c r="K458" s="9">
        <v>1</v>
      </c>
      <c r="L458" s="9">
        <v>7</v>
      </c>
      <c r="M458" s="43">
        <v>98.62</v>
      </c>
    </row>
    <row r="459" spans="1:13" x14ac:dyDescent="0.3">
      <c r="A459" s="9">
        <v>1</v>
      </c>
      <c r="B459" s="2">
        <v>97</v>
      </c>
      <c r="C459" s="41">
        <v>225</v>
      </c>
      <c r="D459" s="42">
        <v>1000</v>
      </c>
      <c r="E459" s="42">
        <v>0.09</v>
      </c>
      <c r="F459" s="42">
        <v>0.02</v>
      </c>
      <c r="G459" s="42">
        <v>0.08</v>
      </c>
      <c r="H459" s="43">
        <v>125</v>
      </c>
      <c r="I459" s="5">
        <v>38</v>
      </c>
      <c r="J459" s="9">
        <v>7</v>
      </c>
      <c r="K459" s="9">
        <v>1</v>
      </c>
      <c r="L459" s="9">
        <v>7</v>
      </c>
      <c r="M459" s="43">
        <v>98.62</v>
      </c>
    </row>
    <row r="460" spans="1:13" x14ac:dyDescent="0.3">
      <c r="A460" s="9">
        <v>1</v>
      </c>
      <c r="B460" s="2">
        <v>85</v>
      </c>
      <c r="C460" s="41">
        <v>180.4</v>
      </c>
      <c r="D460" s="42">
        <v>821.6</v>
      </c>
      <c r="E460" s="42">
        <v>0.11</v>
      </c>
      <c r="F460" s="42">
        <v>0.02</v>
      </c>
      <c r="G460" s="42">
        <v>0.08</v>
      </c>
      <c r="H460" s="43">
        <v>99.805258033106128</v>
      </c>
      <c r="I460" s="5">
        <v>38</v>
      </c>
      <c r="J460" s="9">
        <v>7</v>
      </c>
      <c r="K460" s="9">
        <v>1</v>
      </c>
      <c r="L460" s="9">
        <v>7</v>
      </c>
      <c r="M460" s="43">
        <v>98.61</v>
      </c>
    </row>
    <row r="461" spans="1:13" x14ac:dyDescent="0.3">
      <c r="A461" s="9">
        <v>1</v>
      </c>
      <c r="B461" s="2">
        <v>16</v>
      </c>
      <c r="C461" s="3">
        <v>100</v>
      </c>
      <c r="D461" s="2">
        <v>111</v>
      </c>
      <c r="E461" s="2">
        <v>0.12</v>
      </c>
      <c r="F461" s="2">
        <v>0.05</v>
      </c>
      <c r="G461" s="2">
        <v>0.2</v>
      </c>
      <c r="H461" s="4">
        <v>150.15015015015015</v>
      </c>
      <c r="I461" s="5">
        <v>40.799999999999997</v>
      </c>
      <c r="J461" s="9">
        <v>1</v>
      </c>
      <c r="K461" s="9">
        <v>1</v>
      </c>
      <c r="L461" s="67">
        <v>6</v>
      </c>
      <c r="M461" s="4">
        <v>98.6</v>
      </c>
    </row>
    <row r="462" spans="1:13" x14ac:dyDescent="0.3">
      <c r="A462" s="9">
        <v>1</v>
      </c>
      <c r="B462" s="2">
        <v>346</v>
      </c>
      <c r="C462" s="60">
        <v>200</v>
      </c>
      <c r="D462" s="9">
        <v>1300</v>
      </c>
      <c r="E462" s="9">
        <v>0.08</v>
      </c>
      <c r="F462" s="9">
        <v>0.03</v>
      </c>
      <c r="G462" s="9">
        <v>0.1</v>
      </c>
      <c r="H462" s="5">
        <v>64.102564102564102</v>
      </c>
      <c r="I462" s="9">
        <v>27.82</v>
      </c>
      <c r="J462" s="9">
        <v>1</v>
      </c>
      <c r="K462" s="9">
        <v>1</v>
      </c>
      <c r="L462" s="9">
        <v>2</v>
      </c>
      <c r="M462" s="5">
        <v>98.54</v>
      </c>
    </row>
    <row r="463" spans="1:13" x14ac:dyDescent="0.3">
      <c r="A463" s="9">
        <v>1</v>
      </c>
      <c r="B463" s="2">
        <v>86</v>
      </c>
      <c r="C463" s="41">
        <v>269.60000000000002</v>
      </c>
      <c r="D463" s="42">
        <v>821.6</v>
      </c>
      <c r="E463" s="42">
        <v>0.11</v>
      </c>
      <c r="F463" s="42">
        <v>0.02</v>
      </c>
      <c r="G463" s="42">
        <v>0.08</v>
      </c>
      <c r="H463" s="43">
        <v>149.1546428255289</v>
      </c>
      <c r="I463" s="5">
        <v>38</v>
      </c>
      <c r="J463" s="9">
        <v>7</v>
      </c>
      <c r="K463" s="9">
        <v>1</v>
      </c>
      <c r="L463" s="9">
        <v>7</v>
      </c>
      <c r="M463" s="43">
        <v>98.53</v>
      </c>
    </row>
    <row r="464" spans="1:13" x14ac:dyDescent="0.3">
      <c r="A464" s="9">
        <v>1</v>
      </c>
      <c r="B464" s="2">
        <v>44</v>
      </c>
      <c r="C464" s="20">
        <v>100</v>
      </c>
      <c r="D464" s="21">
        <v>591</v>
      </c>
      <c r="E464" s="21">
        <v>7.0000000000000007E-2</v>
      </c>
      <c r="F464" s="21">
        <v>0.03</v>
      </c>
      <c r="G464" s="21">
        <v>0.09</v>
      </c>
      <c r="H464" s="22">
        <v>80.573684634598337</v>
      </c>
      <c r="I464" s="5">
        <v>38</v>
      </c>
      <c r="J464" s="9">
        <v>1</v>
      </c>
      <c r="K464" s="9">
        <v>1</v>
      </c>
      <c r="L464" s="9">
        <v>4</v>
      </c>
      <c r="M464" s="22">
        <v>98.5</v>
      </c>
    </row>
    <row r="465" spans="1:13" x14ac:dyDescent="0.3">
      <c r="A465" s="9">
        <v>1</v>
      </c>
      <c r="B465" s="2">
        <v>34</v>
      </c>
      <c r="C465" s="17">
        <v>100</v>
      </c>
      <c r="D465" s="18">
        <v>462</v>
      </c>
      <c r="E465" s="18">
        <v>0.12</v>
      </c>
      <c r="F465" s="18">
        <v>0.02</v>
      </c>
      <c r="G465" s="18">
        <v>0.05</v>
      </c>
      <c r="H465" s="19">
        <v>90.187590187590189</v>
      </c>
      <c r="I465" s="5">
        <v>35.5</v>
      </c>
      <c r="J465" s="9">
        <v>7</v>
      </c>
      <c r="K465" s="9">
        <v>4</v>
      </c>
      <c r="L465" s="9">
        <v>3</v>
      </c>
      <c r="M465" s="19">
        <v>98.46</v>
      </c>
    </row>
    <row r="466" spans="1:13" x14ac:dyDescent="0.3">
      <c r="A466" s="9">
        <v>1</v>
      </c>
      <c r="B466" s="2">
        <v>210</v>
      </c>
      <c r="C466" s="53">
        <v>140</v>
      </c>
      <c r="D466" s="53">
        <v>800</v>
      </c>
      <c r="E466" s="53">
        <v>7.0000000000000007E-2</v>
      </c>
      <c r="F466" s="53">
        <v>0.02</v>
      </c>
      <c r="G466" s="53">
        <v>7.4999999999999997E-2</v>
      </c>
      <c r="H466" s="54">
        <v>124.99999999999999</v>
      </c>
      <c r="I466" s="5">
        <v>23.6</v>
      </c>
      <c r="J466" s="9">
        <v>2</v>
      </c>
      <c r="K466" s="9">
        <v>3</v>
      </c>
      <c r="L466" s="9">
        <v>4</v>
      </c>
      <c r="M466" s="55">
        <v>98.442594773179962</v>
      </c>
    </row>
    <row r="467" spans="1:13" x14ac:dyDescent="0.3">
      <c r="A467" s="9">
        <v>1</v>
      </c>
      <c r="B467" s="2">
        <v>93</v>
      </c>
      <c r="C467" s="41">
        <v>225</v>
      </c>
      <c r="D467" s="42">
        <v>1000</v>
      </c>
      <c r="E467" s="42">
        <v>0.06</v>
      </c>
      <c r="F467" s="42">
        <v>0.02</v>
      </c>
      <c r="G467" s="42">
        <v>0.08</v>
      </c>
      <c r="H467" s="43">
        <v>187.5</v>
      </c>
      <c r="I467" s="5">
        <v>38</v>
      </c>
      <c r="J467" s="9">
        <v>7</v>
      </c>
      <c r="K467" s="9">
        <v>1</v>
      </c>
      <c r="L467" s="9">
        <v>7</v>
      </c>
      <c r="M467" s="43">
        <v>98.43</v>
      </c>
    </row>
    <row r="468" spans="1:13" x14ac:dyDescent="0.3">
      <c r="A468" s="9">
        <v>1</v>
      </c>
      <c r="B468" s="2">
        <v>27</v>
      </c>
      <c r="C468" s="17">
        <v>80</v>
      </c>
      <c r="D468" s="18">
        <v>300</v>
      </c>
      <c r="E468" s="18">
        <v>0.08</v>
      </c>
      <c r="F468" s="18">
        <v>0.02</v>
      </c>
      <c r="G468" s="18">
        <v>0.05</v>
      </c>
      <c r="H468" s="19">
        <v>166.66666666666669</v>
      </c>
      <c r="I468" s="5">
        <v>35.5</v>
      </c>
      <c r="J468" s="9">
        <v>7</v>
      </c>
      <c r="K468" s="9">
        <v>4</v>
      </c>
      <c r="L468" s="9">
        <v>3</v>
      </c>
      <c r="M468" s="19">
        <v>98.38</v>
      </c>
    </row>
    <row r="469" spans="1:13" x14ac:dyDescent="0.3">
      <c r="A469" s="9">
        <v>1</v>
      </c>
      <c r="B469" s="2">
        <v>88</v>
      </c>
      <c r="C469" s="41">
        <v>269.60000000000002</v>
      </c>
      <c r="D469" s="42">
        <v>1178.4000000000001</v>
      </c>
      <c r="E469" s="42">
        <v>0.11</v>
      </c>
      <c r="F469" s="42">
        <v>0.02</v>
      </c>
      <c r="G469" s="42">
        <v>0.08</v>
      </c>
      <c r="H469" s="43">
        <v>103.99308769980867</v>
      </c>
      <c r="I469" s="5">
        <v>38</v>
      </c>
      <c r="J469" s="9">
        <v>7</v>
      </c>
      <c r="K469" s="9">
        <v>1</v>
      </c>
      <c r="L469" s="9">
        <v>7</v>
      </c>
      <c r="M469" s="43">
        <v>98.38</v>
      </c>
    </row>
    <row r="470" spans="1:13" x14ac:dyDescent="0.3">
      <c r="A470" s="9">
        <v>1</v>
      </c>
      <c r="B470" s="2">
        <v>89</v>
      </c>
      <c r="C470" s="41">
        <v>150</v>
      </c>
      <c r="D470" s="42">
        <v>1000</v>
      </c>
      <c r="E470" s="42">
        <v>0.09</v>
      </c>
      <c r="F470" s="42">
        <v>0.02</v>
      </c>
      <c r="G470" s="42">
        <v>0.08</v>
      </c>
      <c r="H470" s="43">
        <v>83.333333333333329</v>
      </c>
      <c r="I470" s="5">
        <v>38</v>
      </c>
      <c r="J470" s="9">
        <v>7</v>
      </c>
      <c r="K470" s="9">
        <v>1</v>
      </c>
      <c r="L470" s="9">
        <v>7</v>
      </c>
      <c r="M470" s="43">
        <v>98.37</v>
      </c>
    </row>
    <row r="471" spans="1:13" x14ac:dyDescent="0.3">
      <c r="A471" s="9">
        <v>1</v>
      </c>
      <c r="B471" s="2">
        <v>92</v>
      </c>
      <c r="C471" s="41">
        <v>225</v>
      </c>
      <c r="D471" s="42">
        <v>1300</v>
      </c>
      <c r="E471" s="42">
        <v>0.09</v>
      </c>
      <c r="F471" s="42">
        <v>0.02</v>
      </c>
      <c r="G471" s="42">
        <v>0.08</v>
      </c>
      <c r="H471" s="43">
        <v>96.15384615384616</v>
      </c>
      <c r="I471" s="5">
        <v>38</v>
      </c>
      <c r="J471" s="9">
        <v>7</v>
      </c>
      <c r="K471" s="9">
        <v>1</v>
      </c>
      <c r="L471" s="9">
        <v>7</v>
      </c>
      <c r="M471" s="43">
        <v>98.37</v>
      </c>
    </row>
    <row r="472" spans="1:13" x14ac:dyDescent="0.3">
      <c r="A472" s="9">
        <v>1</v>
      </c>
      <c r="B472" s="2">
        <v>228</v>
      </c>
      <c r="C472" s="57">
        <v>200</v>
      </c>
      <c r="D472" s="9">
        <v>200</v>
      </c>
      <c r="E472" s="9">
        <v>0.12</v>
      </c>
      <c r="F472" s="9">
        <v>0.03</v>
      </c>
      <c r="G472" s="11">
        <v>7.0000000000000007E-2</v>
      </c>
      <c r="H472" s="5">
        <v>277.77777777777777</v>
      </c>
      <c r="I472" s="5">
        <v>35.5</v>
      </c>
      <c r="J472" s="9">
        <v>1</v>
      </c>
      <c r="K472" s="9">
        <v>2</v>
      </c>
      <c r="L472" s="58">
        <v>1</v>
      </c>
      <c r="M472" s="5">
        <v>98.35</v>
      </c>
    </row>
    <row r="473" spans="1:13" x14ac:dyDescent="0.3">
      <c r="A473" s="9">
        <v>1</v>
      </c>
      <c r="B473" s="2">
        <v>22</v>
      </c>
      <c r="C473" s="17">
        <v>80</v>
      </c>
      <c r="D473" s="18">
        <v>1500</v>
      </c>
      <c r="E473" s="18">
        <v>0.04</v>
      </c>
      <c r="F473" s="18">
        <v>0.02</v>
      </c>
      <c r="G473" s="18">
        <v>0.05</v>
      </c>
      <c r="H473" s="19">
        <v>66.666666666666671</v>
      </c>
      <c r="I473" s="5">
        <v>35.5</v>
      </c>
      <c r="J473" s="9">
        <v>7</v>
      </c>
      <c r="K473" s="9">
        <v>4</v>
      </c>
      <c r="L473" s="9">
        <v>3</v>
      </c>
      <c r="M473" s="19">
        <v>98.33</v>
      </c>
    </row>
    <row r="474" spans="1:13" x14ac:dyDescent="0.3">
      <c r="A474" s="9">
        <v>1</v>
      </c>
      <c r="B474" s="2">
        <v>94</v>
      </c>
      <c r="C474" s="41">
        <v>225</v>
      </c>
      <c r="D474" s="42">
        <v>1000</v>
      </c>
      <c r="E474" s="42">
        <v>0.12</v>
      </c>
      <c r="F474" s="42">
        <v>0.02</v>
      </c>
      <c r="G474" s="42">
        <v>0.08</v>
      </c>
      <c r="H474" s="43">
        <v>93.75</v>
      </c>
      <c r="I474" s="5">
        <v>38</v>
      </c>
      <c r="J474" s="9">
        <v>7</v>
      </c>
      <c r="K474" s="9">
        <v>1</v>
      </c>
      <c r="L474" s="9">
        <v>7</v>
      </c>
      <c r="M474" s="43">
        <v>98.33</v>
      </c>
    </row>
    <row r="475" spans="1:13" x14ac:dyDescent="0.3">
      <c r="A475" s="9">
        <v>1</v>
      </c>
      <c r="B475" s="2">
        <v>81</v>
      </c>
      <c r="C475" s="41">
        <v>180.4</v>
      </c>
      <c r="D475" s="42">
        <v>821.6</v>
      </c>
      <c r="E475" s="42">
        <v>7.0000000000000007E-2</v>
      </c>
      <c r="F475" s="42">
        <v>0.02</v>
      </c>
      <c r="G475" s="42">
        <v>0.08</v>
      </c>
      <c r="H475" s="43">
        <v>156.8368340520239</v>
      </c>
      <c r="I475" s="5">
        <v>38</v>
      </c>
      <c r="J475" s="9">
        <v>7</v>
      </c>
      <c r="K475" s="9">
        <v>1</v>
      </c>
      <c r="L475" s="9">
        <v>7</v>
      </c>
      <c r="M475" s="43">
        <v>98.31</v>
      </c>
    </row>
    <row r="476" spans="1:13" x14ac:dyDescent="0.3">
      <c r="A476" s="9">
        <v>1</v>
      </c>
      <c r="B476" s="2">
        <v>289</v>
      </c>
      <c r="C476" s="60">
        <v>150</v>
      </c>
      <c r="D476" s="5">
        <v>183.15018315018312</v>
      </c>
      <c r="E476" s="9">
        <v>9.0999999999999998E-2</v>
      </c>
      <c r="F476" s="9">
        <v>0.05</v>
      </c>
      <c r="G476" s="9">
        <v>7.0000000000000007E-2</v>
      </c>
      <c r="H476" s="9">
        <v>180</v>
      </c>
      <c r="I476" s="9">
        <v>30</v>
      </c>
      <c r="J476" s="9">
        <v>7</v>
      </c>
      <c r="K476" s="9">
        <v>3</v>
      </c>
      <c r="L476" s="9">
        <v>4</v>
      </c>
      <c r="M476" s="5">
        <v>98.308270676691734</v>
      </c>
    </row>
    <row r="477" spans="1:13" x14ac:dyDescent="0.3">
      <c r="A477" s="9">
        <v>1</v>
      </c>
      <c r="B477" s="2">
        <v>18</v>
      </c>
      <c r="C477" s="14">
        <v>150</v>
      </c>
      <c r="D477" s="15">
        <v>150</v>
      </c>
      <c r="E477" s="15">
        <v>0.09</v>
      </c>
      <c r="F477" s="15">
        <v>0.05</v>
      </c>
      <c r="G477" s="15">
        <v>3.5000000000000003E-2</v>
      </c>
      <c r="H477" s="16">
        <v>222.2222222222222</v>
      </c>
      <c r="I477" s="5">
        <v>30</v>
      </c>
      <c r="J477" s="9">
        <v>1</v>
      </c>
      <c r="K477" s="9">
        <v>2</v>
      </c>
      <c r="L477" s="9">
        <v>7</v>
      </c>
      <c r="M477" s="16">
        <v>98.3</v>
      </c>
    </row>
    <row r="478" spans="1:13" x14ac:dyDescent="0.3">
      <c r="A478" s="9">
        <v>1</v>
      </c>
      <c r="B478" s="2">
        <v>217</v>
      </c>
      <c r="C478" s="53">
        <v>160</v>
      </c>
      <c r="D478" s="53">
        <v>1000</v>
      </c>
      <c r="E478" s="53">
        <v>7.0000000000000007E-2</v>
      </c>
      <c r="F478" s="53">
        <v>0.02</v>
      </c>
      <c r="G478" s="53">
        <v>7.4999999999999997E-2</v>
      </c>
      <c r="H478" s="54">
        <v>114.28571428571428</v>
      </c>
      <c r="I478" s="5">
        <v>23.6</v>
      </c>
      <c r="J478" s="9">
        <v>2</v>
      </c>
      <c r="K478" s="9">
        <v>3</v>
      </c>
      <c r="L478" s="9">
        <v>4</v>
      </c>
      <c r="M478" s="55">
        <v>98.281273698561577</v>
      </c>
    </row>
    <row r="479" spans="1:13" x14ac:dyDescent="0.3">
      <c r="A479" s="9">
        <v>1</v>
      </c>
      <c r="B479" s="2">
        <v>83</v>
      </c>
      <c r="C479" s="41">
        <v>180.4</v>
      </c>
      <c r="D479" s="42">
        <v>1178.4000000000001</v>
      </c>
      <c r="E479" s="42">
        <v>7.0000000000000007E-2</v>
      </c>
      <c r="F479" s="42">
        <v>0.02</v>
      </c>
      <c r="G479" s="42">
        <v>0.08</v>
      </c>
      <c r="H479" s="43">
        <v>109.3492386771409</v>
      </c>
      <c r="I479" s="5">
        <v>38</v>
      </c>
      <c r="J479" s="9">
        <v>7</v>
      </c>
      <c r="K479" s="9">
        <v>1</v>
      </c>
      <c r="L479" s="9">
        <v>7</v>
      </c>
      <c r="M479" s="43">
        <v>98.25</v>
      </c>
    </row>
    <row r="480" spans="1:13" x14ac:dyDescent="0.3">
      <c r="A480" s="9">
        <v>1</v>
      </c>
      <c r="B480" s="2">
        <v>87</v>
      </c>
      <c r="C480" s="41">
        <v>180.4</v>
      </c>
      <c r="D480" s="42">
        <v>1178.4000000000001</v>
      </c>
      <c r="E480" s="42">
        <v>0.11</v>
      </c>
      <c r="F480" s="42">
        <v>0.02</v>
      </c>
      <c r="G480" s="42">
        <v>0.08</v>
      </c>
      <c r="H480" s="43">
        <v>69.585879158180575</v>
      </c>
      <c r="I480" s="5">
        <v>38</v>
      </c>
      <c r="J480" s="9">
        <v>7</v>
      </c>
      <c r="K480" s="9">
        <v>1</v>
      </c>
      <c r="L480" s="9">
        <v>7</v>
      </c>
      <c r="M480" s="43">
        <v>98.25</v>
      </c>
    </row>
    <row r="481" spans="1:13" x14ac:dyDescent="0.3">
      <c r="A481" s="9">
        <v>1</v>
      </c>
      <c r="B481" s="2">
        <v>182</v>
      </c>
      <c r="C481" s="50">
        <v>150</v>
      </c>
      <c r="D481" s="51">
        <v>450</v>
      </c>
      <c r="E481" s="51">
        <v>0.08</v>
      </c>
      <c r="F481" s="51">
        <v>0.03</v>
      </c>
      <c r="G481" s="51">
        <v>7.0000000000000007E-2</v>
      </c>
      <c r="H481" s="52">
        <v>138.88888888888889</v>
      </c>
      <c r="I481" s="5">
        <v>17</v>
      </c>
      <c r="J481" s="9">
        <v>7</v>
      </c>
      <c r="K481" s="9">
        <v>1</v>
      </c>
      <c r="L481" s="9">
        <v>7</v>
      </c>
      <c r="M481" s="52">
        <v>98.23</v>
      </c>
    </row>
    <row r="482" spans="1:13" x14ac:dyDescent="0.3">
      <c r="A482" s="9">
        <v>1</v>
      </c>
      <c r="B482" s="2">
        <v>192</v>
      </c>
      <c r="C482" s="50">
        <v>150</v>
      </c>
      <c r="D482" s="51">
        <v>600</v>
      </c>
      <c r="E482" s="51">
        <v>0.06</v>
      </c>
      <c r="F482" s="51">
        <v>0.03</v>
      </c>
      <c r="G482" s="51">
        <v>7.0000000000000007E-2</v>
      </c>
      <c r="H482" s="52">
        <v>138.88888888888889</v>
      </c>
      <c r="I482" s="5">
        <v>17</v>
      </c>
      <c r="J482" s="9">
        <v>7</v>
      </c>
      <c r="K482" s="9">
        <v>1</v>
      </c>
      <c r="L482" s="9">
        <v>7</v>
      </c>
      <c r="M482" s="52">
        <v>98.23</v>
      </c>
    </row>
    <row r="483" spans="1:13" x14ac:dyDescent="0.3">
      <c r="A483" s="9">
        <v>1</v>
      </c>
      <c r="B483" s="2">
        <v>197</v>
      </c>
      <c r="C483" s="53">
        <v>160</v>
      </c>
      <c r="D483" s="53">
        <v>800</v>
      </c>
      <c r="E483" s="53">
        <v>7.0000000000000007E-2</v>
      </c>
      <c r="F483" s="53">
        <v>0.03</v>
      </c>
      <c r="G483" s="53">
        <v>7.4999999999999997E-2</v>
      </c>
      <c r="H483" s="54">
        <v>95.238095238095227</v>
      </c>
      <c r="I483" s="5">
        <v>23.6</v>
      </c>
      <c r="J483" s="9">
        <v>2</v>
      </c>
      <c r="K483" s="9">
        <v>3</v>
      </c>
      <c r="L483" s="9">
        <v>4</v>
      </c>
      <c r="M483" s="55">
        <v>98.227093952037237</v>
      </c>
    </row>
    <row r="484" spans="1:13" x14ac:dyDescent="0.3">
      <c r="A484" s="9">
        <v>1</v>
      </c>
      <c r="B484" s="2">
        <v>331</v>
      </c>
      <c r="C484" s="60">
        <v>200</v>
      </c>
      <c r="D484" s="9">
        <v>750</v>
      </c>
      <c r="E484" s="9">
        <v>0.11</v>
      </c>
      <c r="F484" s="9">
        <v>0.05</v>
      </c>
      <c r="G484" s="9">
        <v>7.0000000000000007E-2</v>
      </c>
      <c r="H484" s="5">
        <v>48.484848484848484</v>
      </c>
      <c r="I484" s="9">
        <v>26.25</v>
      </c>
      <c r="J484" s="9">
        <v>7</v>
      </c>
      <c r="K484" s="9">
        <v>1</v>
      </c>
      <c r="L484" s="9">
        <v>4</v>
      </c>
      <c r="M484" s="5">
        <v>98.21</v>
      </c>
    </row>
    <row r="485" spans="1:13" x14ac:dyDescent="0.3">
      <c r="A485" s="9">
        <v>1</v>
      </c>
      <c r="B485" s="2">
        <v>57</v>
      </c>
      <c r="C485" s="26">
        <v>150</v>
      </c>
      <c r="D485" s="27">
        <v>600</v>
      </c>
      <c r="E485" s="27">
        <v>0.08</v>
      </c>
      <c r="F485" s="27">
        <v>0.04</v>
      </c>
      <c r="G485" s="27">
        <v>7.0000000000000007E-2</v>
      </c>
      <c r="H485" s="28">
        <v>78.125</v>
      </c>
      <c r="I485" s="5">
        <v>30</v>
      </c>
      <c r="J485" s="9">
        <v>7</v>
      </c>
      <c r="K485" s="9">
        <v>1</v>
      </c>
      <c r="L485" s="9">
        <v>4</v>
      </c>
      <c r="M485" s="28">
        <v>98.2</v>
      </c>
    </row>
    <row r="486" spans="1:13" x14ac:dyDescent="0.3">
      <c r="A486" s="9">
        <v>1</v>
      </c>
      <c r="B486" s="2">
        <v>102</v>
      </c>
      <c r="C486" s="44">
        <v>125</v>
      </c>
      <c r="D486" s="45">
        <v>21.44</v>
      </c>
      <c r="E486" s="45">
        <v>1.7999999999999999E-2</v>
      </c>
      <c r="F486" s="45">
        <v>0.35</v>
      </c>
      <c r="G486" s="45">
        <v>7.4999999999999997E-2</v>
      </c>
      <c r="H486" s="46">
        <v>925.43236199952617</v>
      </c>
      <c r="I486" s="5">
        <v>35</v>
      </c>
      <c r="J486" s="9">
        <v>1</v>
      </c>
      <c r="K486" s="9">
        <v>1</v>
      </c>
      <c r="L486" s="9">
        <v>7</v>
      </c>
      <c r="M486" s="46">
        <v>98.15</v>
      </c>
    </row>
    <row r="487" spans="1:13" x14ac:dyDescent="0.3">
      <c r="A487" s="9">
        <v>1</v>
      </c>
      <c r="B487" s="2">
        <v>287</v>
      </c>
      <c r="C487" s="60">
        <v>150</v>
      </c>
      <c r="D487" s="5">
        <v>157.23270440251574</v>
      </c>
      <c r="E487" s="9">
        <v>0.106</v>
      </c>
      <c r="F487" s="9">
        <v>0.05</v>
      </c>
      <c r="G487" s="9">
        <v>7.0000000000000007E-2</v>
      </c>
      <c r="H487" s="9">
        <v>180</v>
      </c>
      <c r="I487" s="9">
        <v>30</v>
      </c>
      <c r="J487" s="9">
        <v>7</v>
      </c>
      <c r="K487" s="9">
        <v>3</v>
      </c>
      <c r="L487" s="9">
        <v>4</v>
      </c>
      <c r="M487" s="5">
        <v>98.132832080200501</v>
      </c>
    </row>
    <row r="488" spans="1:13" x14ac:dyDescent="0.3">
      <c r="A488" s="9">
        <v>1</v>
      </c>
      <c r="B488" s="2">
        <v>21</v>
      </c>
      <c r="C488" s="17">
        <v>100</v>
      </c>
      <c r="D488" s="18">
        <v>1700</v>
      </c>
      <c r="E488" s="18">
        <v>0.06</v>
      </c>
      <c r="F488" s="18">
        <v>0.02</v>
      </c>
      <c r="G488" s="18">
        <v>0.05</v>
      </c>
      <c r="H488" s="19">
        <v>49.019607843137251</v>
      </c>
      <c r="I488" s="5">
        <v>35.5</v>
      </c>
      <c r="J488" s="9">
        <v>7</v>
      </c>
      <c r="K488" s="9">
        <v>4</v>
      </c>
      <c r="L488" s="9">
        <v>3</v>
      </c>
      <c r="M488" s="19">
        <v>98.12</v>
      </c>
    </row>
    <row r="489" spans="1:13" x14ac:dyDescent="0.3">
      <c r="A489" s="9">
        <v>1</v>
      </c>
      <c r="B489" s="2">
        <v>278</v>
      </c>
      <c r="C489" s="60">
        <v>150</v>
      </c>
      <c r="D489" s="5">
        <v>251.08804820890524</v>
      </c>
      <c r="E489" s="9">
        <v>0.11600000000000001</v>
      </c>
      <c r="F489" s="9">
        <v>0.05</v>
      </c>
      <c r="G489" s="9">
        <v>7.0000000000000007E-2</v>
      </c>
      <c r="H489" s="9">
        <v>103</v>
      </c>
      <c r="I489" s="9">
        <v>30</v>
      </c>
      <c r="J489" s="9">
        <v>7</v>
      </c>
      <c r="K489" s="9">
        <v>3</v>
      </c>
      <c r="L489" s="9">
        <v>4</v>
      </c>
      <c r="M489" s="5">
        <v>98.082706766917298</v>
      </c>
    </row>
    <row r="490" spans="1:13" x14ac:dyDescent="0.3">
      <c r="A490" s="9">
        <v>1</v>
      </c>
      <c r="B490" s="2">
        <v>296</v>
      </c>
      <c r="C490" s="60">
        <v>200</v>
      </c>
      <c r="D490" s="5">
        <v>238.9486260454002</v>
      </c>
      <c r="E490" s="9">
        <v>9.2999999999999999E-2</v>
      </c>
      <c r="F490" s="9">
        <v>0.05</v>
      </c>
      <c r="G490" s="9">
        <v>7.0000000000000007E-2</v>
      </c>
      <c r="H490" s="9">
        <v>180</v>
      </c>
      <c r="I490" s="9">
        <v>30</v>
      </c>
      <c r="J490" s="9">
        <v>7</v>
      </c>
      <c r="K490" s="9">
        <v>3</v>
      </c>
      <c r="L490" s="9">
        <v>4</v>
      </c>
      <c r="M490" s="5">
        <v>98.02005012531329</v>
      </c>
    </row>
    <row r="491" spans="1:13" x14ac:dyDescent="0.3">
      <c r="A491" s="9">
        <v>1</v>
      </c>
      <c r="B491" s="2">
        <v>106</v>
      </c>
      <c r="C491" s="44">
        <v>175</v>
      </c>
      <c r="D491" s="45">
        <v>18.760000000000002</v>
      </c>
      <c r="E491" s="45">
        <v>3.6999999999999998E-2</v>
      </c>
      <c r="F491" s="45">
        <v>0.4</v>
      </c>
      <c r="G491" s="45">
        <v>7.4999999999999997E-2</v>
      </c>
      <c r="H491" s="46">
        <v>630.29447357805554</v>
      </c>
      <c r="I491" s="5">
        <v>35</v>
      </c>
      <c r="J491" s="9">
        <v>1</v>
      </c>
      <c r="K491" s="9">
        <v>1</v>
      </c>
      <c r="L491" s="9">
        <v>7</v>
      </c>
      <c r="M491" s="46">
        <v>98.02</v>
      </c>
    </row>
    <row r="492" spans="1:13" x14ac:dyDescent="0.3">
      <c r="A492" s="9">
        <v>1</v>
      </c>
      <c r="B492" s="2">
        <v>13</v>
      </c>
      <c r="C492" s="3">
        <v>100</v>
      </c>
      <c r="D492" s="2">
        <v>167</v>
      </c>
      <c r="E492" s="2">
        <v>0.12</v>
      </c>
      <c r="F492" s="2">
        <v>0.05</v>
      </c>
      <c r="G492" s="2">
        <v>0.2</v>
      </c>
      <c r="H492" s="4">
        <v>99.800399201596804</v>
      </c>
      <c r="I492" s="5">
        <v>40.799999999999997</v>
      </c>
      <c r="J492" s="9">
        <v>1</v>
      </c>
      <c r="K492" s="9">
        <v>1</v>
      </c>
      <c r="L492" s="67">
        <v>6</v>
      </c>
      <c r="M492" s="4">
        <v>98</v>
      </c>
    </row>
    <row r="493" spans="1:13" x14ac:dyDescent="0.3">
      <c r="A493" s="9">
        <v>1</v>
      </c>
      <c r="B493" s="2">
        <v>46</v>
      </c>
      <c r="C493" s="20">
        <v>100</v>
      </c>
      <c r="D493" s="21">
        <v>400</v>
      </c>
      <c r="E493" s="21">
        <v>0.1</v>
      </c>
      <c r="F493" s="21">
        <v>0.03</v>
      </c>
      <c r="G493" s="21">
        <v>0.09</v>
      </c>
      <c r="H493" s="22">
        <v>83.333333333333343</v>
      </c>
      <c r="I493" s="5">
        <v>38</v>
      </c>
      <c r="J493" s="9">
        <v>1</v>
      </c>
      <c r="K493" s="9">
        <v>1</v>
      </c>
      <c r="L493" s="9">
        <v>4</v>
      </c>
      <c r="M493" s="22">
        <v>98</v>
      </c>
    </row>
    <row r="494" spans="1:13" x14ac:dyDescent="0.3">
      <c r="A494" s="9">
        <v>1</v>
      </c>
      <c r="B494" s="2">
        <v>63</v>
      </c>
      <c r="C494" s="29">
        <v>175</v>
      </c>
      <c r="D494" s="30">
        <v>668</v>
      </c>
      <c r="E494" s="30">
        <v>0.12</v>
      </c>
      <c r="F494" s="30">
        <v>0.03</v>
      </c>
      <c r="G494" s="30">
        <v>0.1</v>
      </c>
      <c r="H494" s="31">
        <v>72.771124417831004</v>
      </c>
      <c r="I494" s="5">
        <v>36</v>
      </c>
      <c r="J494" s="9">
        <v>1</v>
      </c>
      <c r="K494" s="9">
        <v>1</v>
      </c>
      <c r="L494" s="9">
        <v>3</v>
      </c>
      <c r="M494" s="31">
        <v>98</v>
      </c>
    </row>
    <row r="495" spans="1:13" x14ac:dyDescent="0.3">
      <c r="A495" s="9">
        <v>1</v>
      </c>
      <c r="B495" s="2">
        <v>352</v>
      </c>
      <c r="C495" s="60">
        <v>200</v>
      </c>
      <c r="D495" s="9">
        <v>1100</v>
      </c>
      <c r="E495" s="9">
        <v>0.08</v>
      </c>
      <c r="F495" s="9">
        <v>0.04</v>
      </c>
      <c r="G495" s="9">
        <v>0.1</v>
      </c>
      <c r="H495" s="5">
        <v>56.81818181818182</v>
      </c>
      <c r="I495" s="9">
        <v>27.82</v>
      </c>
      <c r="J495" s="9">
        <v>1</v>
      </c>
      <c r="K495" s="9">
        <v>1</v>
      </c>
      <c r="L495" s="9">
        <v>2</v>
      </c>
      <c r="M495" s="5">
        <v>97.93</v>
      </c>
    </row>
    <row r="496" spans="1:13" x14ac:dyDescent="0.3">
      <c r="A496" s="9">
        <v>1</v>
      </c>
      <c r="B496" s="2">
        <v>64</v>
      </c>
      <c r="C496" s="32">
        <v>200</v>
      </c>
      <c r="D496" s="33">
        <v>2000</v>
      </c>
      <c r="E496" s="33">
        <v>0.06</v>
      </c>
      <c r="F496" s="33">
        <v>0.03</v>
      </c>
      <c r="G496" s="33">
        <v>7.0000000000000007E-2</v>
      </c>
      <c r="H496" s="34">
        <v>55.555555555555564</v>
      </c>
      <c r="I496" s="5">
        <v>14.63</v>
      </c>
      <c r="J496" s="9">
        <v>1</v>
      </c>
      <c r="K496" s="9">
        <v>3</v>
      </c>
      <c r="L496" s="9" t="s">
        <v>114</v>
      </c>
      <c r="M496" s="34">
        <v>97.92</v>
      </c>
    </row>
    <row r="497" spans="1:13" x14ac:dyDescent="0.3">
      <c r="A497" s="9">
        <v>1</v>
      </c>
      <c r="B497" s="2">
        <v>298</v>
      </c>
      <c r="C497" s="60">
        <v>200</v>
      </c>
      <c r="D497" s="5">
        <v>233.91812865497073</v>
      </c>
      <c r="E497" s="9">
        <v>9.5000000000000001E-2</v>
      </c>
      <c r="F497" s="9">
        <v>0.05</v>
      </c>
      <c r="G497" s="9">
        <v>7.0000000000000007E-2</v>
      </c>
      <c r="H497" s="9">
        <v>180</v>
      </c>
      <c r="I497" s="9">
        <v>30</v>
      </c>
      <c r="J497" s="9">
        <v>7</v>
      </c>
      <c r="K497" s="9">
        <v>3</v>
      </c>
      <c r="L497" s="9">
        <v>4</v>
      </c>
      <c r="M497" s="5">
        <v>97.882205513784456</v>
      </c>
    </row>
    <row r="498" spans="1:13" x14ac:dyDescent="0.3">
      <c r="A498" s="9">
        <v>1</v>
      </c>
      <c r="B498" s="2">
        <v>183</v>
      </c>
      <c r="C498" s="50">
        <v>150</v>
      </c>
      <c r="D498" s="51">
        <v>500</v>
      </c>
      <c r="E498" s="51">
        <v>0.08</v>
      </c>
      <c r="F498" s="51">
        <v>0.03</v>
      </c>
      <c r="G498" s="51">
        <v>7.0000000000000007E-2</v>
      </c>
      <c r="H498" s="52">
        <v>125</v>
      </c>
      <c r="I498" s="5">
        <v>17</v>
      </c>
      <c r="J498" s="9">
        <v>7</v>
      </c>
      <c r="K498" s="9">
        <v>1</v>
      </c>
      <c r="L498" s="9">
        <v>7</v>
      </c>
      <c r="M498" s="52">
        <v>97.87</v>
      </c>
    </row>
    <row r="499" spans="1:13" x14ac:dyDescent="0.3">
      <c r="A499" s="9">
        <v>1</v>
      </c>
      <c r="B499" s="2">
        <v>191</v>
      </c>
      <c r="C499" s="50">
        <v>150</v>
      </c>
      <c r="D499" s="51">
        <v>400</v>
      </c>
      <c r="E499" s="51">
        <v>0.1</v>
      </c>
      <c r="F499" s="51">
        <v>0.03</v>
      </c>
      <c r="G499" s="51">
        <v>7.0000000000000007E-2</v>
      </c>
      <c r="H499" s="52">
        <v>125</v>
      </c>
      <c r="I499" s="5">
        <v>17</v>
      </c>
      <c r="J499" s="9">
        <v>7</v>
      </c>
      <c r="K499" s="9">
        <v>1</v>
      </c>
      <c r="L499" s="9">
        <v>7</v>
      </c>
      <c r="M499" s="52">
        <v>97.87</v>
      </c>
    </row>
    <row r="500" spans="1:13" x14ac:dyDescent="0.3">
      <c r="A500" s="9">
        <v>1</v>
      </c>
      <c r="B500" s="2">
        <v>42</v>
      </c>
      <c r="C500" s="17">
        <v>100</v>
      </c>
      <c r="D500" s="18">
        <v>462</v>
      </c>
      <c r="E500" s="18">
        <v>0.12</v>
      </c>
      <c r="F500" s="18">
        <v>0.02</v>
      </c>
      <c r="G500" s="18">
        <v>0.05</v>
      </c>
      <c r="H500" s="19">
        <v>90.187590187590189</v>
      </c>
      <c r="I500" s="5">
        <v>35.5</v>
      </c>
      <c r="J500" s="9">
        <v>7</v>
      </c>
      <c r="K500" s="9">
        <v>4</v>
      </c>
      <c r="L500" s="9">
        <v>3</v>
      </c>
      <c r="M500" s="19">
        <v>97.85</v>
      </c>
    </row>
    <row r="501" spans="1:13" x14ac:dyDescent="0.3">
      <c r="A501" s="9">
        <v>1</v>
      </c>
      <c r="B501" s="2">
        <v>103</v>
      </c>
      <c r="C501" s="44">
        <v>175</v>
      </c>
      <c r="D501" s="45">
        <v>18.760000000000002</v>
      </c>
      <c r="E501" s="45">
        <v>1.7999999999999999E-2</v>
      </c>
      <c r="F501" s="45">
        <v>0.4</v>
      </c>
      <c r="G501" s="45">
        <v>7.4999999999999997E-2</v>
      </c>
      <c r="H501" s="46">
        <v>1295.6053067993366</v>
      </c>
      <c r="I501" s="5">
        <v>35</v>
      </c>
      <c r="J501" s="9">
        <v>1</v>
      </c>
      <c r="K501" s="9">
        <v>1</v>
      </c>
      <c r="L501" s="9">
        <v>7</v>
      </c>
      <c r="M501" s="46">
        <v>97.8</v>
      </c>
    </row>
    <row r="502" spans="1:13" x14ac:dyDescent="0.3">
      <c r="A502" s="9">
        <v>1</v>
      </c>
      <c r="B502" s="2">
        <v>306</v>
      </c>
      <c r="C502" s="60">
        <v>107</v>
      </c>
      <c r="D502" s="9">
        <v>1400</v>
      </c>
      <c r="E502" s="8">
        <v>5.0002336557783071E-2</v>
      </c>
      <c r="F502" s="9">
        <v>0.03</v>
      </c>
      <c r="G502" s="9">
        <v>0.05</v>
      </c>
      <c r="H502" s="9">
        <v>50.95</v>
      </c>
      <c r="I502" s="9">
        <v>26</v>
      </c>
      <c r="J502" s="9">
        <v>1</v>
      </c>
      <c r="K502" s="9">
        <v>1</v>
      </c>
      <c r="L502" s="9">
        <v>5</v>
      </c>
      <c r="M502" s="5">
        <v>97.744360902255636</v>
      </c>
    </row>
    <row r="503" spans="1:13" x14ac:dyDescent="0.3">
      <c r="A503" s="9">
        <v>1</v>
      </c>
      <c r="B503" s="2">
        <v>307</v>
      </c>
      <c r="C503" s="60">
        <v>120</v>
      </c>
      <c r="D503" s="9">
        <v>800</v>
      </c>
      <c r="E503" s="8">
        <v>0.05</v>
      </c>
      <c r="F503" s="9">
        <v>0.03</v>
      </c>
      <c r="G503" s="9">
        <v>0.05</v>
      </c>
      <c r="H503" s="9">
        <v>100</v>
      </c>
      <c r="I503" s="9">
        <v>26</v>
      </c>
      <c r="J503" s="9">
        <v>1</v>
      </c>
      <c r="K503" s="9">
        <v>1</v>
      </c>
      <c r="L503" s="9">
        <v>5</v>
      </c>
      <c r="M503" s="5">
        <v>97.744360902255636</v>
      </c>
    </row>
    <row r="504" spans="1:13" x14ac:dyDescent="0.3">
      <c r="A504" s="9">
        <v>1</v>
      </c>
      <c r="B504" s="2">
        <v>308</v>
      </c>
      <c r="C504" s="60">
        <v>120</v>
      </c>
      <c r="D504" s="9">
        <v>800</v>
      </c>
      <c r="E504" s="8">
        <v>0.05</v>
      </c>
      <c r="F504" s="9">
        <v>0.03</v>
      </c>
      <c r="G504" s="9">
        <v>0.05</v>
      </c>
      <c r="H504" s="9">
        <v>100</v>
      </c>
      <c r="I504" s="9">
        <v>26</v>
      </c>
      <c r="J504" s="9">
        <v>1</v>
      </c>
      <c r="K504" s="9">
        <v>1</v>
      </c>
      <c r="L504" s="9">
        <v>5</v>
      </c>
      <c r="M504" s="5">
        <v>97.744360902255636</v>
      </c>
    </row>
    <row r="505" spans="1:13" x14ac:dyDescent="0.3">
      <c r="A505" s="9">
        <v>1</v>
      </c>
      <c r="B505" s="2">
        <v>309</v>
      </c>
      <c r="C505" s="60">
        <v>120</v>
      </c>
      <c r="D505" s="9">
        <v>800</v>
      </c>
      <c r="E505" s="8">
        <v>0.05</v>
      </c>
      <c r="F505" s="9">
        <v>0.04</v>
      </c>
      <c r="G505" s="9">
        <v>0.05</v>
      </c>
      <c r="H505" s="9">
        <v>75</v>
      </c>
      <c r="I505" s="9">
        <v>26</v>
      </c>
      <c r="J505" s="9">
        <v>1</v>
      </c>
      <c r="K505" s="9">
        <v>1</v>
      </c>
      <c r="L505" s="9">
        <v>5</v>
      </c>
      <c r="M505" s="5">
        <v>97.744360902255636</v>
      </c>
    </row>
    <row r="506" spans="1:13" x14ac:dyDescent="0.3">
      <c r="A506" s="9">
        <v>1</v>
      </c>
      <c r="B506" s="2">
        <v>312</v>
      </c>
      <c r="C506" s="60">
        <v>120</v>
      </c>
      <c r="D506" s="9">
        <v>1100</v>
      </c>
      <c r="E506" s="8">
        <v>4.9995833680526625E-2</v>
      </c>
      <c r="F506" s="9">
        <v>0.04</v>
      </c>
      <c r="G506" s="9">
        <v>0.05</v>
      </c>
      <c r="H506" s="9">
        <v>54.55</v>
      </c>
      <c r="I506" s="9">
        <v>26</v>
      </c>
      <c r="J506" s="9">
        <v>1</v>
      </c>
      <c r="K506" s="9">
        <v>1</v>
      </c>
      <c r="L506" s="9">
        <v>5</v>
      </c>
      <c r="M506" s="5">
        <v>97.744360902255636</v>
      </c>
    </row>
    <row r="507" spans="1:13" x14ac:dyDescent="0.3">
      <c r="A507" s="9">
        <v>1</v>
      </c>
      <c r="B507" s="2">
        <v>316</v>
      </c>
      <c r="C507" s="60">
        <v>120</v>
      </c>
      <c r="D507" s="9">
        <v>1400</v>
      </c>
      <c r="E507" s="8">
        <v>4.9996666888874081E-2</v>
      </c>
      <c r="F507" s="9">
        <v>0.04</v>
      </c>
      <c r="G507" s="9">
        <v>0.05</v>
      </c>
      <c r="H507" s="9">
        <v>42.86</v>
      </c>
      <c r="I507" s="9">
        <v>26</v>
      </c>
      <c r="J507" s="9">
        <v>1</v>
      </c>
      <c r="K507" s="9">
        <v>1</v>
      </c>
      <c r="L507" s="9">
        <v>5</v>
      </c>
      <c r="M507" s="5">
        <v>97.744360902255636</v>
      </c>
    </row>
    <row r="508" spans="1:13" x14ac:dyDescent="0.3">
      <c r="A508" s="9">
        <v>1</v>
      </c>
      <c r="B508" s="2">
        <v>318</v>
      </c>
      <c r="C508" s="60">
        <v>120</v>
      </c>
      <c r="D508" s="9">
        <v>1700</v>
      </c>
      <c r="E508" s="8">
        <v>4.999875003124922E-2</v>
      </c>
      <c r="F508" s="9">
        <v>0.03</v>
      </c>
      <c r="G508" s="9">
        <v>0.05</v>
      </c>
      <c r="H508" s="9">
        <v>47.06</v>
      </c>
      <c r="I508" s="9">
        <v>26</v>
      </c>
      <c r="J508" s="9">
        <v>1</v>
      </c>
      <c r="K508" s="9">
        <v>1</v>
      </c>
      <c r="L508" s="9">
        <v>5</v>
      </c>
      <c r="M508" s="5">
        <v>97.744360902255636</v>
      </c>
    </row>
    <row r="509" spans="1:13" x14ac:dyDescent="0.3">
      <c r="A509" s="9">
        <v>1</v>
      </c>
      <c r="B509" s="2">
        <v>322</v>
      </c>
      <c r="C509" s="60">
        <v>160</v>
      </c>
      <c r="D509" s="9">
        <v>1000</v>
      </c>
      <c r="E509" s="8">
        <v>4.9998437548826602E-2</v>
      </c>
      <c r="F509" s="9">
        <v>0.03</v>
      </c>
      <c r="G509" s="9">
        <v>0.05</v>
      </c>
      <c r="H509" s="9">
        <v>106.67</v>
      </c>
      <c r="I509" s="9">
        <v>26</v>
      </c>
      <c r="J509" s="9">
        <v>1</v>
      </c>
      <c r="K509" s="9">
        <v>1</v>
      </c>
      <c r="L509" s="9">
        <v>5</v>
      </c>
      <c r="M509" s="5">
        <v>97.744360902255636</v>
      </c>
    </row>
    <row r="510" spans="1:13" x14ac:dyDescent="0.3">
      <c r="A510" s="9">
        <v>1</v>
      </c>
      <c r="B510" s="2">
        <v>323</v>
      </c>
      <c r="C510" s="60">
        <v>160</v>
      </c>
      <c r="D510" s="9">
        <v>2000</v>
      </c>
      <c r="E510" s="8">
        <v>5.000312519532471E-2</v>
      </c>
      <c r="F510" s="9">
        <v>0.03</v>
      </c>
      <c r="G510" s="9">
        <v>0.05</v>
      </c>
      <c r="H510" s="9">
        <v>53.33</v>
      </c>
      <c r="I510" s="9">
        <v>26</v>
      </c>
      <c r="J510" s="9">
        <v>1</v>
      </c>
      <c r="K510" s="9">
        <v>1</v>
      </c>
      <c r="L510" s="9">
        <v>5</v>
      </c>
      <c r="M510" s="5">
        <v>97.744360902255636</v>
      </c>
    </row>
    <row r="511" spans="1:13" x14ac:dyDescent="0.3">
      <c r="A511" s="9">
        <v>1</v>
      </c>
      <c r="B511" s="2">
        <v>325</v>
      </c>
      <c r="C511" s="60">
        <v>180</v>
      </c>
      <c r="D511" s="9">
        <v>1400</v>
      </c>
      <c r="E511" s="8">
        <v>5.0002500125006254E-2</v>
      </c>
      <c r="F511" s="9">
        <v>0.03</v>
      </c>
      <c r="G511" s="9">
        <v>0.05</v>
      </c>
      <c r="H511" s="9">
        <v>85.71</v>
      </c>
      <c r="I511" s="9">
        <v>26</v>
      </c>
      <c r="J511" s="9">
        <v>1</v>
      </c>
      <c r="K511" s="9">
        <v>1</v>
      </c>
      <c r="L511" s="9">
        <v>5</v>
      </c>
      <c r="M511" s="5">
        <v>97.744360902255636</v>
      </c>
    </row>
    <row r="512" spans="1:13" x14ac:dyDescent="0.3">
      <c r="A512" s="9">
        <v>1</v>
      </c>
      <c r="B512" s="2">
        <v>326</v>
      </c>
      <c r="C512" s="60">
        <v>180</v>
      </c>
      <c r="D512" s="9">
        <v>1400</v>
      </c>
      <c r="E512" s="8">
        <v>4.9996666888874074E-2</v>
      </c>
      <c r="F512" s="9">
        <v>0.04</v>
      </c>
      <c r="G512" s="9">
        <v>0.05</v>
      </c>
      <c r="H512" s="9">
        <v>64.290000000000006</v>
      </c>
      <c r="I512" s="9">
        <v>26</v>
      </c>
      <c r="J512" s="9">
        <v>1</v>
      </c>
      <c r="K512" s="9">
        <v>1</v>
      </c>
      <c r="L512" s="9">
        <v>5</v>
      </c>
      <c r="M512" s="5">
        <v>97.744360902255636</v>
      </c>
    </row>
    <row r="513" spans="1:13" x14ac:dyDescent="0.3">
      <c r="A513" s="9">
        <v>1</v>
      </c>
      <c r="B513" s="2">
        <v>327</v>
      </c>
      <c r="C513" s="60">
        <v>200</v>
      </c>
      <c r="D513" s="9">
        <v>1400</v>
      </c>
      <c r="E513" s="8">
        <v>4.9999000019999601E-2</v>
      </c>
      <c r="F513" s="9">
        <v>0.03</v>
      </c>
      <c r="G513" s="9">
        <v>0.05</v>
      </c>
      <c r="H513" s="9">
        <v>95.24</v>
      </c>
      <c r="I513" s="9">
        <v>26</v>
      </c>
      <c r="J513" s="9">
        <v>1</v>
      </c>
      <c r="K513" s="9">
        <v>1</v>
      </c>
      <c r="L513" s="9">
        <v>5</v>
      </c>
      <c r="M513" s="5">
        <v>97.744360902255636</v>
      </c>
    </row>
    <row r="514" spans="1:13" x14ac:dyDescent="0.3">
      <c r="A514" s="9">
        <v>1</v>
      </c>
      <c r="B514" s="2">
        <v>328</v>
      </c>
      <c r="C514" s="60">
        <v>240</v>
      </c>
      <c r="D514" s="9">
        <v>2800</v>
      </c>
      <c r="E514" s="8">
        <v>5.0002500125006247E-2</v>
      </c>
      <c r="F514" s="9">
        <v>0.03</v>
      </c>
      <c r="G514" s="9">
        <v>0.05</v>
      </c>
      <c r="H514" s="9">
        <v>57.14</v>
      </c>
      <c r="I514" s="9">
        <v>26</v>
      </c>
      <c r="J514" s="9">
        <v>1</v>
      </c>
      <c r="K514" s="9">
        <v>1</v>
      </c>
      <c r="L514" s="9">
        <v>5</v>
      </c>
      <c r="M514" s="5">
        <v>97.744360902255636</v>
      </c>
    </row>
    <row r="515" spans="1:13" x14ac:dyDescent="0.3">
      <c r="A515" s="9">
        <v>1</v>
      </c>
      <c r="B515" s="2">
        <v>221</v>
      </c>
      <c r="C515" s="53">
        <v>140</v>
      </c>
      <c r="D515" s="53">
        <v>1000</v>
      </c>
      <c r="E515" s="53">
        <v>0.06</v>
      </c>
      <c r="F515" s="53">
        <v>0.02</v>
      </c>
      <c r="G515" s="53">
        <v>7.4999999999999997E-2</v>
      </c>
      <c r="H515" s="54">
        <v>116.66666666666667</v>
      </c>
      <c r="I515" s="5">
        <v>23.6</v>
      </c>
      <c r="J515" s="9">
        <v>2</v>
      </c>
      <c r="K515" s="9">
        <v>3</v>
      </c>
      <c r="L515" s="9">
        <v>4</v>
      </c>
      <c r="M515" s="55">
        <v>97.725225770541002</v>
      </c>
    </row>
    <row r="516" spans="1:13" x14ac:dyDescent="0.3">
      <c r="A516" s="9">
        <v>1</v>
      </c>
      <c r="B516" s="2">
        <v>2</v>
      </c>
      <c r="C516" s="3">
        <v>100</v>
      </c>
      <c r="D516" s="2">
        <v>250</v>
      </c>
      <c r="E516" s="2">
        <v>0.114</v>
      </c>
      <c r="F516" s="2">
        <v>0.05</v>
      </c>
      <c r="G516" s="2">
        <v>0.2</v>
      </c>
      <c r="H516" s="4">
        <v>70.175438596491219</v>
      </c>
      <c r="I516" s="5">
        <v>40.799999999999997</v>
      </c>
      <c r="J516" s="9">
        <v>1</v>
      </c>
      <c r="K516" s="9">
        <v>1</v>
      </c>
      <c r="L516" s="67">
        <v>6</v>
      </c>
      <c r="M516" s="4">
        <v>97.7</v>
      </c>
    </row>
    <row r="517" spans="1:13" x14ac:dyDescent="0.3">
      <c r="A517" s="9">
        <v>1</v>
      </c>
      <c r="B517" s="2">
        <v>347</v>
      </c>
      <c r="C517" s="60">
        <v>200</v>
      </c>
      <c r="D517" s="9">
        <v>1500</v>
      </c>
      <c r="E517" s="9">
        <v>0.08</v>
      </c>
      <c r="F517" s="9">
        <v>0.03</v>
      </c>
      <c r="G517" s="9">
        <v>0.1</v>
      </c>
      <c r="H517" s="5">
        <v>55.555555555555564</v>
      </c>
      <c r="I517" s="9">
        <v>27.82</v>
      </c>
      <c r="J517" s="9">
        <v>1</v>
      </c>
      <c r="K517" s="9">
        <v>1</v>
      </c>
      <c r="L517" s="9">
        <v>2</v>
      </c>
      <c r="M517" s="5">
        <v>97.7</v>
      </c>
    </row>
    <row r="518" spans="1:13" x14ac:dyDescent="0.3">
      <c r="A518" s="9">
        <v>1</v>
      </c>
      <c r="B518" s="2">
        <v>105</v>
      </c>
      <c r="C518" s="44">
        <v>125</v>
      </c>
      <c r="D518" s="45">
        <v>21.44</v>
      </c>
      <c r="E518" s="45">
        <v>3.6999999999999998E-2</v>
      </c>
      <c r="F518" s="45">
        <v>0.35</v>
      </c>
      <c r="G518" s="45">
        <v>7.4999999999999997E-2</v>
      </c>
      <c r="H518" s="46">
        <v>450.21033827003987</v>
      </c>
      <c r="I518" s="5">
        <v>35</v>
      </c>
      <c r="J518" s="9">
        <v>1</v>
      </c>
      <c r="K518" s="9">
        <v>1</v>
      </c>
      <c r="L518" s="9">
        <v>7</v>
      </c>
      <c r="M518" s="46">
        <v>97.65</v>
      </c>
    </row>
    <row r="519" spans="1:13" x14ac:dyDescent="0.3">
      <c r="A519" s="9">
        <v>1</v>
      </c>
      <c r="B519" s="2">
        <v>29</v>
      </c>
      <c r="C519" s="17">
        <v>100</v>
      </c>
      <c r="D519" s="18">
        <v>300</v>
      </c>
      <c r="E519" s="18">
        <v>0.08</v>
      </c>
      <c r="F519" s="18">
        <v>0.02</v>
      </c>
      <c r="G519" s="18">
        <v>0.05</v>
      </c>
      <c r="H519" s="19">
        <v>208.33333333333334</v>
      </c>
      <c r="I519" s="5">
        <v>35.5</v>
      </c>
      <c r="J519" s="9">
        <v>7</v>
      </c>
      <c r="K519" s="9">
        <v>4</v>
      </c>
      <c r="L519" s="9">
        <v>3</v>
      </c>
      <c r="M519" s="19">
        <v>97.63</v>
      </c>
    </row>
    <row r="520" spans="1:13" x14ac:dyDescent="0.3">
      <c r="A520" s="9">
        <v>1</v>
      </c>
      <c r="B520" s="2">
        <v>350</v>
      </c>
      <c r="C520" s="60">
        <v>200</v>
      </c>
      <c r="D520" s="9">
        <v>1100</v>
      </c>
      <c r="E520" s="9">
        <v>0.12</v>
      </c>
      <c r="F520" s="9">
        <v>0.03</v>
      </c>
      <c r="G520" s="9">
        <v>0.1</v>
      </c>
      <c r="H520" s="5">
        <v>50.505050505050505</v>
      </c>
      <c r="I520" s="9">
        <v>27.82</v>
      </c>
      <c r="J520" s="9">
        <v>1</v>
      </c>
      <c r="K520" s="9">
        <v>1</v>
      </c>
      <c r="L520" s="9">
        <v>2</v>
      </c>
      <c r="M520" s="5">
        <v>97.63</v>
      </c>
    </row>
    <row r="521" spans="1:13" x14ac:dyDescent="0.3">
      <c r="A521" s="9">
        <v>1</v>
      </c>
      <c r="B521" s="2">
        <v>353</v>
      </c>
      <c r="C521" s="60">
        <v>200</v>
      </c>
      <c r="D521" s="9">
        <v>1100</v>
      </c>
      <c r="E521" s="9">
        <v>0.08</v>
      </c>
      <c r="F521" s="9">
        <v>0.05</v>
      </c>
      <c r="G521" s="9">
        <v>0.1</v>
      </c>
      <c r="H521" s="5">
        <v>45.454545454545453</v>
      </c>
      <c r="I521" s="9">
        <v>27.82</v>
      </c>
      <c r="J521" s="9">
        <v>1</v>
      </c>
      <c r="K521" s="9">
        <v>1</v>
      </c>
      <c r="L521" s="9">
        <v>2</v>
      </c>
      <c r="M521" s="5">
        <v>97.62</v>
      </c>
    </row>
    <row r="522" spans="1:13" x14ac:dyDescent="0.3">
      <c r="A522" s="9">
        <v>1</v>
      </c>
      <c r="B522" s="2">
        <v>45</v>
      </c>
      <c r="C522" s="20">
        <v>100</v>
      </c>
      <c r="D522" s="21">
        <v>600</v>
      </c>
      <c r="E522" s="21">
        <v>0.08</v>
      </c>
      <c r="F522" s="21">
        <v>0.03</v>
      </c>
      <c r="G522" s="21">
        <v>0.09</v>
      </c>
      <c r="H522" s="22">
        <v>69.444444444444443</v>
      </c>
      <c r="I522" s="5">
        <v>38</v>
      </c>
      <c r="J522" s="9">
        <v>1</v>
      </c>
      <c r="K522" s="9">
        <v>1</v>
      </c>
      <c r="L522" s="9">
        <v>4</v>
      </c>
      <c r="M522" s="22">
        <v>97.6</v>
      </c>
    </row>
    <row r="523" spans="1:13" x14ac:dyDescent="0.3">
      <c r="A523" s="9">
        <v>1</v>
      </c>
      <c r="B523" s="2">
        <v>333</v>
      </c>
      <c r="C523" s="60">
        <v>200</v>
      </c>
      <c r="D523" s="9">
        <v>698</v>
      </c>
      <c r="E523" s="9">
        <v>0.11</v>
      </c>
      <c r="F523" s="9">
        <v>0.05</v>
      </c>
      <c r="G523" s="9">
        <v>7.0000000000000007E-2</v>
      </c>
      <c r="H523" s="5">
        <v>52.096900234436049</v>
      </c>
      <c r="I523" s="9">
        <v>26.25</v>
      </c>
      <c r="J523" s="9">
        <v>7</v>
      </c>
      <c r="K523" s="9">
        <v>1</v>
      </c>
      <c r="L523" s="9">
        <v>4</v>
      </c>
      <c r="M523" s="5">
        <v>97.5</v>
      </c>
    </row>
    <row r="524" spans="1:13" x14ac:dyDescent="0.3">
      <c r="A524" s="9">
        <v>1</v>
      </c>
      <c r="B524" s="2">
        <v>196</v>
      </c>
      <c r="C524" s="53">
        <v>140</v>
      </c>
      <c r="D524" s="53">
        <v>1000</v>
      </c>
      <c r="E524" s="53">
        <v>0.08</v>
      </c>
      <c r="F524" s="53">
        <v>0.02</v>
      </c>
      <c r="G524" s="53">
        <v>7.4999999999999997E-2</v>
      </c>
      <c r="H524" s="54">
        <v>87.5</v>
      </c>
      <c r="I524" s="5">
        <v>23.6</v>
      </c>
      <c r="J524" s="9">
        <v>2</v>
      </c>
      <c r="K524" s="9">
        <v>3</v>
      </c>
      <c r="L524" s="9">
        <v>4</v>
      </c>
      <c r="M524" s="55">
        <v>97.485484097202246</v>
      </c>
    </row>
    <row r="525" spans="1:13" x14ac:dyDescent="0.3">
      <c r="A525" s="9">
        <v>1</v>
      </c>
      <c r="B525" s="2">
        <v>69</v>
      </c>
      <c r="C525" s="35">
        <v>150</v>
      </c>
      <c r="D525" s="36">
        <v>714</v>
      </c>
      <c r="E525" s="36">
        <v>0.14000000000000001</v>
      </c>
      <c r="F525" s="36">
        <v>0.03</v>
      </c>
      <c r="G525" s="36">
        <v>8.5000000000000006E-2</v>
      </c>
      <c r="H525" s="37">
        <v>50.020008003201276</v>
      </c>
      <c r="I525" s="5">
        <v>30.366839080459794</v>
      </c>
      <c r="J525" s="9">
        <v>1</v>
      </c>
      <c r="K525" s="9">
        <v>1</v>
      </c>
      <c r="L525" s="9">
        <v>7</v>
      </c>
      <c r="M525" s="37">
        <v>97.46</v>
      </c>
    </row>
    <row r="526" spans="1:13" x14ac:dyDescent="0.3">
      <c r="A526" s="9">
        <v>1</v>
      </c>
      <c r="B526" s="2">
        <v>356</v>
      </c>
      <c r="C526" s="60">
        <v>125</v>
      </c>
      <c r="D526" s="9">
        <v>1100</v>
      </c>
      <c r="E526" s="9">
        <v>0.08</v>
      </c>
      <c r="F526" s="9">
        <v>0.03</v>
      </c>
      <c r="G526" s="9">
        <v>0.1</v>
      </c>
      <c r="H526" s="5">
        <v>47.348484848484851</v>
      </c>
      <c r="I526" s="9">
        <v>27.82</v>
      </c>
      <c r="J526" s="9">
        <v>1</v>
      </c>
      <c r="K526" s="9">
        <v>1</v>
      </c>
      <c r="L526" s="9">
        <v>2</v>
      </c>
      <c r="M526" s="5">
        <v>97.4</v>
      </c>
    </row>
    <row r="527" spans="1:13" x14ac:dyDescent="0.3">
      <c r="A527" s="9">
        <v>1</v>
      </c>
      <c r="B527" s="2">
        <v>68</v>
      </c>
      <c r="C527" s="35">
        <v>200</v>
      </c>
      <c r="D527" s="36">
        <v>1667</v>
      </c>
      <c r="E527" s="36">
        <v>0.08</v>
      </c>
      <c r="F527" s="36">
        <v>0.03</v>
      </c>
      <c r="G527" s="36">
        <v>8.5000000000000006E-2</v>
      </c>
      <c r="H527" s="37">
        <v>49.990001999600082</v>
      </c>
      <c r="I527" s="5">
        <v>30.366839080459794</v>
      </c>
      <c r="J527" s="9">
        <v>1</v>
      </c>
      <c r="K527" s="9">
        <v>1</v>
      </c>
      <c r="L527" s="9">
        <v>7</v>
      </c>
      <c r="M527" s="37">
        <v>97.38</v>
      </c>
    </row>
    <row r="528" spans="1:13" x14ac:dyDescent="0.3">
      <c r="A528" s="9">
        <v>1</v>
      </c>
      <c r="B528" s="2">
        <v>292</v>
      </c>
      <c r="C528" s="60">
        <v>150</v>
      </c>
      <c r="D528" s="5">
        <v>219.29824561403507</v>
      </c>
      <c r="E528" s="9">
        <v>7.5999999999999998E-2</v>
      </c>
      <c r="F528" s="9">
        <v>0.05</v>
      </c>
      <c r="G528" s="9">
        <v>7.0000000000000007E-2</v>
      </c>
      <c r="H528" s="9">
        <v>180</v>
      </c>
      <c r="I528" s="9">
        <v>30</v>
      </c>
      <c r="J528" s="9">
        <v>7</v>
      </c>
      <c r="K528" s="9">
        <v>3</v>
      </c>
      <c r="L528" s="9">
        <v>4</v>
      </c>
      <c r="M528" s="5">
        <v>97.368421052631575</v>
      </c>
    </row>
    <row r="529" spans="1:13" x14ac:dyDescent="0.3">
      <c r="A529" s="9">
        <v>1</v>
      </c>
      <c r="B529" s="2">
        <v>30</v>
      </c>
      <c r="C529" s="17">
        <v>80</v>
      </c>
      <c r="D529" s="18">
        <v>300</v>
      </c>
      <c r="E529" s="18">
        <v>0.04</v>
      </c>
      <c r="F529" s="18">
        <v>0.02</v>
      </c>
      <c r="G529" s="18">
        <v>0.05</v>
      </c>
      <c r="H529" s="19">
        <v>333.33333333333337</v>
      </c>
      <c r="I529" s="5">
        <v>35.5</v>
      </c>
      <c r="J529" s="9">
        <v>7</v>
      </c>
      <c r="K529" s="9">
        <v>4</v>
      </c>
      <c r="L529" s="9">
        <v>3</v>
      </c>
      <c r="M529" s="19">
        <v>97.36</v>
      </c>
    </row>
    <row r="530" spans="1:13" x14ac:dyDescent="0.3">
      <c r="A530" s="9">
        <v>1</v>
      </c>
      <c r="B530" s="2">
        <v>70</v>
      </c>
      <c r="C530" s="35">
        <v>200</v>
      </c>
      <c r="D530" s="36">
        <v>952</v>
      </c>
      <c r="E530" s="36">
        <v>0.14000000000000001</v>
      </c>
      <c r="F530" s="36">
        <v>0.03</v>
      </c>
      <c r="G530" s="36">
        <v>8.5000000000000006E-2</v>
      </c>
      <c r="H530" s="37">
        <v>50.020008003201283</v>
      </c>
      <c r="I530" s="5">
        <v>30.366839080459794</v>
      </c>
      <c r="J530" s="9">
        <v>1</v>
      </c>
      <c r="K530" s="9">
        <v>1</v>
      </c>
      <c r="L530" s="9">
        <v>7</v>
      </c>
      <c r="M530" s="37">
        <v>97.35</v>
      </c>
    </row>
    <row r="531" spans="1:13" x14ac:dyDescent="0.3">
      <c r="A531" s="9">
        <v>1</v>
      </c>
      <c r="B531" s="2">
        <v>290</v>
      </c>
      <c r="C531" s="60">
        <v>150</v>
      </c>
      <c r="D531" s="5">
        <v>183.15018315018312</v>
      </c>
      <c r="E531" s="9">
        <v>9.0999999999999998E-2</v>
      </c>
      <c r="F531" s="9">
        <v>0.05</v>
      </c>
      <c r="G531" s="9">
        <v>7.0000000000000007E-2</v>
      </c>
      <c r="H531" s="9">
        <v>180</v>
      </c>
      <c r="I531" s="9">
        <v>30</v>
      </c>
      <c r="J531" s="9">
        <v>7</v>
      </c>
      <c r="K531" s="9">
        <v>3</v>
      </c>
      <c r="L531" s="9">
        <v>4</v>
      </c>
      <c r="M531" s="5">
        <v>97.318295739348372</v>
      </c>
    </row>
    <row r="532" spans="1:13" x14ac:dyDescent="0.3">
      <c r="A532" s="9">
        <v>1</v>
      </c>
      <c r="B532" s="2">
        <v>330</v>
      </c>
      <c r="C532" s="60">
        <v>200</v>
      </c>
      <c r="D532" s="9">
        <v>577</v>
      </c>
      <c r="E532" s="9">
        <v>0.11</v>
      </c>
      <c r="F532" s="9">
        <v>0.05</v>
      </c>
      <c r="G532" s="9">
        <v>7.0000000000000007E-2</v>
      </c>
      <c r="H532" s="5">
        <v>63.021900110288321</v>
      </c>
      <c r="I532" s="9">
        <v>26.25</v>
      </c>
      <c r="J532" s="9">
        <v>7</v>
      </c>
      <c r="K532" s="9">
        <v>1</v>
      </c>
      <c r="L532" s="9">
        <v>4</v>
      </c>
      <c r="M532" s="5">
        <v>97.23</v>
      </c>
    </row>
    <row r="533" spans="1:13" x14ac:dyDescent="0.3">
      <c r="A533" s="9">
        <v>1</v>
      </c>
      <c r="B533" s="2">
        <v>66</v>
      </c>
      <c r="C533" s="32">
        <v>200</v>
      </c>
      <c r="D533" s="33">
        <v>2000</v>
      </c>
      <c r="E533" s="33">
        <v>0.06</v>
      </c>
      <c r="F533" s="33">
        <v>0.03</v>
      </c>
      <c r="G533" s="33">
        <v>7.0000000000000007E-2</v>
      </c>
      <c r="H533" s="34">
        <v>55.555555555555564</v>
      </c>
      <c r="I533" s="5">
        <v>14.63</v>
      </c>
      <c r="J533" s="9">
        <v>1</v>
      </c>
      <c r="K533" s="9">
        <v>3</v>
      </c>
      <c r="L533" s="9" t="s">
        <v>114</v>
      </c>
      <c r="M533" s="34">
        <v>97.22</v>
      </c>
    </row>
    <row r="534" spans="1:13" x14ac:dyDescent="0.3">
      <c r="A534" s="9">
        <v>1</v>
      </c>
      <c r="B534" s="2">
        <v>43</v>
      </c>
      <c r="C534" s="20">
        <v>100</v>
      </c>
      <c r="D534" s="21">
        <v>400</v>
      </c>
      <c r="E534" s="21">
        <v>0.03</v>
      </c>
      <c r="F534" s="21">
        <v>0.03</v>
      </c>
      <c r="G534" s="21">
        <v>0.09</v>
      </c>
      <c r="H534" s="22">
        <v>277.77777777777777</v>
      </c>
      <c r="I534" s="5">
        <v>38</v>
      </c>
      <c r="J534" s="9">
        <v>1</v>
      </c>
      <c r="K534" s="9">
        <v>1</v>
      </c>
      <c r="L534" s="9">
        <v>4</v>
      </c>
      <c r="M534" s="22">
        <v>97.2</v>
      </c>
    </row>
    <row r="535" spans="1:13" x14ac:dyDescent="0.3">
      <c r="A535" s="9">
        <v>1</v>
      </c>
      <c r="B535" s="2">
        <v>5</v>
      </c>
      <c r="C535" s="3">
        <v>100</v>
      </c>
      <c r="D535" s="2">
        <v>120</v>
      </c>
      <c r="E535" s="2">
        <v>0.111</v>
      </c>
      <c r="F535" s="2">
        <v>0.05</v>
      </c>
      <c r="G535" s="2">
        <v>0.2</v>
      </c>
      <c r="H535" s="4">
        <v>150.15015015015015</v>
      </c>
      <c r="I535" s="5">
        <v>40.799999999999997</v>
      </c>
      <c r="J535" s="9">
        <v>1</v>
      </c>
      <c r="K535" s="9">
        <v>1</v>
      </c>
      <c r="L535" s="67">
        <v>6</v>
      </c>
      <c r="M535" s="4">
        <v>97.14</v>
      </c>
    </row>
    <row r="536" spans="1:13" x14ac:dyDescent="0.3">
      <c r="A536" s="9">
        <v>1</v>
      </c>
      <c r="B536" s="2">
        <v>205</v>
      </c>
      <c r="C536" s="53">
        <v>140</v>
      </c>
      <c r="D536" s="53">
        <v>800</v>
      </c>
      <c r="E536" s="53">
        <v>0.06</v>
      </c>
      <c r="F536" s="53">
        <v>0.03</v>
      </c>
      <c r="G536" s="53">
        <v>7.4999999999999997E-2</v>
      </c>
      <c r="H536" s="54">
        <v>97.222222222222229</v>
      </c>
      <c r="I536" s="5">
        <v>23.6</v>
      </c>
      <c r="J536" s="9">
        <v>2</v>
      </c>
      <c r="K536" s="9">
        <v>3</v>
      </c>
      <c r="L536" s="9">
        <v>4</v>
      </c>
      <c r="M536" s="55">
        <v>97.0562828877935</v>
      </c>
    </row>
    <row r="537" spans="1:13" x14ac:dyDescent="0.3">
      <c r="A537" s="9">
        <v>1</v>
      </c>
      <c r="B537" s="2">
        <v>17</v>
      </c>
      <c r="C537" s="14">
        <v>150</v>
      </c>
      <c r="D537" s="15">
        <v>125</v>
      </c>
      <c r="E537" s="15">
        <v>0.09</v>
      </c>
      <c r="F537" s="15">
        <v>0.05</v>
      </c>
      <c r="G537" s="15">
        <v>3.5000000000000003E-2</v>
      </c>
      <c r="H537" s="16">
        <v>266.66666666666669</v>
      </c>
      <c r="I537" s="5">
        <v>30</v>
      </c>
      <c r="J537" s="9">
        <v>1</v>
      </c>
      <c r="K537" s="9">
        <v>2</v>
      </c>
      <c r="L537" s="9">
        <v>7</v>
      </c>
      <c r="M537" s="16">
        <v>97</v>
      </c>
    </row>
    <row r="538" spans="1:13" x14ac:dyDescent="0.3">
      <c r="A538" s="9">
        <v>1</v>
      </c>
      <c r="B538" s="2">
        <v>19</v>
      </c>
      <c r="C538" s="14">
        <v>150</v>
      </c>
      <c r="D538" s="15">
        <v>175</v>
      </c>
      <c r="E538" s="15">
        <v>0.09</v>
      </c>
      <c r="F538" s="15">
        <v>0.05</v>
      </c>
      <c r="G538" s="15">
        <v>3.5000000000000003E-2</v>
      </c>
      <c r="H538" s="16">
        <v>190.47619047619045</v>
      </c>
      <c r="I538" s="5">
        <v>30</v>
      </c>
      <c r="J538" s="9">
        <v>1</v>
      </c>
      <c r="K538" s="9">
        <v>2</v>
      </c>
      <c r="L538" s="9">
        <v>7</v>
      </c>
      <c r="M538" s="16">
        <v>97</v>
      </c>
    </row>
    <row r="539" spans="1:13" x14ac:dyDescent="0.3">
      <c r="A539" s="9">
        <v>1</v>
      </c>
      <c r="B539" s="2">
        <v>65</v>
      </c>
      <c r="C539" s="32">
        <v>200</v>
      </c>
      <c r="D539" s="33">
        <v>2000</v>
      </c>
      <c r="E539" s="33">
        <v>0.06</v>
      </c>
      <c r="F539" s="33">
        <v>0.03</v>
      </c>
      <c r="G539" s="33">
        <v>7.0000000000000007E-2</v>
      </c>
      <c r="H539" s="34">
        <v>55.555555555555564</v>
      </c>
      <c r="I539" s="5">
        <v>14.63</v>
      </c>
      <c r="J539" s="9">
        <v>1</v>
      </c>
      <c r="K539" s="9">
        <v>3</v>
      </c>
      <c r="L539" s="9" t="s">
        <v>114</v>
      </c>
      <c r="M539" s="34">
        <v>97</v>
      </c>
    </row>
    <row r="540" spans="1:13" x14ac:dyDescent="0.3">
      <c r="A540" s="9">
        <v>1</v>
      </c>
      <c r="B540" s="2">
        <v>291</v>
      </c>
      <c r="C540" s="60">
        <v>150</v>
      </c>
      <c r="D540" s="5">
        <v>219.29824561403507</v>
      </c>
      <c r="E540" s="9">
        <v>7.5999999999999998E-2</v>
      </c>
      <c r="F540" s="9">
        <v>0.05</v>
      </c>
      <c r="G540" s="9">
        <v>7.0000000000000007E-2</v>
      </c>
      <c r="H540" s="9">
        <v>180</v>
      </c>
      <c r="I540" s="9">
        <v>30</v>
      </c>
      <c r="J540" s="9">
        <v>7</v>
      </c>
      <c r="K540" s="9">
        <v>3</v>
      </c>
      <c r="L540" s="9">
        <v>4</v>
      </c>
      <c r="M540" s="5">
        <v>96.917293233082702</v>
      </c>
    </row>
    <row r="541" spans="1:13" x14ac:dyDescent="0.3">
      <c r="A541" s="9">
        <v>1</v>
      </c>
      <c r="B541" s="2">
        <v>207</v>
      </c>
      <c r="C541" s="53">
        <v>160</v>
      </c>
      <c r="D541" s="53">
        <v>1000</v>
      </c>
      <c r="E541" s="53">
        <v>0.06</v>
      </c>
      <c r="F541" s="53">
        <v>0.03</v>
      </c>
      <c r="G541" s="53">
        <v>7.4999999999999997E-2</v>
      </c>
      <c r="H541" s="54">
        <v>88.8888888888889</v>
      </c>
      <c r="I541" s="5">
        <v>23.6</v>
      </c>
      <c r="J541" s="9">
        <v>2</v>
      </c>
      <c r="K541" s="9">
        <v>3</v>
      </c>
      <c r="L541" s="9">
        <v>4</v>
      </c>
      <c r="M541" s="55">
        <v>96.914075495088369</v>
      </c>
    </row>
    <row r="542" spans="1:13" x14ac:dyDescent="0.3">
      <c r="A542" s="9">
        <v>1</v>
      </c>
      <c r="B542" s="2">
        <v>8</v>
      </c>
      <c r="C542" s="3">
        <v>100</v>
      </c>
      <c r="D542" s="2">
        <v>239</v>
      </c>
      <c r="E542" s="2">
        <v>0.111</v>
      </c>
      <c r="F542" s="2">
        <v>0.05</v>
      </c>
      <c r="G542" s="2">
        <v>0.2</v>
      </c>
      <c r="H542" s="4">
        <v>75.389196728108857</v>
      </c>
      <c r="I542" s="5">
        <v>40.799999999999997</v>
      </c>
      <c r="J542" s="9">
        <v>1</v>
      </c>
      <c r="K542" s="9">
        <v>1</v>
      </c>
      <c r="L542" s="67">
        <v>6</v>
      </c>
      <c r="M542" s="4">
        <v>96.8</v>
      </c>
    </row>
    <row r="543" spans="1:13" x14ac:dyDescent="0.3">
      <c r="A543" s="9">
        <v>1</v>
      </c>
      <c r="B543" s="2">
        <v>224</v>
      </c>
      <c r="C543" s="57">
        <v>125</v>
      </c>
      <c r="D543" s="9">
        <v>200</v>
      </c>
      <c r="E543" s="9">
        <v>0.12</v>
      </c>
      <c r="F543" s="9">
        <v>0.03</v>
      </c>
      <c r="G543" s="11">
        <v>7.0000000000000007E-2</v>
      </c>
      <c r="H543" s="5">
        <v>173.61111111111111</v>
      </c>
      <c r="I543" s="5">
        <v>35.5</v>
      </c>
      <c r="J543" s="9">
        <v>1</v>
      </c>
      <c r="K543" s="9">
        <v>2</v>
      </c>
      <c r="L543" s="58">
        <v>1</v>
      </c>
      <c r="M543" s="5">
        <v>96.79</v>
      </c>
    </row>
    <row r="544" spans="1:13" x14ac:dyDescent="0.3">
      <c r="A544" s="9">
        <v>1</v>
      </c>
      <c r="B544" s="2">
        <v>169</v>
      </c>
      <c r="C544" s="50">
        <v>120</v>
      </c>
      <c r="D544" s="51">
        <v>500</v>
      </c>
      <c r="E544" s="51">
        <v>0.08</v>
      </c>
      <c r="F544" s="51">
        <v>0.03</v>
      </c>
      <c r="G544" s="51">
        <v>7.0000000000000007E-2</v>
      </c>
      <c r="H544" s="52">
        <v>100</v>
      </c>
      <c r="I544" s="5">
        <v>17</v>
      </c>
      <c r="J544" s="9">
        <v>7</v>
      </c>
      <c r="K544" s="9">
        <v>1</v>
      </c>
      <c r="L544" s="9">
        <v>7</v>
      </c>
      <c r="M544" s="52">
        <v>96.72</v>
      </c>
    </row>
    <row r="545" spans="1:13" x14ac:dyDescent="0.3">
      <c r="A545" s="9">
        <v>1</v>
      </c>
      <c r="B545" s="2">
        <v>15</v>
      </c>
      <c r="C545" s="3">
        <v>100</v>
      </c>
      <c r="D545" s="2">
        <v>111</v>
      </c>
      <c r="E545" s="2">
        <v>0.12</v>
      </c>
      <c r="F545" s="2">
        <v>0.05</v>
      </c>
      <c r="G545" s="2">
        <v>0.2</v>
      </c>
      <c r="H545" s="4">
        <v>150.15015015015015</v>
      </c>
      <c r="I545" s="5">
        <v>40.799999999999997</v>
      </c>
      <c r="J545" s="9">
        <v>1</v>
      </c>
      <c r="K545" s="9">
        <v>1</v>
      </c>
      <c r="L545" s="67">
        <v>6</v>
      </c>
      <c r="M545" s="4">
        <v>96.7</v>
      </c>
    </row>
    <row r="546" spans="1:13" x14ac:dyDescent="0.3">
      <c r="A546" s="9">
        <v>1</v>
      </c>
      <c r="B546" s="2">
        <v>177</v>
      </c>
      <c r="C546" s="50">
        <v>150</v>
      </c>
      <c r="D546" s="51">
        <v>700</v>
      </c>
      <c r="E546" s="51">
        <v>7.0000000000000007E-2</v>
      </c>
      <c r="F546" s="51">
        <v>0.03</v>
      </c>
      <c r="G546" s="51">
        <v>7.0000000000000007E-2</v>
      </c>
      <c r="H546" s="52">
        <v>102.0408163265306</v>
      </c>
      <c r="I546" s="5">
        <v>17</v>
      </c>
      <c r="J546" s="9">
        <v>7</v>
      </c>
      <c r="K546" s="9">
        <v>1</v>
      </c>
      <c r="L546" s="9">
        <v>7</v>
      </c>
      <c r="M546" s="52">
        <v>96.68</v>
      </c>
    </row>
    <row r="547" spans="1:13" x14ac:dyDescent="0.3">
      <c r="A547" s="9">
        <v>1</v>
      </c>
      <c r="B547" s="2">
        <v>176</v>
      </c>
      <c r="C547" s="50">
        <v>150</v>
      </c>
      <c r="D547" s="51">
        <v>700</v>
      </c>
      <c r="E547" s="51">
        <v>0.06</v>
      </c>
      <c r="F547" s="51">
        <v>0.03</v>
      </c>
      <c r="G547" s="51">
        <v>7.0000000000000007E-2</v>
      </c>
      <c r="H547" s="52">
        <v>119.04761904761905</v>
      </c>
      <c r="I547" s="5">
        <v>17</v>
      </c>
      <c r="J547" s="9">
        <v>7</v>
      </c>
      <c r="K547" s="9">
        <v>1</v>
      </c>
      <c r="L547" s="9">
        <v>7</v>
      </c>
      <c r="M547" s="52">
        <v>96.64</v>
      </c>
    </row>
    <row r="548" spans="1:13" x14ac:dyDescent="0.3">
      <c r="A548" s="9">
        <v>1</v>
      </c>
      <c r="B548" s="2">
        <v>193</v>
      </c>
      <c r="C548" s="50">
        <v>150</v>
      </c>
      <c r="D548" s="51">
        <v>600</v>
      </c>
      <c r="E548" s="51">
        <v>7.0000000000000007E-2</v>
      </c>
      <c r="F548" s="51">
        <v>0.03</v>
      </c>
      <c r="G548" s="51">
        <v>7.0000000000000007E-2</v>
      </c>
      <c r="H548" s="52">
        <v>119.04761904761902</v>
      </c>
      <c r="I548" s="5">
        <v>17</v>
      </c>
      <c r="J548" s="9">
        <v>7</v>
      </c>
      <c r="K548" s="9">
        <v>1</v>
      </c>
      <c r="L548" s="9">
        <v>7</v>
      </c>
      <c r="M548" s="52">
        <v>96.64</v>
      </c>
    </row>
    <row r="549" spans="1:13" x14ac:dyDescent="0.3">
      <c r="A549" s="9">
        <v>1</v>
      </c>
      <c r="B549" s="2">
        <v>342</v>
      </c>
      <c r="C549" s="60">
        <v>200</v>
      </c>
      <c r="D549" s="9">
        <v>500</v>
      </c>
      <c r="E549" s="9">
        <v>0.08</v>
      </c>
      <c r="F549" s="9">
        <v>0.03</v>
      </c>
      <c r="G549" s="9">
        <v>0.1</v>
      </c>
      <c r="H549" s="5">
        <v>166.66666666666669</v>
      </c>
      <c r="I549" s="9">
        <v>27.82</v>
      </c>
      <c r="J549" s="9">
        <v>1</v>
      </c>
      <c r="K549" s="9">
        <v>1</v>
      </c>
      <c r="L549" s="9">
        <v>2</v>
      </c>
      <c r="M549" s="5">
        <v>96.64</v>
      </c>
    </row>
    <row r="550" spans="1:13" x14ac:dyDescent="0.3">
      <c r="A550" s="9">
        <v>1</v>
      </c>
      <c r="B550" s="2">
        <v>184</v>
      </c>
      <c r="C550" s="50">
        <v>150</v>
      </c>
      <c r="D550" s="51">
        <v>550</v>
      </c>
      <c r="E550" s="51">
        <v>0.08</v>
      </c>
      <c r="F550" s="51">
        <v>0.03</v>
      </c>
      <c r="G550" s="51">
        <v>7.0000000000000007E-2</v>
      </c>
      <c r="H550" s="52">
        <v>113.63636363636365</v>
      </c>
      <c r="I550" s="5">
        <v>17</v>
      </c>
      <c r="J550" s="9">
        <v>7</v>
      </c>
      <c r="K550" s="9">
        <v>1</v>
      </c>
      <c r="L550" s="9">
        <v>7</v>
      </c>
      <c r="M550" s="52">
        <v>96.61</v>
      </c>
    </row>
    <row r="551" spans="1:13" x14ac:dyDescent="0.3">
      <c r="A551" s="9">
        <v>1</v>
      </c>
      <c r="B551" s="2">
        <v>235</v>
      </c>
      <c r="C551" s="57">
        <v>200</v>
      </c>
      <c r="D551" s="9">
        <v>1800</v>
      </c>
      <c r="E551" s="9">
        <v>0.12</v>
      </c>
      <c r="F551" s="9">
        <v>0.03</v>
      </c>
      <c r="G551" s="11">
        <v>7.0000000000000007E-2</v>
      </c>
      <c r="H551" s="5">
        <v>30.8641975308642</v>
      </c>
      <c r="I551" s="5">
        <v>35.5</v>
      </c>
      <c r="J551" s="9">
        <v>1</v>
      </c>
      <c r="K551" s="9">
        <v>2</v>
      </c>
      <c r="L551" s="58">
        <v>1</v>
      </c>
      <c r="M551" s="5">
        <v>96.6</v>
      </c>
    </row>
    <row r="552" spans="1:13" x14ac:dyDescent="0.3">
      <c r="A552" s="9">
        <v>1</v>
      </c>
      <c r="B552" s="2">
        <v>67</v>
      </c>
      <c r="C552" s="35">
        <v>150</v>
      </c>
      <c r="D552" s="36">
        <v>1250</v>
      </c>
      <c r="E552" s="36">
        <v>0.08</v>
      </c>
      <c r="F552" s="36">
        <v>0.03</v>
      </c>
      <c r="G552" s="36">
        <v>8.5000000000000006E-2</v>
      </c>
      <c r="H552" s="37">
        <v>50</v>
      </c>
      <c r="I552" s="5">
        <v>30.366839080459794</v>
      </c>
      <c r="J552" s="9">
        <v>1</v>
      </c>
      <c r="K552" s="9">
        <v>1</v>
      </c>
      <c r="L552" s="9">
        <v>7</v>
      </c>
      <c r="M552" s="37">
        <v>96.57</v>
      </c>
    </row>
    <row r="553" spans="1:13" x14ac:dyDescent="0.3">
      <c r="A553" s="9">
        <v>1</v>
      </c>
      <c r="B553" s="2">
        <v>246</v>
      </c>
      <c r="C553" s="57">
        <v>275</v>
      </c>
      <c r="D553" s="9">
        <v>2600</v>
      </c>
      <c r="E553" s="9">
        <v>0.12</v>
      </c>
      <c r="F553" s="9">
        <v>0.03</v>
      </c>
      <c r="G553" s="11">
        <v>7.0000000000000007E-2</v>
      </c>
      <c r="H553" s="5">
        <v>29.380341880341881</v>
      </c>
      <c r="I553" s="5">
        <v>35.5</v>
      </c>
      <c r="J553" s="9">
        <v>1</v>
      </c>
      <c r="K553" s="9">
        <v>2</v>
      </c>
      <c r="L553" s="58">
        <v>1</v>
      </c>
      <c r="M553" s="5">
        <v>96.55</v>
      </c>
    </row>
    <row r="554" spans="1:13" x14ac:dyDescent="0.3">
      <c r="A554" s="9">
        <v>1</v>
      </c>
      <c r="B554" s="2">
        <v>301</v>
      </c>
      <c r="C554" s="60">
        <v>75</v>
      </c>
      <c r="D554" s="9">
        <v>1050</v>
      </c>
      <c r="E554" s="8">
        <v>4.9999000019999601E-2</v>
      </c>
      <c r="F554" s="9">
        <v>0.03</v>
      </c>
      <c r="G554" s="9">
        <v>0.05</v>
      </c>
      <c r="H554" s="9">
        <v>47.62</v>
      </c>
      <c r="I554" s="9">
        <v>26</v>
      </c>
      <c r="J554" s="9">
        <v>1</v>
      </c>
      <c r="K554" s="9">
        <v>1</v>
      </c>
      <c r="L554" s="9">
        <v>5</v>
      </c>
      <c r="M554" s="5">
        <v>96.491228070175438</v>
      </c>
    </row>
    <row r="555" spans="1:13" x14ac:dyDescent="0.3">
      <c r="A555" s="9">
        <v>1</v>
      </c>
      <c r="B555" s="2">
        <v>302</v>
      </c>
      <c r="C555" s="60">
        <v>90</v>
      </c>
      <c r="D555" s="9">
        <v>1400</v>
      </c>
      <c r="E555" s="8">
        <v>4.9996666888874081E-2</v>
      </c>
      <c r="F555" s="9">
        <v>0.03</v>
      </c>
      <c r="G555" s="9">
        <v>0.05</v>
      </c>
      <c r="H555" s="9">
        <v>42.86</v>
      </c>
      <c r="I555" s="9">
        <v>26</v>
      </c>
      <c r="J555" s="9">
        <v>1</v>
      </c>
      <c r="K555" s="9">
        <v>1</v>
      </c>
      <c r="L555" s="9">
        <v>5</v>
      </c>
      <c r="M555" s="5">
        <v>96.491228070175438</v>
      </c>
    </row>
    <row r="556" spans="1:13" x14ac:dyDescent="0.3">
      <c r="A556" s="9">
        <v>1</v>
      </c>
      <c r="B556" s="2">
        <v>310</v>
      </c>
      <c r="C556" s="60">
        <v>120</v>
      </c>
      <c r="D556" s="9">
        <v>800</v>
      </c>
      <c r="E556" s="8">
        <v>0.05</v>
      </c>
      <c r="F556" s="9">
        <v>0.04</v>
      </c>
      <c r="G556" s="9">
        <v>0.05</v>
      </c>
      <c r="H556" s="9">
        <v>75</v>
      </c>
      <c r="I556" s="9">
        <v>26</v>
      </c>
      <c r="J556" s="9">
        <v>1</v>
      </c>
      <c r="K556" s="9">
        <v>1</v>
      </c>
      <c r="L556" s="9">
        <v>5</v>
      </c>
      <c r="M556" s="5">
        <v>96.491228070175438</v>
      </c>
    </row>
    <row r="557" spans="1:13" x14ac:dyDescent="0.3">
      <c r="A557" s="9">
        <v>1</v>
      </c>
      <c r="B557" s="2">
        <v>311</v>
      </c>
      <c r="C557" s="60">
        <v>120</v>
      </c>
      <c r="D557" s="9">
        <v>1100</v>
      </c>
      <c r="E557" s="8">
        <v>4.999812507030986E-2</v>
      </c>
      <c r="F557" s="9">
        <v>0.03</v>
      </c>
      <c r="G557" s="9">
        <v>0.05</v>
      </c>
      <c r="H557" s="9">
        <v>72.73</v>
      </c>
      <c r="I557" s="9">
        <v>26</v>
      </c>
      <c r="J557" s="9">
        <v>1</v>
      </c>
      <c r="K557" s="9">
        <v>1</v>
      </c>
      <c r="L557" s="9">
        <v>5</v>
      </c>
      <c r="M557" s="5">
        <v>96.491228070175438</v>
      </c>
    </row>
    <row r="558" spans="1:13" x14ac:dyDescent="0.3">
      <c r="A558" s="9">
        <v>1</v>
      </c>
      <c r="B558" s="2">
        <v>314</v>
      </c>
      <c r="C558" s="60">
        <v>120</v>
      </c>
      <c r="D558" s="9">
        <v>1400</v>
      </c>
      <c r="E558" s="8">
        <v>5.0002500125006247E-2</v>
      </c>
      <c r="F558" s="9">
        <v>0.03</v>
      </c>
      <c r="G558" s="9">
        <v>0.05</v>
      </c>
      <c r="H558" s="9">
        <v>57.14</v>
      </c>
      <c r="I558" s="9">
        <v>26</v>
      </c>
      <c r="J558" s="9">
        <v>1</v>
      </c>
      <c r="K558" s="9">
        <v>1</v>
      </c>
      <c r="L558" s="9">
        <v>5</v>
      </c>
      <c r="M558" s="5">
        <v>96.491228070175438</v>
      </c>
    </row>
    <row r="559" spans="1:13" x14ac:dyDescent="0.3">
      <c r="A559" s="9">
        <v>1</v>
      </c>
      <c r="B559" s="2">
        <v>315</v>
      </c>
      <c r="C559" s="60">
        <v>120</v>
      </c>
      <c r="D559" s="9">
        <v>1400</v>
      </c>
      <c r="E559" s="8">
        <v>5.0002500125006247E-2</v>
      </c>
      <c r="F559" s="9">
        <v>0.03</v>
      </c>
      <c r="G559" s="9">
        <v>0.05</v>
      </c>
      <c r="H559" s="9">
        <v>57.14</v>
      </c>
      <c r="I559" s="9">
        <v>26</v>
      </c>
      <c r="J559" s="9">
        <v>1</v>
      </c>
      <c r="K559" s="9">
        <v>1</v>
      </c>
      <c r="L559" s="9">
        <v>5</v>
      </c>
      <c r="M559" s="5">
        <v>96.491228070175438</v>
      </c>
    </row>
    <row r="560" spans="1:13" x14ac:dyDescent="0.3">
      <c r="A560" s="9">
        <v>1</v>
      </c>
      <c r="B560" s="2">
        <v>201</v>
      </c>
      <c r="C560" s="53">
        <v>140</v>
      </c>
      <c r="D560" s="53">
        <v>800</v>
      </c>
      <c r="E560" s="53">
        <v>0.08</v>
      </c>
      <c r="F560" s="53">
        <v>0.03</v>
      </c>
      <c r="G560" s="53">
        <v>7.4999999999999997E-2</v>
      </c>
      <c r="H560" s="54">
        <v>72.916666666666671</v>
      </c>
      <c r="I560" s="5">
        <v>23.6</v>
      </c>
      <c r="J560" s="9">
        <v>2</v>
      </c>
      <c r="K560" s="9">
        <v>3</v>
      </c>
      <c r="L560" s="9">
        <v>4</v>
      </c>
      <c r="M560" s="55">
        <v>96.370819666520674</v>
      </c>
    </row>
    <row r="561" spans="1:13" x14ac:dyDescent="0.3">
      <c r="A561" s="9">
        <v>1</v>
      </c>
      <c r="B561" s="2">
        <v>168</v>
      </c>
      <c r="C561" s="50">
        <v>120</v>
      </c>
      <c r="D561" s="51">
        <v>300</v>
      </c>
      <c r="E561" s="51">
        <v>0.08</v>
      </c>
      <c r="F561" s="51">
        <v>0.03</v>
      </c>
      <c r="G561" s="51">
        <v>7.0000000000000007E-2</v>
      </c>
      <c r="H561" s="52">
        <v>166.66666666666669</v>
      </c>
      <c r="I561" s="5">
        <v>17</v>
      </c>
      <c r="J561" s="9">
        <v>7</v>
      </c>
      <c r="K561" s="9">
        <v>1</v>
      </c>
      <c r="L561" s="9">
        <v>7</v>
      </c>
      <c r="M561" s="52">
        <v>96.35</v>
      </c>
    </row>
    <row r="562" spans="1:13" x14ac:dyDescent="0.3">
      <c r="A562" s="9">
        <v>1</v>
      </c>
      <c r="B562" s="2">
        <v>223</v>
      </c>
      <c r="C562" s="57">
        <v>125</v>
      </c>
      <c r="D562" s="9">
        <v>100</v>
      </c>
      <c r="E562" s="9">
        <v>0.12</v>
      </c>
      <c r="F562" s="9">
        <v>0.03</v>
      </c>
      <c r="G562" s="11">
        <v>7.0000000000000007E-2</v>
      </c>
      <c r="H562" s="5">
        <v>347.22222222222223</v>
      </c>
      <c r="I562" s="5">
        <v>35.5</v>
      </c>
      <c r="J562" s="9">
        <v>1</v>
      </c>
      <c r="K562" s="9">
        <v>2</v>
      </c>
      <c r="L562" s="58">
        <v>1</v>
      </c>
      <c r="M562" s="5">
        <v>96.35</v>
      </c>
    </row>
    <row r="563" spans="1:13" x14ac:dyDescent="0.3">
      <c r="A563" s="9">
        <v>1</v>
      </c>
      <c r="B563" s="2">
        <v>329</v>
      </c>
      <c r="C563" s="60">
        <v>175</v>
      </c>
      <c r="D563" s="9">
        <v>800</v>
      </c>
      <c r="E563" s="9">
        <v>0.11</v>
      </c>
      <c r="F563" s="9">
        <v>0.05</v>
      </c>
      <c r="G563" s="9">
        <v>7.0000000000000007E-2</v>
      </c>
      <c r="H563" s="5">
        <v>39.772727272727266</v>
      </c>
      <c r="I563" s="9">
        <v>26.25</v>
      </c>
      <c r="J563" s="9">
        <v>7</v>
      </c>
      <c r="K563" s="9">
        <v>1</v>
      </c>
      <c r="L563" s="9">
        <v>4</v>
      </c>
      <c r="M563" s="5">
        <v>96.35</v>
      </c>
    </row>
    <row r="564" spans="1:13" x14ac:dyDescent="0.3">
      <c r="A564" s="9">
        <v>1</v>
      </c>
      <c r="B564" s="2">
        <v>112</v>
      </c>
      <c r="C564" s="47">
        <v>140</v>
      </c>
      <c r="D564" s="48">
        <v>900</v>
      </c>
      <c r="E564" s="48">
        <v>0.08</v>
      </c>
      <c r="F564" s="48">
        <v>0.02</v>
      </c>
      <c r="G564" s="48">
        <v>0.05</v>
      </c>
      <c r="H564" s="49">
        <v>97.222222222222229</v>
      </c>
      <c r="I564" s="5">
        <v>31.13</v>
      </c>
      <c r="J564" s="9">
        <v>7</v>
      </c>
      <c r="K564" s="9">
        <v>3</v>
      </c>
      <c r="L564" s="9">
        <v>7</v>
      </c>
      <c r="M564" s="49">
        <v>96.28</v>
      </c>
    </row>
    <row r="565" spans="1:13" x14ac:dyDescent="0.3">
      <c r="A565" s="9">
        <v>1</v>
      </c>
      <c r="B565" s="2">
        <v>11</v>
      </c>
      <c r="C565" s="3">
        <v>100</v>
      </c>
      <c r="D565" s="2">
        <v>167</v>
      </c>
      <c r="E565" s="2">
        <v>0.12</v>
      </c>
      <c r="F565" s="2">
        <v>0.05</v>
      </c>
      <c r="G565" s="2">
        <v>0.2</v>
      </c>
      <c r="H565" s="4">
        <v>99.800399201596804</v>
      </c>
      <c r="I565" s="5">
        <v>40.799999999999997</v>
      </c>
      <c r="J565" s="9">
        <v>1</v>
      </c>
      <c r="K565" s="9">
        <v>1</v>
      </c>
      <c r="L565" s="67">
        <v>6</v>
      </c>
      <c r="M565" s="4">
        <v>96.2</v>
      </c>
    </row>
    <row r="566" spans="1:13" x14ac:dyDescent="0.3">
      <c r="A566" s="9">
        <v>1</v>
      </c>
      <c r="B566" s="2">
        <v>206</v>
      </c>
      <c r="C566" s="53">
        <v>160</v>
      </c>
      <c r="D566" s="53">
        <v>1000</v>
      </c>
      <c r="E566" s="53">
        <v>0.08</v>
      </c>
      <c r="F566" s="53">
        <v>0.03</v>
      </c>
      <c r="G566" s="53">
        <v>7.4999999999999997E-2</v>
      </c>
      <c r="H566" s="54">
        <v>66.666666666666671</v>
      </c>
      <c r="I566" s="5">
        <v>23.6</v>
      </c>
      <c r="J566" s="9">
        <v>2</v>
      </c>
      <c r="K566" s="9">
        <v>3</v>
      </c>
      <c r="L566" s="9">
        <v>4</v>
      </c>
      <c r="M566" s="55">
        <v>96.199069120712991</v>
      </c>
    </row>
    <row r="567" spans="1:13" x14ac:dyDescent="0.3">
      <c r="A567" s="9">
        <v>1</v>
      </c>
      <c r="B567" s="2">
        <v>185</v>
      </c>
      <c r="C567" s="50">
        <v>150</v>
      </c>
      <c r="D567" s="51">
        <v>600</v>
      </c>
      <c r="E567" s="51">
        <v>0.08</v>
      </c>
      <c r="F567" s="51">
        <v>0.03</v>
      </c>
      <c r="G567" s="51">
        <v>7.0000000000000007E-2</v>
      </c>
      <c r="H567" s="52">
        <v>104.16666666666667</v>
      </c>
      <c r="I567" s="5">
        <v>17</v>
      </c>
      <c r="J567" s="9">
        <v>7</v>
      </c>
      <c r="K567" s="9">
        <v>1</v>
      </c>
      <c r="L567" s="9">
        <v>7</v>
      </c>
      <c r="M567" s="52">
        <v>96.13</v>
      </c>
    </row>
    <row r="568" spans="1:13" x14ac:dyDescent="0.3">
      <c r="A568" s="9">
        <v>1</v>
      </c>
      <c r="B568" s="2">
        <v>222</v>
      </c>
      <c r="C568" s="53">
        <v>120</v>
      </c>
      <c r="D568" s="53">
        <v>1000</v>
      </c>
      <c r="E568" s="53">
        <v>7.0000000000000007E-2</v>
      </c>
      <c r="F568" s="53">
        <v>0.02</v>
      </c>
      <c r="G568" s="53">
        <v>7.4999999999999997E-2</v>
      </c>
      <c r="H568" s="54">
        <v>85.714285714285708</v>
      </c>
      <c r="I568" s="5">
        <v>23.6</v>
      </c>
      <c r="J568" s="9">
        <v>2</v>
      </c>
      <c r="K568" s="9">
        <v>3</v>
      </c>
      <c r="L568" s="9">
        <v>4</v>
      </c>
      <c r="M568" s="55">
        <v>96.120865554161696</v>
      </c>
    </row>
    <row r="569" spans="1:13" x14ac:dyDescent="0.3">
      <c r="A569" s="9">
        <v>1</v>
      </c>
      <c r="B569" s="2">
        <v>12</v>
      </c>
      <c r="C569" s="3">
        <v>100</v>
      </c>
      <c r="D569" s="2">
        <v>167</v>
      </c>
      <c r="E569" s="2">
        <v>0.12</v>
      </c>
      <c r="F569" s="2">
        <v>0.05</v>
      </c>
      <c r="G569" s="2">
        <v>0.2</v>
      </c>
      <c r="H569" s="4">
        <v>99.800399201596804</v>
      </c>
      <c r="I569" s="5">
        <v>40.799999999999997</v>
      </c>
      <c r="J569" s="9">
        <v>1</v>
      </c>
      <c r="K569" s="9">
        <v>1</v>
      </c>
      <c r="L569" s="67">
        <v>6</v>
      </c>
      <c r="M569" s="4">
        <v>96.1</v>
      </c>
    </row>
    <row r="570" spans="1:13" x14ac:dyDescent="0.3">
      <c r="A570" s="9">
        <v>1</v>
      </c>
      <c r="B570" s="2">
        <v>203</v>
      </c>
      <c r="C570" s="53">
        <v>140</v>
      </c>
      <c r="D570" s="53">
        <v>1200</v>
      </c>
      <c r="E570" s="53">
        <v>7.0000000000000007E-2</v>
      </c>
      <c r="F570" s="53">
        <v>0.02</v>
      </c>
      <c r="G570" s="53">
        <v>7.4999999999999997E-2</v>
      </c>
      <c r="H570" s="54">
        <v>83.333333333333314</v>
      </c>
      <c r="I570" s="5">
        <v>23.6</v>
      </c>
      <c r="J570" s="9">
        <v>2</v>
      </c>
      <c r="K570" s="9">
        <v>3</v>
      </c>
      <c r="L570" s="9">
        <v>4</v>
      </c>
      <c r="M570" s="55">
        <v>96.096474828583439</v>
      </c>
    </row>
    <row r="571" spans="1:13" x14ac:dyDescent="0.3">
      <c r="A571" s="9">
        <v>1</v>
      </c>
      <c r="B571" s="2">
        <v>50</v>
      </c>
      <c r="C571" s="23">
        <v>220</v>
      </c>
      <c r="D571" s="24">
        <v>960</v>
      </c>
      <c r="E571" s="24">
        <v>0.08</v>
      </c>
      <c r="F571" s="24">
        <v>0.04</v>
      </c>
      <c r="G571" s="24">
        <v>0.1</v>
      </c>
      <c r="H571" s="25">
        <v>71.614583333333329</v>
      </c>
      <c r="I571" s="5">
        <v>46</v>
      </c>
      <c r="J571" s="9">
        <v>1</v>
      </c>
      <c r="K571" s="9">
        <v>1</v>
      </c>
      <c r="L571" s="9">
        <v>7</v>
      </c>
      <c r="M571" s="25">
        <v>95.9</v>
      </c>
    </row>
    <row r="572" spans="1:13" x14ac:dyDescent="0.3">
      <c r="A572" s="9">
        <v>1</v>
      </c>
      <c r="B572" s="2">
        <v>58</v>
      </c>
      <c r="C572" s="26">
        <v>150</v>
      </c>
      <c r="D572" s="27">
        <v>700</v>
      </c>
      <c r="E572" s="27">
        <v>0.08</v>
      </c>
      <c r="F572" s="27">
        <v>0.04</v>
      </c>
      <c r="G572" s="27">
        <v>7.0000000000000007E-2</v>
      </c>
      <c r="H572" s="28">
        <v>66.964285714285708</v>
      </c>
      <c r="I572" s="5">
        <v>30</v>
      </c>
      <c r="J572" s="9">
        <v>7</v>
      </c>
      <c r="K572" s="9">
        <v>1</v>
      </c>
      <c r="L572" s="9" t="s">
        <v>114</v>
      </c>
      <c r="M572" s="28">
        <v>95.9</v>
      </c>
    </row>
    <row r="573" spans="1:13" x14ac:dyDescent="0.3">
      <c r="A573" s="9">
        <v>1</v>
      </c>
      <c r="B573" s="2">
        <v>48</v>
      </c>
      <c r="C573" s="23">
        <v>220</v>
      </c>
      <c r="D573" s="24">
        <v>960</v>
      </c>
      <c r="E573" s="24">
        <v>0.08</v>
      </c>
      <c r="F573" s="24">
        <v>0.04</v>
      </c>
      <c r="G573" s="24">
        <v>0.1</v>
      </c>
      <c r="H573" s="25">
        <v>71.614583333333329</v>
      </c>
      <c r="I573" s="5">
        <v>46</v>
      </c>
      <c r="J573" s="9">
        <v>1</v>
      </c>
      <c r="K573" s="9">
        <v>1</v>
      </c>
      <c r="L573" s="9">
        <v>7</v>
      </c>
      <c r="M573" s="25">
        <v>95.8</v>
      </c>
    </row>
    <row r="574" spans="1:13" x14ac:dyDescent="0.3">
      <c r="A574" s="9">
        <v>1</v>
      </c>
      <c r="B574" s="2">
        <v>53</v>
      </c>
      <c r="C574" s="23">
        <v>220</v>
      </c>
      <c r="D574" s="24">
        <v>960</v>
      </c>
      <c r="E574" s="24">
        <v>0.08</v>
      </c>
      <c r="F574" s="24">
        <v>0.04</v>
      </c>
      <c r="G574" s="24">
        <v>0.1</v>
      </c>
      <c r="H574" s="25">
        <v>71.614583333333329</v>
      </c>
      <c r="I574" s="5">
        <v>46</v>
      </c>
      <c r="J574" s="9">
        <v>1</v>
      </c>
      <c r="K574" s="9">
        <v>1</v>
      </c>
      <c r="L574" s="9">
        <v>7</v>
      </c>
      <c r="M574" s="25">
        <v>95.8</v>
      </c>
    </row>
    <row r="575" spans="1:13" x14ac:dyDescent="0.3">
      <c r="A575" s="9">
        <v>1</v>
      </c>
      <c r="B575" s="2">
        <v>54</v>
      </c>
      <c r="C575" s="23">
        <v>220</v>
      </c>
      <c r="D575" s="24">
        <v>960</v>
      </c>
      <c r="E575" s="24">
        <v>0.08</v>
      </c>
      <c r="F575" s="24">
        <v>0.04</v>
      </c>
      <c r="G575" s="24">
        <v>0.1</v>
      </c>
      <c r="H575" s="25">
        <v>71.614583333333329</v>
      </c>
      <c r="I575" s="5">
        <v>46</v>
      </c>
      <c r="J575" s="9">
        <v>1</v>
      </c>
      <c r="K575" s="9">
        <v>1</v>
      </c>
      <c r="L575" s="9">
        <v>7</v>
      </c>
      <c r="M575" s="25">
        <v>95.8</v>
      </c>
    </row>
    <row r="576" spans="1:13" x14ac:dyDescent="0.3">
      <c r="A576" s="9">
        <v>1</v>
      </c>
      <c r="B576" s="2">
        <v>6</v>
      </c>
      <c r="C576" s="3">
        <v>100</v>
      </c>
      <c r="D576" s="2">
        <v>120</v>
      </c>
      <c r="E576" s="2">
        <v>0.111</v>
      </c>
      <c r="F576" s="2">
        <v>0.05</v>
      </c>
      <c r="G576" s="2">
        <v>0.2</v>
      </c>
      <c r="H576" s="4">
        <v>150.15015015015015</v>
      </c>
      <c r="I576" s="5">
        <v>40.799999999999997</v>
      </c>
      <c r="J576" s="9">
        <v>1</v>
      </c>
      <c r="K576" s="9">
        <v>1</v>
      </c>
      <c r="L576" s="67">
        <v>6</v>
      </c>
      <c r="M576" s="4">
        <v>95.7</v>
      </c>
    </row>
    <row r="577" spans="1:13" x14ac:dyDescent="0.3">
      <c r="A577" s="9">
        <v>1</v>
      </c>
      <c r="B577" s="2">
        <v>194</v>
      </c>
      <c r="C577" s="50">
        <v>150</v>
      </c>
      <c r="D577" s="51">
        <v>600</v>
      </c>
      <c r="E577" s="51">
        <v>0.09</v>
      </c>
      <c r="F577" s="51">
        <v>0.03</v>
      </c>
      <c r="G577" s="51">
        <v>7.0000000000000007E-2</v>
      </c>
      <c r="H577" s="52">
        <v>92.592592592592595</v>
      </c>
      <c r="I577" s="5">
        <v>17</v>
      </c>
      <c r="J577" s="9">
        <v>7</v>
      </c>
      <c r="K577" s="9">
        <v>1</v>
      </c>
      <c r="L577" s="9">
        <v>7</v>
      </c>
      <c r="M577" s="52">
        <v>95.56</v>
      </c>
    </row>
    <row r="578" spans="1:13" x14ac:dyDescent="0.3">
      <c r="A578" s="9">
        <v>1</v>
      </c>
      <c r="B578" s="2">
        <v>186</v>
      </c>
      <c r="C578" s="50">
        <v>150</v>
      </c>
      <c r="D578" s="51">
        <v>700</v>
      </c>
      <c r="E578" s="51">
        <v>0.08</v>
      </c>
      <c r="F578" s="51">
        <v>0.03</v>
      </c>
      <c r="G578" s="51">
        <v>7.0000000000000007E-2</v>
      </c>
      <c r="H578" s="52">
        <v>89.285714285714292</v>
      </c>
      <c r="I578" s="5">
        <v>17</v>
      </c>
      <c r="J578" s="9">
        <v>7</v>
      </c>
      <c r="K578" s="9">
        <v>1</v>
      </c>
      <c r="L578" s="9">
        <v>7</v>
      </c>
      <c r="M578" s="52">
        <v>95.54</v>
      </c>
    </row>
    <row r="579" spans="1:13" x14ac:dyDescent="0.3">
      <c r="A579" s="9">
        <v>1</v>
      </c>
      <c r="B579" s="2">
        <v>49</v>
      </c>
      <c r="C579" s="23">
        <v>220</v>
      </c>
      <c r="D579" s="24">
        <v>960</v>
      </c>
      <c r="E579" s="24">
        <v>0.08</v>
      </c>
      <c r="F579" s="24">
        <v>0.04</v>
      </c>
      <c r="G579" s="24">
        <v>0.1</v>
      </c>
      <c r="H579" s="25">
        <v>71.614583333333329</v>
      </c>
      <c r="I579" s="5">
        <v>46</v>
      </c>
      <c r="J579" s="9">
        <v>1</v>
      </c>
      <c r="K579" s="9">
        <v>1</v>
      </c>
      <c r="L579" s="9">
        <v>7</v>
      </c>
      <c r="M579" s="25">
        <v>95.5</v>
      </c>
    </row>
    <row r="580" spans="1:13" x14ac:dyDescent="0.3">
      <c r="A580" s="9">
        <v>1</v>
      </c>
      <c r="B580" s="2">
        <v>1</v>
      </c>
      <c r="C580" s="3">
        <v>100</v>
      </c>
      <c r="D580" s="2">
        <v>250</v>
      </c>
      <c r="E580" s="2">
        <v>0.114</v>
      </c>
      <c r="F580" s="2">
        <v>0.05</v>
      </c>
      <c r="G580" s="2">
        <v>0.2</v>
      </c>
      <c r="H580" s="4">
        <v>70.175438596491219</v>
      </c>
      <c r="I580" s="5">
        <v>40.799999999999997</v>
      </c>
      <c r="J580" s="9">
        <v>1</v>
      </c>
      <c r="K580" s="9">
        <v>1</v>
      </c>
      <c r="L580" s="67">
        <v>6</v>
      </c>
      <c r="M580" s="4">
        <v>95.4</v>
      </c>
    </row>
    <row r="581" spans="1:13" x14ac:dyDescent="0.3">
      <c r="A581" s="9">
        <v>1</v>
      </c>
      <c r="B581" s="2">
        <v>52</v>
      </c>
      <c r="C581" s="23">
        <v>220</v>
      </c>
      <c r="D581" s="24">
        <v>960</v>
      </c>
      <c r="E581" s="24">
        <v>0.08</v>
      </c>
      <c r="F581" s="24">
        <v>0.04</v>
      </c>
      <c r="G581" s="24">
        <v>0.1</v>
      </c>
      <c r="H581" s="25">
        <v>71.614583333333329</v>
      </c>
      <c r="I581" s="5">
        <v>46</v>
      </c>
      <c r="J581" s="9">
        <v>1</v>
      </c>
      <c r="K581" s="9">
        <v>1</v>
      </c>
      <c r="L581" s="9">
        <v>7</v>
      </c>
      <c r="M581" s="25">
        <v>95.3</v>
      </c>
    </row>
    <row r="582" spans="1:13" x14ac:dyDescent="0.3">
      <c r="A582" s="9">
        <v>1</v>
      </c>
      <c r="B582" s="2">
        <v>165</v>
      </c>
      <c r="C582" s="50">
        <v>100</v>
      </c>
      <c r="D582" s="51">
        <v>400</v>
      </c>
      <c r="E582" s="51">
        <v>0.08</v>
      </c>
      <c r="F582" s="51">
        <v>0.03</v>
      </c>
      <c r="G582" s="51">
        <v>7.0000000000000007E-2</v>
      </c>
      <c r="H582" s="52">
        <v>104.16666666666667</v>
      </c>
      <c r="I582" s="5">
        <v>17</v>
      </c>
      <c r="J582" s="9">
        <v>7</v>
      </c>
      <c r="K582" s="9">
        <v>1</v>
      </c>
      <c r="L582" s="9">
        <v>7</v>
      </c>
      <c r="M582" s="52">
        <v>95.24</v>
      </c>
    </row>
    <row r="583" spans="1:13" x14ac:dyDescent="0.3">
      <c r="A583" s="9">
        <v>1</v>
      </c>
      <c r="B583" s="2">
        <v>313</v>
      </c>
      <c r="C583" s="60">
        <v>120</v>
      </c>
      <c r="D583" s="9">
        <v>1100</v>
      </c>
      <c r="E583" s="8">
        <v>4.9995833680526625E-2</v>
      </c>
      <c r="F583" s="9">
        <v>0.04</v>
      </c>
      <c r="G583" s="9">
        <v>0.05</v>
      </c>
      <c r="H583" s="9">
        <v>54.55</v>
      </c>
      <c r="I583" s="9">
        <v>26</v>
      </c>
      <c r="J583" s="9">
        <v>1</v>
      </c>
      <c r="K583" s="9">
        <v>1</v>
      </c>
      <c r="L583" s="9">
        <v>5</v>
      </c>
      <c r="M583" s="5">
        <v>95.238095238095227</v>
      </c>
    </row>
    <row r="584" spans="1:13" x14ac:dyDescent="0.3">
      <c r="A584" s="9">
        <v>1</v>
      </c>
      <c r="B584" s="2">
        <v>321</v>
      </c>
      <c r="C584" s="60">
        <v>120</v>
      </c>
      <c r="D584" s="9">
        <v>2000</v>
      </c>
      <c r="E584" s="8">
        <v>0.05</v>
      </c>
      <c r="F584" s="9">
        <v>0.03</v>
      </c>
      <c r="G584" s="9">
        <v>0.05</v>
      </c>
      <c r="H584" s="9">
        <v>40</v>
      </c>
      <c r="I584" s="9">
        <v>26</v>
      </c>
      <c r="J584" s="9">
        <v>1</v>
      </c>
      <c r="K584" s="9">
        <v>1</v>
      </c>
      <c r="L584" s="9">
        <v>5</v>
      </c>
      <c r="M584" s="5">
        <v>95.238095238095227</v>
      </c>
    </row>
    <row r="585" spans="1:13" x14ac:dyDescent="0.3">
      <c r="A585" s="9">
        <v>1</v>
      </c>
      <c r="B585" s="2">
        <v>173</v>
      </c>
      <c r="C585" s="50">
        <v>150</v>
      </c>
      <c r="D585" s="51">
        <v>700</v>
      </c>
      <c r="E585" s="51">
        <v>0.08</v>
      </c>
      <c r="F585" s="51">
        <v>0.03</v>
      </c>
      <c r="G585" s="51">
        <v>7.0000000000000007E-2</v>
      </c>
      <c r="H585" s="52">
        <v>89.285714285714292</v>
      </c>
      <c r="I585" s="5">
        <v>17</v>
      </c>
      <c r="J585" s="9">
        <v>7</v>
      </c>
      <c r="K585" s="9">
        <v>1</v>
      </c>
      <c r="L585" s="9">
        <v>7</v>
      </c>
      <c r="M585" s="52">
        <v>95.23</v>
      </c>
    </row>
    <row r="586" spans="1:13" x14ac:dyDescent="0.3">
      <c r="A586" s="9">
        <v>1</v>
      </c>
      <c r="B586" s="2">
        <v>51</v>
      </c>
      <c r="C586" s="23">
        <v>220</v>
      </c>
      <c r="D586" s="24">
        <v>960</v>
      </c>
      <c r="E586" s="24">
        <v>0.08</v>
      </c>
      <c r="F586" s="24">
        <v>0.04</v>
      </c>
      <c r="G586" s="24">
        <v>0.1</v>
      </c>
      <c r="H586" s="25">
        <v>71.614583333333329</v>
      </c>
      <c r="I586" s="5">
        <v>46</v>
      </c>
      <c r="J586" s="9">
        <v>1</v>
      </c>
      <c r="K586" s="9">
        <v>1</v>
      </c>
      <c r="L586" s="9">
        <v>7</v>
      </c>
      <c r="M586" s="25">
        <v>95.2</v>
      </c>
    </row>
    <row r="587" spans="1:13" x14ac:dyDescent="0.3">
      <c r="A587" s="9">
        <v>1</v>
      </c>
      <c r="B587" s="2">
        <v>180</v>
      </c>
      <c r="C587" s="50">
        <v>150</v>
      </c>
      <c r="D587" s="51">
        <v>350</v>
      </c>
      <c r="E587" s="51">
        <v>0.08</v>
      </c>
      <c r="F587" s="51">
        <v>0.03</v>
      </c>
      <c r="G587" s="51">
        <v>7.0000000000000007E-2</v>
      </c>
      <c r="H587" s="52">
        <v>178.57142857142858</v>
      </c>
      <c r="I587" s="5">
        <v>17</v>
      </c>
      <c r="J587" s="9">
        <v>7</v>
      </c>
      <c r="K587" s="9">
        <v>1</v>
      </c>
      <c r="L587" s="9">
        <v>7</v>
      </c>
      <c r="M587" s="52">
        <v>95.12</v>
      </c>
    </row>
    <row r="588" spans="1:13" x14ac:dyDescent="0.3">
      <c r="A588" s="9">
        <v>1</v>
      </c>
      <c r="B588" s="2">
        <v>255</v>
      </c>
      <c r="C588" s="57">
        <v>350</v>
      </c>
      <c r="D588" s="9">
        <v>2600</v>
      </c>
      <c r="E588" s="9">
        <v>0.12</v>
      </c>
      <c r="F588" s="9">
        <v>0.03</v>
      </c>
      <c r="G588" s="11">
        <v>7.0000000000000007E-2</v>
      </c>
      <c r="H588" s="5">
        <v>37.393162393162399</v>
      </c>
      <c r="I588" s="5">
        <v>35.5</v>
      </c>
      <c r="J588" s="9">
        <v>1</v>
      </c>
      <c r="K588" s="9">
        <v>2</v>
      </c>
      <c r="L588" s="58">
        <v>1</v>
      </c>
      <c r="M588" s="5">
        <v>95.09</v>
      </c>
    </row>
    <row r="589" spans="1:13" x14ac:dyDescent="0.3">
      <c r="A589" s="9">
        <v>1</v>
      </c>
      <c r="B589" s="2">
        <v>189</v>
      </c>
      <c r="C589" s="50">
        <v>150</v>
      </c>
      <c r="D589" s="51">
        <v>400</v>
      </c>
      <c r="E589" s="51">
        <v>7.0000000000000007E-2</v>
      </c>
      <c r="F589" s="51">
        <v>0.03</v>
      </c>
      <c r="G589" s="51">
        <v>7.0000000000000007E-2</v>
      </c>
      <c r="H589" s="52">
        <v>178.57142857142856</v>
      </c>
      <c r="I589" s="5">
        <v>17</v>
      </c>
      <c r="J589" s="9">
        <v>7</v>
      </c>
      <c r="K589" s="9">
        <v>1</v>
      </c>
      <c r="L589" s="9">
        <v>7</v>
      </c>
      <c r="M589" s="52">
        <v>95.05</v>
      </c>
    </row>
    <row r="590" spans="1:13" x14ac:dyDescent="0.3">
      <c r="A590" s="9">
        <v>1</v>
      </c>
      <c r="B590" s="2">
        <v>139</v>
      </c>
      <c r="C590" s="47">
        <v>160</v>
      </c>
      <c r="D590" s="48">
        <v>800</v>
      </c>
      <c r="E590" s="48">
        <v>0.08</v>
      </c>
      <c r="F590" s="48">
        <v>0.02</v>
      </c>
      <c r="G590" s="48">
        <v>0.05</v>
      </c>
      <c r="H590" s="49">
        <v>125</v>
      </c>
      <c r="I590" s="5">
        <v>31.13</v>
      </c>
      <c r="J590" s="9">
        <v>7</v>
      </c>
      <c r="K590" s="9">
        <v>3</v>
      </c>
      <c r="L590" s="9">
        <v>7</v>
      </c>
      <c r="M590" s="49">
        <v>95.04</v>
      </c>
    </row>
    <row r="591" spans="1:13" x14ac:dyDescent="0.3">
      <c r="A591" s="9">
        <v>1</v>
      </c>
      <c r="B591" s="2">
        <v>288</v>
      </c>
      <c r="C591" s="60">
        <v>150</v>
      </c>
      <c r="D591" s="5">
        <v>157.23270440251574</v>
      </c>
      <c r="E591" s="9">
        <v>0.106</v>
      </c>
      <c r="F591" s="9">
        <v>0.05</v>
      </c>
      <c r="G591" s="9">
        <v>7.0000000000000007E-2</v>
      </c>
      <c r="H591" s="9">
        <v>180</v>
      </c>
      <c r="I591" s="9">
        <v>30</v>
      </c>
      <c r="J591" s="9">
        <v>7</v>
      </c>
      <c r="K591" s="9">
        <v>3</v>
      </c>
      <c r="L591" s="9">
        <v>4</v>
      </c>
      <c r="M591" s="5">
        <v>95</v>
      </c>
    </row>
    <row r="592" spans="1:13" x14ac:dyDescent="0.3">
      <c r="A592" s="9">
        <v>1</v>
      </c>
      <c r="B592" s="2">
        <v>204</v>
      </c>
      <c r="C592" s="53">
        <v>120</v>
      </c>
      <c r="D592" s="53">
        <v>800</v>
      </c>
      <c r="E592" s="53">
        <v>7.0000000000000007E-2</v>
      </c>
      <c r="F592" s="53">
        <v>0.03</v>
      </c>
      <c r="G592" s="53">
        <v>7.4999999999999997E-2</v>
      </c>
      <c r="H592" s="54">
        <v>71.428571428571416</v>
      </c>
      <c r="I592" s="5">
        <v>23.6</v>
      </c>
      <c r="J592" s="9">
        <v>2</v>
      </c>
      <c r="K592" s="9">
        <v>3</v>
      </c>
      <c r="L592" s="9">
        <v>4</v>
      </c>
      <c r="M592" s="55">
        <v>94.938687823409452</v>
      </c>
    </row>
    <row r="593" spans="1:13" x14ac:dyDescent="0.3">
      <c r="A593" s="9">
        <v>1</v>
      </c>
      <c r="B593" s="2">
        <v>202</v>
      </c>
      <c r="C593" s="53">
        <v>140</v>
      </c>
      <c r="D593" s="53">
        <v>1000</v>
      </c>
      <c r="E593" s="53">
        <v>7.0000000000000007E-2</v>
      </c>
      <c r="F593" s="53">
        <v>0.03</v>
      </c>
      <c r="G593" s="53">
        <v>7.4999999999999997E-2</v>
      </c>
      <c r="H593" s="54">
        <v>66.666666666666657</v>
      </c>
      <c r="I593" s="5">
        <v>23.6</v>
      </c>
      <c r="J593" s="9">
        <v>2</v>
      </c>
      <c r="K593" s="9">
        <v>3</v>
      </c>
      <c r="L593" s="9">
        <v>4</v>
      </c>
      <c r="M593" s="55">
        <v>94.933737444836211</v>
      </c>
    </row>
    <row r="594" spans="1:13" x14ac:dyDescent="0.3">
      <c r="A594" s="9">
        <v>1</v>
      </c>
      <c r="B594" s="2">
        <v>257</v>
      </c>
      <c r="C594" s="57">
        <v>350</v>
      </c>
      <c r="D594" s="9">
        <v>3400</v>
      </c>
      <c r="E594" s="9">
        <v>0.12</v>
      </c>
      <c r="F594" s="9">
        <v>0.03</v>
      </c>
      <c r="G594" s="11">
        <v>7.0000000000000007E-2</v>
      </c>
      <c r="H594" s="5">
        <v>28.594771241830063</v>
      </c>
      <c r="I594" s="5">
        <v>35.5</v>
      </c>
      <c r="J594" s="9">
        <v>1</v>
      </c>
      <c r="K594" s="9">
        <v>2</v>
      </c>
      <c r="L594" s="58">
        <v>1</v>
      </c>
      <c r="M594" s="5">
        <v>94.9</v>
      </c>
    </row>
    <row r="595" spans="1:13" x14ac:dyDescent="0.3">
      <c r="A595" s="9">
        <v>1</v>
      </c>
      <c r="B595" s="2">
        <v>214</v>
      </c>
      <c r="C595" s="53">
        <v>140</v>
      </c>
      <c r="D595" s="53">
        <v>800</v>
      </c>
      <c r="E595" s="53">
        <v>7.0000000000000007E-2</v>
      </c>
      <c r="F595" s="53">
        <v>0.04</v>
      </c>
      <c r="G595" s="53">
        <v>7.4999999999999997E-2</v>
      </c>
      <c r="H595" s="54">
        <v>62.499999999999993</v>
      </c>
      <c r="I595" s="5">
        <v>23.6</v>
      </c>
      <c r="J595" s="9">
        <v>2</v>
      </c>
      <c r="K595" s="9">
        <v>3</v>
      </c>
      <c r="L595" s="9">
        <v>4</v>
      </c>
      <c r="M595" s="55">
        <v>94.721508990443496</v>
      </c>
    </row>
    <row r="596" spans="1:13" x14ac:dyDescent="0.3">
      <c r="A596" s="9">
        <v>1</v>
      </c>
      <c r="B596" s="2">
        <v>211</v>
      </c>
      <c r="C596" s="53">
        <v>140</v>
      </c>
      <c r="D596" s="53">
        <v>1000</v>
      </c>
      <c r="E596" s="53">
        <v>7.0000000000000007E-2</v>
      </c>
      <c r="F596" s="53">
        <v>0.03</v>
      </c>
      <c r="G596" s="53">
        <v>7.4999999999999997E-2</v>
      </c>
      <c r="H596" s="54">
        <v>66.666666666666657</v>
      </c>
      <c r="I596" s="5">
        <v>23.6</v>
      </c>
      <c r="J596" s="9">
        <v>2</v>
      </c>
      <c r="K596" s="9">
        <v>3</v>
      </c>
      <c r="L596" s="9">
        <v>4</v>
      </c>
      <c r="M596" s="55">
        <v>94.68335618694006</v>
      </c>
    </row>
    <row r="597" spans="1:13" x14ac:dyDescent="0.3">
      <c r="A597" s="9">
        <v>1</v>
      </c>
      <c r="B597" s="2">
        <v>295</v>
      </c>
      <c r="C597" s="60">
        <v>200</v>
      </c>
      <c r="D597" s="5">
        <v>238.9486260454002</v>
      </c>
      <c r="E597" s="9">
        <v>9.2999999999999999E-2</v>
      </c>
      <c r="F597" s="9">
        <v>0.05</v>
      </c>
      <c r="G597" s="9">
        <v>7.0000000000000007E-2</v>
      </c>
      <c r="H597" s="9">
        <v>180</v>
      </c>
      <c r="I597" s="9">
        <v>30</v>
      </c>
      <c r="J597" s="9">
        <v>7</v>
      </c>
      <c r="K597" s="9">
        <v>3</v>
      </c>
      <c r="L597" s="9">
        <v>4</v>
      </c>
      <c r="M597" s="5">
        <v>94.649122807017534</v>
      </c>
    </row>
    <row r="598" spans="1:13" x14ac:dyDescent="0.3">
      <c r="A598" s="9">
        <v>1</v>
      </c>
      <c r="B598" s="2">
        <v>215</v>
      </c>
      <c r="C598" s="53">
        <v>140</v>
      </c>
      <c r="D598" s="53">
        <v>1000</v>
      </c>
      <c r="E598" s="53">
        <v>7.0000000000000007E-2</v>
      </c>
      <c r="F598" s="53">
        <v>0.03</v>
      </c>
      <c r="G598" s="53">
        <v>7.4999999999999997E-2</v>
      </c>
      <c r="H598" s="54">
        <v>66.666666666666657</v>
      </c>
      <c r="I598" s="5">
        <v>23.6</v>
      </c>
      <c r="J598" s="9">
        <v>2</v>
      </c>
      <c r="K598" s="9">
        <v>3</v>
      </c>
      <c r="L598" s="9">
        <v>4</v>
      </c>
      <c r="M598" s="55">
        <v>94.530258269049071</v>
      </c>
    </row>
    <row r="599" spans="1:13" x14ac:dyDescent="0.3">
      <c r="A599" s="9">
        <v>1</v>
      </c>
      <c r="B599" s="2">
        <v>178</v>
      </c>
      <c r="C599" s="50">
        <v>150</v>
      </c>
      <c r="D599" s="51">
        <v>700</v>
      </c>
      <c r="E599" s="51">
        <v>0.09</v>
      </c>
      <c r="F599" s="51">
        <v>0.03</v>
      </c>
      <c r="G599" s="51">
        <v>7.0000000000000007E-2</v>
      </c>
      <c r="H599" s="52">
        <v>79.365079365079367</v>
      </c>
      <c r="I599" s="5">
        <v>17</v>
      </c>
      <c r="J599" s="9">
        <v>7</v>
      </c>
      <c r="K599" s="9">
        <v>1</v>
      </c>
      <c r="L599" s="9">
        <v>7</v>
      </c>
      <c r="M599" s="52">
        <v>94.53</v>
      </c>
    </row>
    <row r="600" spans="1:13" x14ac:dyDescent="0.3">
      <c r="A600" s="9">
        <v>1</v>
      </c>
      <c r="B600" s="2">
        <v>256</v>
      </c>
      <c r="C600" s="57">
        <v>350</v>
      </c>
      <c r="D600" s="9">
        <v>3000</v>
      </c>
      <c r="E600" s="9">
        <v>0.12</v>
      </c>
      <c r="F600" s="9">
        <v>0.03</v>
      </c>
      <c r="G600" s="11">
        <v>7.0000000000000007E-2</v>
      </c>
      <c r="H600" s="5">
        <v>32.407407407407412</v>
      </c>
      <c r="I600" s="5">
        <v>35.5</v>
      </c>
      <c r="J600" s="9">
        <v>1</v>
      </c>
      <c r="K600" s="9">
        <v>2</v>
      </c>
      <c r="L600" s="58">
        <v>1</v>
      </c>
      <c r="M600" s="5">
        <v>94.4</v>
      </c>
    </row>
    <row r="601" spans="1:13" x14ac:dyDescent="0.3">
      <c r="A601" s="9">
        <v>1</v>
      </c>
      <c r="B601" s="2">
        <v>219</v>
      </c>
      <c r="C601" s="53">
        <v>160</v>
      </c>
      <c r="D601" s="53">
        <v>1200</v>
      </c>
      <c r="E601" s="53">
        <v>7.0000000000000007E-2</v>
      </c>
      <c r="F601" s="53">
        <v>0.03</v>
      </c>
      <c r="G601" s="53">
        <v>7.4999999999999997E-2</v>
      </c>
      <c r="H601" s="54">
        <v>63.49206349206348</v>
      </c>
      <c r="I601" s="5">
        <v>23.6</v>
      </c>
      <c r="J601" s="9">
        <v>2</v>
      </c>
      <c r="K601" s="9">
        <v>3</v>
      </c>
      <c r="L601" s="9">
        <v>4</v>
      </c>
      <c r="M601" s="55">
        <v>94.344806707966868</v>
      </c>
    </row>
    <row r="602" spans="1:13" x14ac:dyDescent="0.3">
      <c r="A602" s="9">
        <v>1</v>
      </c>
      <c r="B602" s="2">
        <v>7</v>
      </c>
      <c r="C602" s="3">
        <v>100</v>
      </c>
      <c r="D602" s="2">
        <v>120</v>
      </c>
      <c r="E602" s="2">
        <v>0.111</v>
      </c>
      <c r="F602" s="2">
        <v>0.05</v>
      </c>
      <c r="G602" s="2">
        <v>0.2</v>
      </c>
      <c r="H602" s="4">
        <v>150.15015015015015</v>
      </c>
      <c r="I602" s="5">
        <v>40.799999999999997</v>
      </c>
      <c r="J602" s="9">
        <v>1</v>
      </c>
      <c r="K602" s="9">
        <v>1</v>
      </c>
      <c r="L602" s="67">
        <v>6</v>
      </c>
      <c r="M602" s="4">
        <v>94.3</v>
      </c>
    </row>
    <row r="603" spans="1:13" x14ac:dyDescent="0.3">
      <c r="A603" s="9">
        <v>1</v>
      </c>
      <c r="B603" s="2">
        <v>199</v>
      </c>
      <c r="C603" s="53">
        <v>160</v>
      </c>
      <c r="D603" s="53">
        <v>1000</v>
      </c>
      <c r="E603" s="53">
        <v>7.0000000000000007E-2</v>
      </c>
      <c r="F603" s="53">
        <v>0.04</v>
      </c>
      <c r="G603" s="53">
        <v>7.4999999999999997E-2</v>
      </c>
      <c r="H603" s="54">
        <v>57.142857142857139</v>
      </c>
      <c r="I603" s="5">
        <v>23.6</v>
      </c>
      <c r="J603" s="9">
        <v>2</v>
      </c>
      <c r="K603" s="9">
        <v>3</v>
      </c>
      <c r="L603" s="9">
        <v>4</v>
      </c>
      <c r="M603" s="55">
        <v>94.291529395372649</v>
      </c>
    </row>
    <row r="604" spans="1:13" x14ac:dyDescent="0.3">
      <c r="A604" s="9">
        <v>1</v>
      </c>
      <c r="B604" s="2">
        <v>195</v>
      </c>
      <c r="C604" s="50">
        <v>150</v>
      </c>
      <c r="D604" s="51">
        <v>600</v>
      </c>
      <c r="E604" s="51">
        <v>0.1</v>
      </c>
      <c r="F604" s="51">
        <v>0.03</v>
      </c>
      <c r="G604" s="51">
        <v>7.0000000000000007E-2</v>
      </c>
      <c r="H604" s="52">
        <v>83.333333333333343</v>
      </c>
      <c r="I604" s="5">
        <v>17</v>
      </c>
      <c r="J604" s="9">
        <v>7</v>
      </c>
      <c r="K604" s="9">
        <v>1</v>
      </c>
      <c r="L604" s="9">
        <v>7</v>
      </c>
      <c r="M604" s="52">
        <v>94.26</v>
      </c>
    </row>
    <row r="605" spans="1:13" x14ac:dyDescent="0.3">
      <c r="A605" s="9">
        <v>1</v>
      </c>
      <c r="B605" s="2">
        <v>236</v>
      </c>
      <c r="C605" s="57">
        <v>200</v>
      </c>
      <c r="D605" s="9">
        <v>2200</v>
      </c>
      <c r="E605" s="9">
        <v>0.12</v>
      </c>
      <c r="F605" s="9">
        <v>0.03</v>
      </c>
      <c r="G605" s="11">
        <v>7.0000000000000007E-2</v>
      </c>
      <c r="H605" s="5">
        <v>25.252525252525253</v>
      </c>
      <c r="I605" s="5">
        <v>35.5</v>
      </c>
      <c r="J605" s="9">
        <v>1</v>
      </c>
      <c r="K605" s="9">
        <v>2</v>
      </c>
      <c r="L605" s="58">
        <v>1</v>
      </c>
      <c r="M605" s="5">
        <v>94.23</v>
      </c>
    </row>
    <row r="606" spans="1:13" x14ac:dyDescent="0.3">
      <c r="A606" s="9">
        <v>1</v>
      </c>
      <c r="B606" s="2">
        <v>79</v>
      </c>
      <c r="C606" s="38">
        <v>70</v>
      </c>
      <c r="D606" s="39">
        <v>1200</v>
      </c>
      <c r="E606" s="39">
        <v>0.06</v>
      </c>
      <c r="F606" s="39">
        <v>0.02</v>
      </c>
      <c r="G606" s="39">
        <v>5.5E-2</v>
      </c>
      <c r="H606" s="40">
        <v>48.611111111111114</v>
      </c>
      <c r="I606" s="5">
        <v>30</v>
      </c>
      <c r="J606" s="9">
        <v>2</v>
      </c>
      <c r="K606" s="9">
        <v>2</v>
      </c>
      <c r="L606" s="9">
        <v>3</v>
      </c>
      <c r="M606" s="40">
        <v>94.07</v>
      </c>
    </row>
    <row r="607" spans="1:13" x14ac:dyDescent="0.3">
      <c r="A607" s="9">
        <v>1</v>
      </c>
      <c r="B607" s="2">
        <v>317</v>
      </c>
      <c r="C607" s="60">
        <v>120</v>
      </c>
      <c r="D607" s="9">
        <v>1400</v>
      </c>
      <c r="E607" s="8">
        <v>4.9996666888874081E-2</v>
      </c>
      <c r="F607" s="9">
        <v>0.04</v>
      </c>
      <c r="G607" s="9">
        <v>0.05</v>
      </c>
      <c r="H607" s="9">
        <v>42.86</v>
      </c>
      <c r="I607" s="9">
        <v>26</v>
      </c>
      <c r="J607" s="9">
        <v>1</v>
      </c>
      <c r="K607" s="9">
        <v>1</v>
      </c>
      <c r="L607" s="9">
        <v>5</v>
      </c>
      <c r="M607" s="5">
        <v>93.984962406015043</v>
      </c>
    </row>
    <row r="608" spans="1:13" x14ac:dyDescent="0.3">
      <c r="A608" s="9">
        <v>1</v>
      </c>
      <c r="B608" s="2">
        <v>319</v>
      </c>
      <c r="C608" s="60">
        <v>120</v>
      </c>
      <c r="D608" s="9">
        <v>1700</v>
      </c>
      <c r="E608" s="8">
        <v>4.999875003124922E-2</v>
      </c>
      <c r="F608" s="9">
        <v>0.03</v>
      </c>
      <c r="G608" s="9">
        <v>0.05</v>
      </c>
      <c r="H608" s="9">
        <v>47.06</v>
      </c>
      <c r="I608" s="9">
        <v>26</v>
      </c>
      <c r="J608" s="9">
        <v>1</v>
      </c>
      <c r="K608" s="9">
        <v>1</v>
      </c>
      <c r="L608" s="9">
        <v>5</v>
      </c>
      <c r="M608" s="5">
        <v>93.984962406015043</v>
      </c>
    </row>
    <row r="609" spans="1:13" x14ac:dyDescent="0.3">
      <c r="A609" s="9">
        <v>1</v>
      </c>
      <c r="B609" s="2">
        <v>4</v>
      </c>
      <c r="C609" s="3">
        <v>100</v>
      </c>
      <c r="D609" s="2">
        <v>175</v>
      </c>
      <c r="E609" s="2">
        <v>0.114</v>
      </c>
      <c r="F609" s="2">
        <v>0.05</v>
      </c>
      <c r="G609" s="2">
        <v>0.2</v>
      </c>
      <c r="H609" s="4">
        <v>100.25062656641603</v>
      </c>
      <c r="I609" s="5">
        <v>40.799999999999997</v>
      </c>
      <c r="J609" s="9">
        <v>1</v>
      </c>
      <c r="K609" s="9">
        <v>1</v>
      </c>
      <c r="L609" s="67">
        <v>6</v>
      </c>
      <c r="M609" s="4">
        <v>93.9</v>
      </c>
    </row>
    <row r="610" spans="1:13" x14ac:dyDescent="0.3">
      <c r="A610" s="9">
        <v>1</v>
      </c>
      <c r="B610" s="2">
        <v>3</v>
      </c>
      <c r="C610" s="3">
        <v>100</v>
      </c>
      <c r="D610" s="2">
        <v>250</v>
      </c>
      <c r="E610" s="2">
        <v>0.114</v>
      </c>
      <c r="F610" s="2">
        <v>0.05</v>
      </c>
      <c r="G610" s="2">
        <v>0.2</v>
      </c>
      <c r="H610" s="4">
        <v>70.175438596491219</v>
      </c>
      <c r="I610" s="5">
        <v>40.799999999999997</v>
      </c>
      <c r="J610" s="9">
        <v>1</v>
      </c>
      <c r="K610" s="9">
        <v>1</v>
      </c>
      <c r="L610" s="67">
        <v>6</v>
      </c>
      <c r="M610" s="4">
        <v>93.8</v>
      </c>
    </row>
    <row r="611" spans="1:13" x14ac:dyDescent="0.3">
      <c r="A611" s="9">
        <v>1</v>
      </c>
      <c r="B611" s="2">
        <v>10</v>
      </c>
      <c r="C611" s="3">
        <v>100</v>
      </c>
      <c r="D611" s="2">
        <v>239</v>
      </c>
      <c r="E611" s="2">
        <v>0.12</v>
      </c>
      <c r="F611" s="2">
        <v>0.05</v>
      </c>
      <c r="G611" s="2">
        <v>0.2</v>
      </c>
      <c r="H611" s="4">
        <v>69.735006973500688</v>
      </c>
      <c r="I611" s="5">
        <v>40.799999999999997</v>
      </c>
      <c r="J611" s="9">
        <v>1</v>
      </c>
      <c r="K611" s="9">
        <v>1</v>
      </c>
      <c r="L611" s="67">
        <v>6</v>
      </c>
      <c r="M611" s="4">
        <v>93.8</v>
      </c>
    </row>
    <row r="612" spans="1:13" x14ac:dyDescent="0.3">
      <c r="A612" s="9">
        <v>1</v>
      </c>
      <c r="B612" s="2">
        <v>354</v>
      </c>
      <c r="C612" s="60">
        <v>200</v>
      </c>
      <c r="D612" s="9">
        <v>1100</v>
      </c>
      <c r="E612" s="9">
        <v>0.08</v>
      </c>
      <c r="F612" s="9">
        <v>0.06</v>
      </c>
      <c r="G612" s="9">
        <v>0.1</v>
      </c>
      <c r="H612" s="5">
        <v>37.878787878787882</v>
      </c>
      <c r="I612" s="9">
        <v>27.82</v>
      </c>
      <c r="J612" s="9">
        <v>1</v>
      </c>
      <c r="K612" s="9">
        <v>1</v>
      </c>
      <c r="L612" s="9">
        <v>2</v>
      </c>
      <c r="M612" s="5">
        <v>93.8</v>
      </c>
    </row>
    <row r="613" spans="1:13" x14ac:dyDescent="0.3">
      <c r="A613" s="9">
        <v>1</v>
      </c>
      <c r="B613" s="2">
        <v>77</v>
      </c>
      <c r="C613" s="38">
        <v>70</v>
      </c>
      <c r="D613" s="39">
        <v>1200</v>
      </c>
      <c r="E613" s="39">
        <v>0.06</v>
      </c>
      <c r="F613" s="39">
        <v>0.02</v>
      </c>
      <c r="G613" s="39">
        <v>5.5E-2</v>
      </c>
      <c r="H613" s="40">
        <v>48.611111111111114</v>
      </c>
      <c r="I613" s="5">
        <v>30</v>
      </c>
      <c r="J613" s="9">
        <v>2</v>
      </c>
      <c r="K613" s="9">
        <v>2</v>
      </c>
      <c r="L613" s="9">
        <v>3</v>
      </c>
      <c r="M613" s="40">
        <v>93.73</v>
      </c>
    </row>
    <row r="614" spans="1:13" x14ac:dyDescent="0.3">
      <c r="A614" s="9">
        <v>1</v>
      </c>
      <c r="B614" s="2">
        <v>212</v>
      </c>
      <c r="C614" s="53">
        <v>120</v>
      </c>
      <c r="D614" s="53">
        <v>1000</v>
      </c>
      <c r="E614" s="53">
        <v>0.06</v>
      </c>
      <c r="F614" s="53">
        <v>0.03</v>
      </c>
      <c r="G614" s="53">
        <v>7.4999999999999997E-2</v>
      </c>
      <c r="H614" s="54">
        <v>66.666666666666671</v>
      </c>
      <c r="I614" s="5">
        <v>23.6</v>
      </c>
      <c r="J614" s="9">
        <v>2</v>
      </c>
      <c r="K614" s="9">
        <v>3</v>
      </c>
      <c r="L614" s="9">
        <v>4</v>
      </c>
      <c r="M614" s="55">
        <v>93.574690324762344</v>
      </c>
    </row>
    <row r="615" spans="1:13" x14ac:dyDescent="0.3">
      <c r="A615" s="9">
        <v>1</v>
      </c>
      <c r="B615" s="2">
        <v>247</v>
      </c>
      <c r="C615" s="57">
        <v>275</v>
      </c>
      <c r="D615" s="9">
        <v>3000</v>
      </c>
      <c r="E615" s="9">
        <v>0.12</v>
      </c>
      <c r="F615" s="9">
        <v>0.03</v>
      </c>
      <c r="G615" s="11">
        <v>7.0000000000000007E-2</v>
      </c>
      <c r="H615" s="5">
        <v>25.462962962962965</v>
      </c>
      <c r="I615" s="5">
        <v>35.5</v>
      </c>
      <c r="J615" s="9">
        <v>1</v>
      </c>
      <c r="K615" s="9">
        <v>2</v>
      </c>
      <c r="L615" s="58">
        <v>1</v>
      </c>
      <c r="M615" s="5">
        <v>93.52</v>
      </c>
    </row>
    <row r="616" spans="1:13" x14ac:dyDescent="0.3">
      <c r="A616" s="9">
        <v>1</v>
      </c>
      <c r="B616" s="2">
        <v>138</v>
      </c>
      <c r="C616" s="47">
        <v>140</v>
      </c>
      <c r="D616" s="48">
        <v>800</v>
      </c>
      <c r="E616" s="48">
        <v>0.08</v>
      </c>
      <c r="F616" s="48">
        <v>0.02</v>
      </c>
      <c r="G616" s="48">
        <v>0.05</v>
      </c>
      <c r="H616" s="49">
        <v>109.375</v>
      </c>
      <c r="I616" s="5">
        <v>31.13</v>
      </c>
      <c r="J616" s="9">
        <v>7</v>
      </c>
      <c r="K616" s="9">
        <v>3</v>
      </c>
      <c r="L616" s="9">
        <v>7</v>
      </c>
      <c r="M616" s="49">
        <v>93.39</v>
      </c>
    </row>
    <row r="617" spans="1:13" x14ac:dyDescent="0.3">
      <c r="A617" s="9">
        <v>1</v>
      </c>
      <c r="B617" s="2">
        <v>198</v>
      </c>
      <c r="C617" s="53">
        <v>140</v>
      </c>
      <c r="D617" s="53">
        <v>1200</v>
      </c>
      <c r="E617" s="53">
        <v>0.06</v>
      </c>
      <c r="F617" s="53">
        <v>0.03</v>
      </c>
      <c r="G617" s="53">
        <v>7.4999999999999997E-2</v>
      </c>
      <c r="H617" s="54">
        <v>64.81481481481481</v>
      </c>
      <c r="I617" s="5">
        <v>23.6</v>
      </c>
      <c r="J617" s="9">
        <v>2</v>
      </c>
      <c r="K617" s="9">
        <v>3</v>
      </c>
      <c r="L617" s="9">
        <v>4</v>
      </c>
      <c r="M617" s="55">
        <v>93.327142565977809</v>
      </c>
    </row>
    <row r="618" spans="1:13" x14ac:dyDescent="0.3">
      <c r="A618" s="9">
        <v>1</v>
      </c>
      <c r="B618" s="2">
        <v>20</v>
      </c>
      <c r="C618" s="14">
        <v>150</v>
      </c>
      <c r="D618" s="15">
        <v>200</v>
      </c>
      <c r="E618" s="15">
        <v>0.09</v>
      </c>
      <c r="F618" s="15">
        <v>0.05</v>
      </c>
      <c r="G618" s="15">
        <v>3.5000000000000003E-2</v>
      </c>
      <c r="H618" s="16">
        <v>166.66666666666666</v>
      </c>
      <c r="I618" s="5">
        <v>30</v>
      </c>
      <c r="J618" s="9">
        <v>1</v>
      </c>
      <c r="K618" s="9">
        <v>2</v>
      </c>
      <c r="L618" s="9">
        <v>7</v>
      </c>
      <c r="M618" s="16">
        <v>93.3</v>
      </c>
    </row>
    <row r="619" spans="1:13" x14ac:dyDescent="0.3">
      <c r="A619" s="9">
        <v>1</v>
      </c>
      <c r="B619" s="2">
        <v>188</v>
      </c>
      <c r="C619" s="50">
        <v>150</v>
      </c>
      <c r="D619" s="51">
        <v>400</v>
      </c>
      <c r="E619" s="51">
        <v>0.06</v>
      </c>
      <c r="F619" s="51">
        <v>0.03</v>
      </c>
      <c r="G619" s="51">
        <v>7.0000000000000007E-2</v>
      </c>
      <c r="H619" s="52">
        <v>208.33333333333334</v>
      </c>
      <c r="I619" s="5">
        <v>17</v>
      </c>
      <c r="J619" s="9">
        <v>7</v>
      </c>
      <c r="K619" s="9">
        <v>1</v>
      </c>
      <c r="L619" s="9">
        <v>7</v>
      </c>
      <c r="M619" s="52">
        <v>93.16</v>
      </c>
    </row>
    <row r="620" spans="1:13" x14ac:dyDescent="0.3">
      <c r="A620" s="9">
        <v>1</v>
      </c>
      <c r="B620" s="2">
        <v>187</v>
      </c>
      <c r="C620" s="50">
        <v>150</v>
      </c>
      <c r="D620" s="51">
        <v>800</v>
      </c>
      <c r="E620" s="51">
        <v>0.08</v>
      </c>
      <c r="F620" s="51">
        <v>0.03</v>
      </c>
      <c r="G620" s="51">
        <v>7.0000000000000007E-2</v>
      </c>
      <c r="H620" s="52">
        <v>78.125</v>
      </c>
      <c r="I620" s="5">
        <v>17</v>
      </c>
      <c r="J620" s="9">
        <v>7</v>
      </c>
      <c r="K620" s="9">
        <v>1</v>
      </c>
      <c r="L620" s="9">
        <v>7</v>
      </c>
      <c r="M620" s="52">
        <v>93.13</v>
      </c>
    </row>
    <row r="621" spans="1:13" x14ac:dyDescent="0.3">
      <c r="A621" s="9">
        <v>1</v>
      </c>
      <c r="B621" s="2">
        <v>200</v>
      </c>
      <c r="C621" s="53">
        <v>140</v>
      </c>
      <c r="D621" s="53">
        <v>1000</v>
      </c>
      <c r="E621" s="53">
        <v>0.06</v>
      </c>
      <c r="F621" s="53">
        <v>0.04</v>
      </c>
      <c r="G621" s="53">
        <v>7.4999999999999997E-2</v>
      </c>
      <c r="H621" s="54">
        <v>58.333333333333336</v>
      </c>
      <c r="I621" s="5">
        <v>23.6</v>
      </c>
      <c r="J621" s="9">
        <v>2</v>
      </c>
      <c r="K621" s="9">
        <v>3</v>
      </c>
      <c r="L621" s="9">
        <v>4</v>
      </c>
      <c r="M621" s="55">
        <v>92.855661206441596</v>
      </c>
    </row>
    <row r="622" spans="1:13" x14ac:dyDescent="0.3">
      <c r="A622" s="9">
        <v>1</v>
      </c>
      <c r="B622" s="2">
        <v>304</v>
      </c>
      <c r="C622" s="60">
        <v>107</v>
      </c>
      <c r="D622" s="9">
        <v>1400</v>
      </c>
      <c r="E622" s="8">
        <v>5.0002336557783071E-2</v>
      </c>
      <c r="F622" s="9">
        <v>0.03</v>
      </c>
      <c r="G622" s="9">
        <v>0.05</v>
      </c>
      <c r="H622" s="9">
        <v>50.95</v>
      </c>
      <c r="I622" s="9">
        <v>26</v>
      </c>
      <c r="J622" s="9">
        <v>1</v>
      </c>
      <c r="K622" s="9">
        <v>1</v>
      </c>
      <c r="L622" s="9">
        <v>5</v>
      </c>
      <c r="M622" s="5">
        <v>92.731829573934832</v>
      </c>
    </row>
    <row r="623" spans="1:13" x14ac:dyDescent="0.3">
      <c r="A623" s="9">
        <v>1</v>
      </c>
      <c r="B623" s="2">
        <v>320</v>
      </c>
      <c r="C623" s="60">
        <v>120</v>
      </c>
      <c r="D623" s="9">
        <v>1700</v>
      </c>
      <c r="E623" s="8">
        <v>5.0005834013968298E-2</v>
      </c>
      <c r="F623" s="9">
        <v>0.04</v>
      </c>
      <c r="G623" s="9">
        <v>0.05</v>
      </c>
      <c r="H623" s="9">
        <v>35.29</v>
      </c>
      <c r="I623" s="9">
        <v>26</v>
      </c>
      <c r="J623" s="9">
        <v>1</v>
      </c>
      <c r="K623" s="9">
        <v>1</v>
      </c>
      <c r="L623" s="9">
        <v>5</v>
      </c>
      <c r="M623" s="5">
        <v>92.731829573934832</v>
      </c>
    </row>
    <row r="624" spans="1:13" x14ac:dyDescent="0.3">
      <c r="A624" s="9">
        <v>1</v>
      </c>
      <c r="B624" s="2">
        <v>355</v>
      </c>
      <c r="C624" s="60">
        <v>100</v>
      </c>
      <c r="D624" s="9">
        <v>1100</v>
      </c>
      <c r="E624" s="9">
        <v>0.08</v>
      </c>
      <c r="F624" s="9">
        <v>0.03</v>
      </c>
      <c r="G624" s="9">
        <v>0.1</v>
      </c>
      <c r="H624" s="5">
        <v>37.878787878787882</v>
      </c>
      <c r="I624" s="9">
        <v>27.82</v>
      </c>
      <c r="J624" s="9">
        <v>1</v>
      </c>
      <c r="K624" s="9">
        <v>1</v>
      </c>
      <c r="L624" s="9">
        <v>2</v>
      </c>
      <c r="M624" s="5">
        <v>92.7</v>
      </c>
    </row>
    <row r="625" spans="1:13" x14ac:dyDescent="0.3">
      <c r="A625" s="9">
        <v>1</v>
      </c>
      <c r="B625" s="2">
        <v>9</v>
      </c>
      <c r="C625" s="3">
        <v>100</v>
      </c>
      <c r="D625" s="2">
        <v>239</v>
      </c>
      <c r="E625" s="2">
        <v>0.12</v>
      </c>
      <c r="F625" s="2">
        <v>0.05</v>
      </c>
      <c r="G625" s="2">
        <v>0.2</v>
      </c>
      <c r="H625" s="4">
        <v>69.735006973500688</v>
      </c>
      <c r="I625" s="5">
        <v>40.799999999999997</v>
      </c>
      <c r="J625" s="9">
        <v>1</v>
      </c>
      <c r="K625" s="9">
        <v>1</v>
      </c>
      <c r="L625" s="67">
        <v>6</v>
      </c>
      <c r="M625" s="4">
        <v>92.4</v>
      </c>
    </row>
    <row r="626" spans="1:13" x14ac:dyDescent="0.3">
      <c r="A626" s="9">
        <v>1</v>
      </c>
      <c r="B626" s="2">
        <v>131</v>
      </c>
      <c r="C626" s="47">
        <v>150</v>
      </c>
      <c r="D626" s="48">
        <v>800</v>
      </c>
      <c r="E626" s="48">
        <v>0.09</v>
      </c>
      <c r="F626" s="48">
        <v>0.02</v>
      </c>
      <c r="G626" s="48">
        <v>0.05</v>
      </c>
      <c r="H626" s="49">
        <v>104.16666666666667</v>
      </c>
      <c r="I626" s="5">
        <v>31.13</v>
      </c>
      <c r="J626" s="9">
        <v>7</v>
      </c>
      <c r="K626" s="9">
        <v>3</v>
      </c>
      <c r="L626" s="9">
        <v>7</v>
      </c>
      <c r="M626" s="49">
        <v>92.08</v>
      </c>
    </row>
    <row r="627" spans="1:13" x14ac:dyDescent="0.3">
      <c r="A627" s="9">
        <v>1</v>
      </c>
      <c r="B627" s="2">
        <v>213</v>
      </c>
      <c r="C627" s="53">
        <v>140</v>
      </c>
      <c r="D627" s="53">
        <v>1000</v>
      </c>
      <c r="E627" s="53">
        <v>0.08</v>
      </c>
      <c r="F627" s="53">
        <v>0.04</v>
      </c>
      <c r="G627" s="53">
        <v>7.4999999999999997E-2</v>
      </c>
      <c r="H627" s="54">
        <v>43.75</v>
      </c>
      <c r="I627" s="5">
        <v>23.6</v>
      </c>
      <c r="J627" s="9">
        <v>2</v>
      </c>
      <c r="K627" s="9">
        <v>3</v>
      </c>
      <c r="L627" s="9">
        <v>4</v>
      </c>
      <c r="M627" s="55">
        <v>91.852059281357398</v>
      </c>
    </row>
    <row r="628" spans="1:13" x14ac:dyDescent="0.3">
      <c r="A628" s="9">
        <v>1</v>
      </c>
      <c r="B628" s="2">
        <v>59</v>
      </c>
      <c r="C628" s="26">
        <v>150</v>
      </c>
      <c r="D628" s="27">
        <v>800</v>
      </c>
      <c r="E628" s="27">
        <v>0.08</v>
      </c>
      <c r="F628" s="27">
        <v>0.04</v>
      </c>
      <c r="G628" s="27">
        <v>7.0000000000000007E-2</v>
      </c>
      <c r="H628" s="28">
        <v>58.59375</v>
      </c>
      <c r="I628" s="5">
        <v>30</v>
      </c>
      <c r="J628" s="9">
        <v>7</v>
      </c>
      <c r="K628" s="9">
        <v>1</v>
      </c>
      <c r="L628" s="9">
        <v>4</v>
      </c>
      <c r="M628" s="28">
        <v>91.7</v>
      </c>
    </row>
    <row r="629" spans="1:13" x14ac:dyDescent="0.3">
      <c r="A629" s="9">
        <v>1</v>
      </c>
      <c r="B629" s="2">
        <v>208</v>
      </c>
      <c r="C629" s="53">
        <v>140</v>
      </c>
      <c r="D629" s="53">
        <v>1200</v>
      </c>
      <c r="E629" s="53">
        <v>0.08</v>
      </c>
      <c r="F629" s="53">
        <v>0.03</v>
      </c>
      <c r="G629" s="53">
        <v>7.4999999999999997E-2</v>
      </c>
      <c r="H629" s="54">
        <v>48.611111111111114</v>
      </c>
      <c r="I629" s="5">
        <v>23.6</v>
      </c>
      <c r="J629" s="9">
        <v>2</v>
      </c>
      <c r="K629" s="9">
        <v>3</v>
      </c>
      <c r="L629" s="9">
        <v>4</v>
      </c>
      <c r="M629" s="55">
        <v>91.51687356063934</v>
      </c>
    </row>
    <row r="630" spans="1:13" x14ac:dyDescent="0.3">
      <c r="A630" s="9">
        <v>1</v>
      </c>
      <c r="B630" s="2">
        <v>47</v>
      </c>
      <c r="C630" s="20">
        <v>100</v>
      </c>
      <c r="D630" s="21">
        <v>400</v>
      </c>
      <c r="E630" s="21">
        <v>0.15</v>
      </c>
      <c r="F630" s="21">
        <v>0.03</v>
      </c>
      <c r="G630" s="21">
        <v>0.09</v>
      </c>
      <c r="H630" s="22">
        <v>55.555555555555564</v>
      </c>
      <c r="I630" s="5">
        <v>38</v>
      </c>
      <c r="J630" s="9">
        <v>1</v>
      </c>
      <c r="K630" s="9">
        <v>1</v>
      </c>
      <c r="L630" s="9">
        <v>4</v>
      </c>
      <c r="M630" s="22">
        <v>91.2</v>
      </c>
    </row>
    <row r="631" spans="1:13" x14ac:dyDescent="0.3">
      <c r="A631" s="9">
        <v>1</v>
      </c>
      <c r="B631" s="2">
        <v>220</v>
      </c>
      <c r="C631" s="53">
        <v>120</v>
      </c>
      <c r="D631" s="53">
        <v>1000</v>
      </c>
      <c r="E631" s="53">
        <v>0.08</v>
      </c>
      <c r="F631" s="53">
        <v>0.03</v>
      </c>
      <c r="G631" s="53">
        <v>7.4999999999999997E-2</v>
      </c>
      <c r="H631" s="54">
        <v>50</v>
      </c>
      <c r="I631" s="5">
        <v>23.6</v>
      </c>
      <c r="J631" s="9">
        <v>2</v>
      </c>
      <c r="K631" s="9">
        <v>3</v>
      </c>
      <c r="L631" s="9">
        <v>4</v>
      </c>
      <c r="M631" s="55">
        <v>91.123836163058556</v>
      </c>
    </row>
    <row r="632" spans="1:13" x14ac:dyDescent="0.3">
      <c r="A632" s="9">
        <v>1</v>
      </c>
      <c r="B632" s="2">
        <v>358</v>
      </c>
      <c r="C632" s="60">
        <v>175</v>
      </c>
      <c r="D632" s="9">
        <v>700</v>
      </c>
      <c r="E632" s="9">
        <v>0.04</v>
      </c>
      <c r="F632" s="9">
        <v>0.03</v>
      </c>
      <c r="G632" s="9">
        <v>0.1</v>
      </c>
      <c r="H632" s="5">
        <v>208.33333333333334</v>
      </c>
      <c r="I632" s="9">
        <v>27.82</v>
      </c>
      <c r="J632" s="9">
        <v>1</v>
      </c>
      <c r="K632" s="9">
        <v>1</v>
      </c>
      <c r="L632" s="9">
        <v>2</v>
      </c>
      <c r="M632" s="5">
        <v>91.03</v>
      </c>
    </row>
    <row r="633" spans="1:13" x14ac:dyDescent="0.3">
      <c r="A633" s="9">
        <v>1</v>
      </c>
      <c r="B633" s="2">
        <v>332</v>
      </c>
      <c r="C633" s="60">
        <v>150</v>
      </c>
      <c r="D633" s="9">
        <v>800</v>
      </c>
      <c r="E633" s="9">
        <v>0.11</v>
      </c>
      <c r="F633" s="9">
        <v>0.05</v>
      </c>
      <c r="G633" s="9">
        <v>7.0000000000000007E-2</v>
      </c>
      <c r="H633" s="5">
        <v>34.090909090909086</v>
      </c>
      <c r="I633" s="9">
        <v>26.25</v>
      </c>
      <c r="J633" s="9">
        <v>7</v>
      </c>
      <c r="K633" s="9">
        <v>1</v>
      </c>
      <c r="L633" s="9">
        <v>4</v>
      </c>
      <c r="M633" s="5">
        <v>90.78</v>
      </c>
    </row>
    <row r="634" spans="1:13" x14ac:dyDescent="0.3">
      <c r="A634" s="9">
        <v>1</v>
      </c>
      <c r="B634" s="2">
        <v>218</v>
      </c>
      <c r="C634" s="53">
        <v>120</v>
      </c>
      <c r="D634" s="53">
        <v>1200</v>
      </c>
      <c r="E634" s="53">
        <v>7.0000000000000007E-2</v>
      </c>
      <c r="F634" s="53">
        <v>0.03</v>
      </c>
      <c r="G634" s="53">
        <v>7.4999999999999997E-2</v>
      </c>
      <c r="H634" s="54">
        <v>47.619047619047613</v>
      </c>
      <c r="I634" s="5">
        <v>23.6</v>
      </c>
      <c r="J634" s="9">
        <v>2</v>
      </c>
      <c r="K634" s="9">
        <v>3</v>
      </c>
      <c r="L634" s="9">
        <v>4</v>
      </c>
      <c r="M634" s="55">
        <v>90.702392447714388</v>
      </c>
    </row>
    <row r="635" spans="1:13" x14ac:dyDescent="0.3">
      <c r="A635" s="9">
        <v>1</v>
      </c>
      <c r="B635" s="2">
        <v>357</v>
      </c>
      <c r="C635" s="60">
        <v>150</v>
      </c>
      <c r="D635" s="9">
        <v>500</v>
      </c>
      <c r="E635" s="9">
        <v>0.04</v>
      </c>
      <c r="F635" s="9">
        <v>0.03</v>
      </c>
      <c r="G635" s="9">
        <v>0.1</v>
      </c>
      <c r="H635" s="5">
        <v>250</v>
      </c>
      <c r="I635" s="9">
        <v>27.82</v>
      </c>
      <c r="J635" s="9">
        <v>1</v>
      </c>
      <c r="K635" s="9">
        <v>1</v>
      </c>
      <c r="L635" s="9">
        <v>2</v>
      </c>
      <c r="M635" s="5">
        <v>90.48</v>
      </c>
    </row>
    <row r="636" spans="1:13" x14ac:dyDescent="0.3">
      <c r="A636" s="9">
        <v>1</v>
      </c>
      <c r="B636" s="2">
        <v>148</v>
      </c>
      <c r="C636" s="47">
        <v>150</v>
      </c>
      <c r="D636" s="48">
        <v>700</v>
      </c>
      <c r="E636" s="48">
        <v>0.08</v>
      </c>
      <c r="F636" s="48">
        <v>0.03</v>
      </c>
      <c r="G636" s="48">
        <v>0.05</v>
      </c>
      <c r="H636" s="49">
        <v>89.285714285714292</v>
      </c>
      <c r="I636" s="5">
        <v>31.13</v>
      </c>
      <c r="J636" s="9">
        <v>7</v>
      </c>
      <c r="K636" s="9">
        <v>3</v>
      </c>
      <c r="L636" s="9">
        <v>7</v>
      </c>
      <c r="M636" s="49">
        <v>90.41</v>
      </c>
    </row>
    <row r="637" spans="1:13" x14ac:dyDescent="0.3">
      <c r="A637" s="9">
        <v>1</v>
      </c>
      <c r="B637" s="2">
        <v>146</v>
      </c>
      <c r="C637" s="47">
        <v>150</v>
      </c>
      <c r="D637" s="48">
        <v>700</v>
      </c>
      <c r="E637" s="48">
        <v>0.08</v>
      </c>
      <c r="F637" s="48">
        <v>0.03</v>
      </c>
      <c r="G637" s="48">
        <v>0.05</v>
      </c>
      <c r="H637" s="49">
        <v>89.285714285714292</v>
      </c>
      <c r="I637" s="5">
        <v>31.13</v>
      </c>
      <c r="J637" s="9">
        <v>7</v>
      </c>
      <c r="K637" s="9">
        <v>3</v>
      </c>
      <c r="L637" s="9">
        <v>7</v>
      </c>
      <c r="M637" s="49">
        <v>90.36</v>
      </c>
    </row>
    <row r="638" spans="1:13" x14ac:dyDescent="0.3">
      <c r="A638" s="9">
        <v>1</v>
      </c>
      <c r="B638" s="2">
        <v>237</v>
      </c>
      <c r="C638" s="57">
        <v>200</v>
      </c>
      <c r="D638" s="9">
        <v>2600</v>
      </c>
      <c r="E638" s="9">
        <v>0.12</v>
      </c>
      <c r="F638" s="9">
        <v>0.03</v>
      </c>
      <c r="G638" s="11">
        <v>7.0000000000000007E-2</v>
      </c>
      <c r="H638" s="5">
        <v>21.36752136752137</v>
      </c>
      <c r="I638" s="5">
        <v>35.5</v>
      </c>
      <c r="J638" s="9">
        <v>1</v>
      </c>
      <c r="K638" s="9">
        <v>2</v>
      </c>
      <c r="L638" s="58">
        <v>1</v>
      </c>
      <c r="M638" s="5">
        <v>90.22</v>
      </c>
    </row>
    <row r="639" spans="1:13" x14ac:dyDescent="0.3">
      <c r="A639" s="9">
        <v>1</v>
      </c>
      <c r="B639" s="2">
        <v>142</v>
      </c>
      <c r="C639" s="47">
        <v>150</v>
      </c>
      <c r="D639" s="48">
        <v>700</v>
      </c>
      <c r="E639" s="48">
        <v>0.08</v>
      </c>
      <c r="F639" s="48">
        <v>0.03</v>
      </c>
      <c r="G639" s="48">
        <v>0.05</v>
      </c>
      <c r="H639" s="49">
        <v>89.285714285714292</v>
      </c>
      <c r="I639" s="5">
        <v>31.13</v>
      </c>
      <c r="J639" s="9">
        <v>7</v>
      </c>
      <c r="K639" s="9">
        <v>3</v>
      </c>
      <c r="L639" s="9">
        <v>7</v>
      </c>
      <c r="M639" s="49">
        <v>90.18</v>
      </c>
    </row>
    <row r="640" spans="1:13" x14ac:dyDescent="0.3">
      <c r="A640" s="9">
        <v>1</v>
      </c>
      <c r="B640" s="2">
        <v>134</v>
      </c>
      <c r="C640" s="47">
        <v>140</v>
      </c>
      <c r="D640" s="48">
        <v>800</v>
      </c>
      <c r="E640" s="48">
        <v>0.08</v>
      </c>
      <c r="F640" s="48">
        <v>0.02</v>
      </c>
      <c r="G640" s="48">
        <v>0.05</v>
      </c>
      <c r="H640" s="49">
        <v>109.375</v>
      </c>
      <c r="I640" s="5">
        <v>31.13</v>
      </c>
      <c r="J640" s="9">
        <v>7</v>
      </c>
      <c r="K640" s="9">
        <v>3</v>
      </c>
      <c r="L640" s="9">
        <v>7</v>
      </c>
      <c r="M640" s="49">
        <v>90.17</v>
      </c>
    </row>
    <row r="641" spans="1:13" x14ac:dyDescent="0.3">
      <c r="A641" s="9">
        <v>1</v>
      </c>
      <c r="B641" s="2">
        <v>209</v>
      </c>
      <c r="C641" s="53">
        <v>120</v>
      </c>
      <c r="D641" s="53">
        <v>1000</v>
      </c>
      <c r="E641" s="53">
        <v>7.0000000000000007E-2</v>
      </c>
      <c r="F641" s="53">
        <v>0.04</v>
      </c>
      <c r="G641" s="53">
        <v>7.4999999999999997E-2</v>
      </c>
      <c r="H641" s="54">
        <v>42.857142857142854</v>
      </c>
      <c r="I641" s="5">
        <v>23.6</v>
      </c>
      <c r="J641" s="9">
        <v>2</v>
      </c>
      <c r="K641" s="9">
        <v>3</v>
      </c>
      <c r="L641" s="9">
        <v>4</v>
      </c>
      <c r="M641" s="55">
        <v>89.60702856548312</v>
      </c>
    </row>
    <row r="642" spans="1:13" x14ac:dyDescent="0.3">
      <c r="A642" s="9">
        <v>1</v>
      </c>
      <c r="B642" s="2">
        <v>111</v>
      </c>
      <c r="C642" s="47">
        <v>160</v>
      </c>
      <c r="D642" s="48">
        <v>700</v>
      </c>
      <c r="E642" s="48">
        <v>0.08</v>
      </c>
      <c r="F642" s="48">
        <v>0.02</v>
      </c>
      <c r="G642" s="48">
        <v>0.05</v>
      </c>
      <c r="H642" s="49">
        <v>142.85714285714283</v>
      </c>
      <c r="I642" s="5">
        <v>31.13</v>
      </c>
      <c r="J642" s="9">
        <v>7</v>
      </c>
      <c r="K642" s="9">
        <v>3</v>
      </c>
      <c r="L642" s="9">
        <v>7</v>
      </c>
      <c r="M642" s="49">
        <v>89.59</v>
      </c>
    </row>
    <row r="643" spans="1:13" x14ac:dyDescent="0.3">
      <c r="A643" s="9">
        <v>1</v>
      </c>
      <c r="B643" s="2">
        <v>179</v>
      </c>
      <c r="C643" s="50">
        <v>150</v>
      </c>
      <c r="D643" s="51">
        <v>700</v>
      </c>
      <c r="E643" s="51">
        <v>0.1</v>
      </c>
      <c r="F643" s="51">
        <v>0.03</v>
      </c>
      <c r="G643" s="51">
        <v>7.0000000000000007E-2</v>
      </c>
      <c r="H643" s="52">
        <v>71.428571428571431</v>
      </c>
      <c r="I643" s="5">
        <v>17</v>
      </c>
      <c r="J643" s="9">
        <v>7</v>
      </c>
      <c r="K643" s="9">
        <v>1</v>
      </c>
      <c r="L643" s="9">
        <v>7</v>
      </c>
      <c r="M643" s="52">
        <v>89.5</v>
      </c>
    </row>
    <row r="644" spans="1:13" x14ac:dyDescent="0.3">
      <c r="A644" s="9">
        <v>1</v>
      </c>
      <c r="B644" s="2">
        <v>126</v>
      </c>
      <c r="C644" s="47">
        <v>150</v>
      </c>
      <c r="D644" s="48">
        <v>800</v>
      </c>
      <c r="E644" s="48">
        <v>7.0000000000000007E-2</v>
      </c>
      <c r="F644" s="48">
        <v>0.02</v>
      </c>
      <c r="G644" s="48">
        <v>0.05</v>
      </c>
      <c r="H644" s="49">
        <v>133.92857142857142</v>
      </c>
      <c r="I644" s="5">
        <v>31.13</v>
      </c>
      <c r="J644" s="9">
        <v>7</v>
      </c>
      <c r="K644" s="9">
        <v>3</v>
      </c>
      <c r="L644" s="9">
        <v>7</v>
      </c>
      <c r="M644" s="49">
        <v>89.49</v>
      </c>
    </row>
    <row r="645" spans="1:13" x14ac:dyDescent="0.3">
      <c r="A645" s="9">
        <v>1</v>
      </c>
      <c r="B645" s="2">
        <v>164</v>
      </c>
      <c r="C645" s="50">
        <v>100</v>
      </c>
      <c r="D645" s="51">
        <v>250</v>
      </c>
      <c r="E645" s="51">
        <v>0.08</v>
      </c>
      <c r="F645" s="51">
        <v>0.03</v>
      </c>
      <c r="G645" s="51">
        <v>7.0000000000000007E-2</v>
      </c>
      <c r="H645" s="52">
        <v>166.66666666666669</v>
      </c>
      <c r="I645" s="5">
        <v>17</v>
      </c>
      <c r="J645" s="9">
        <v>7</v>
      </c>
      <c r="K645" s="9">
        <v>1</v>
      </c>
      <c r="L645" s="9">
        <v>7</v>
      </c>
      <c r="M645" s="52">
        <v>89.31</v>
      </c>
    </row>
    <row r="646" spans="1:13" x14ac:dyDescent="0.3">
      <c r="A646" s="9">
        <v>1</v>
      </c>
      <c r="B646" s="2">
        <v>216</v>
      </c>
      <c r="C646" s="53">
        <v>140</v>
      </c>
      <c r="D646" s="53">
        <v>1200</v>
      </c>
      <c r="E646" s="53">
        <v>7.0000000000000007E-2</v>
      </c>
      <c r="F646" s="53">
        <v>0.04</v>
      </c>
      <c r="G646" s="53">
        <v>7.4999999999999997E-2</v>
      </c>
      <c r="H646" s="54">
        <v>41.666666666666657</v>
      </c>
      <c r="I646" s="5">
        <v>23.6</v>
      </c>
      <c r="J646" s="9">
        <v>2</v>
      </c>
      <c r="K646" s="9">
        <v>3</v>
      </c>
      <c r="L646" s="9">
        <v>4</v>
      </c>
      <c r="M646" s="55">
        <v>89.247777916516284</v>
      </c>
    </row>
    <row r="647" spans="1:13" x14ac:dyDescent="0.3">
      <c r="A647" s="9">
        <v>1</v>
      </c>
      <c r="B647" s="2">
        <v>158</v>
      </c>
      <c r="C647" s="47">
        <v>150</v>
      </c>
      <c r="D647" s="48">
        <v>800</v>
      </c>
      <c r="E647" s="48">
        <v>0.08</v>
      </c>
      <c r="F647" s="48">
        <v>0.03</v>
      </c>
      <c r="G647" s="48">
        <v>0.05</v>
      </c>
      <c r="H647" s="49">
        <v>78.125</v>
      </c>
      <c r="I647" s="5">
        <v>31.13</v>
      </c>
      <c r="J647" s="9">
        <v>7</v>
      </c>
      <c r="K647" s="9">
        <v>3</v>
      </c>
      <c r="L647" s="9">
        <v>7</v>
      </c>
      <c r="M647" s="49">
        <v>89.24</v>
      </c>
    </row>
    <row r="648" spans="1:13" x14ac:dyDescent="0.3">
      <c r="A648" s="9">
        <v>1</v>
      </c>
      <c r="B648" s="2">
        <v>113</v>
      </c>
      <c r="C648" s="47">
        <v>160</v>
      </c>
      <c r="D648" s="48">
        <v>900</v>
      </c>
      <c r="E648" s="48">
        <v>0.08</v>
      </c>
      <c r="F648" s="48">
        <v>0.02</v>
      </c>
      <c r="G648" s="48">
        <v>0.05</v>
      </c>
      <c r="H648" s="49">
        <v>111.11111111111111</v>
      </c>
      <c r="I648" s="5">
        <v>31.13</v>
      </c>
      <c r="J648" s="9">
        <v>7</v>
      </c>
      <c r="K648" s="9">
        <v>3</v>
      </c>
      <c r="L648" s="9">
        <v>7</v>
      </c>
      <c r="M648" s="49">
        <v>89.19</v>
      </c>
    </row>
    <row r="649" spans="1:13" x14ac:dyDescent="0.3">
      <c r="A649" s="9">
        <v>1</v>
      </c>
      <c r="B649" s="2">
        <v>132</v>
      </c>
      <c r="C649" s="47">
        <v>150</v>
      </c>
      <c r="D649" s="48">
        <v>800</v>
      </c>
      <c r="E649" s="48">
        <v>7.0000000000000007E-2</v>
      </c>
      <c r="F649" s="48">
        <v>0.04</v>
      </c>
      <c r="G649" s="48">
        <v>0.05</v>
      </c>
      <c r="H649" s="49">
        <v>66.964285714285708</v>
      </c>
      <c r="I649" s="5">
        <v>31.13</v>
      </c>
      <c r="J649" s="9">
        <v>7</v>
      </c>
      <c r="K649" s="9">
        <v>3</v>
      </c>
      <c r="L649" s="9">
        <v>7</v>
      </c>
      <c r="M649" s="49">
        <v>89.11</v>
      </c>
    </row>
    <row r="650" spans="1:13" x14ac:dyDescent="0.3">
      <c r="A650" s="9">
        <v>1</v>
      </c>
      <c r="B650" s="2">
        <v>155</v>
      </c>
      <c r="C650" s="47">
        <v>160</v>
      </c>
      <c r="D650" s="48">
        <v>800</v>
      </c>
      <c r="E650" s="48">
        <v>7.0000000000000007E-2</v>
      </c>
      <c r="F650" s="48">
        <v>0.03</v>
      </c>
      <c r="G650" s="48">
        <v>0.05</v>
      </c>
      <c r="H650" s="49">
        <v>95.238095238095227</v>
      </c>
      <c r="I650" s="5">
        <v>31.13</v>
      </c>
      <c r="J650" s="9">
        <v>7</v>
      </c>
      <c r="K650" s="9">
        <v>3</v>
      </c>
      <c r="L650" s="9">
        <v>7</v>
      </c>
      <c r="M650" s="49">
        <v>89.06</v>
      </c>
    </row>
    <row r="651" spans="1:13" x14ac:dyDescent="0.3">
      <c r="A651" s="9">
        <v>1</v>
      </c>
      <c r="B651" s="2">
        <v>303</v>
      </c>
      <c r="C651" s="60">
        <v>90</v>
      </c>
      <c r="D651" s="9">
        <v>1400</v>
      </c>
      <c r="E651" s="8">
        <v>5.0004444839541286E-2</v>
      </c>
      <c r="F651" s="9">
        <v>0.04</v>
      </c>
      <c r="G651" s="9">
        <v>0.05</v>
      </c>
      <c r="H651" s="9">
        <v>32.14</v>
      </c>
      <c r="I651" s="9">
        <v>26</v>
      </c>
      <c r="J651" s="9">
        <v>1</v>
      </c>
      <c r="K651" s="9">
        <v>1</v>
      </c>
      <c r="L651" s="9">
        <v>5</v>
      </c>
      <c r="M651" s="5">
        <v>88.972431077694239</v>
      </c>
    </row>
    <row r="652" spans="1:13" x14ac:dyDescent="0.3">
      <c r="A652" s="9">
        <v>1</v>
      </c>
      <c r="B652" s="2">
        <v>170</v>
      </c>
      <c r="C652" s="50">
        <v>120</v>
      </c>
      <c r="D652" s="51">
        <v>700</v>
      </c>
      <c r="E652" s="51">
        <v>0.08</v>
      </c>
      <c r="F652" s="51">
        <v>0.03</v>
      </c>
      <c r="G652" s="51">
        <v>7.0000000000000007E-2</v>
      </c>
      <c r="H652" s="52">
        <v>71.428571428571431</v>
      </c>
      <c r="I652" s="5">
        <v>17</v>
      </c>
      <c r="J652" s="9">
        <v>7</v>
      </c>
      <c r="K652" s="9">
        <v>1</v>
      </c>
      <c r="L652" s="9">
        <v>7</v>
      </c>
      <c r="M652" s="52">
        <v>88.74</v>
      </c>
    </row>
    <row r="653" spans="1:13" x14ac:dyDescent="0.3">
      <c r="A653" s="9">
        <v>1</v>
      </c>
      <c r="B653" s="2">
        <v>154</v>
      </c>
      <c r="C653" s="47">
        <v>140</v>
      </c>
      <c r="D653" s="48">
        <v>800</v>
      </c>
      <c r="E653" s="48">
        <v>7.0000000000000007E-2</v>
      </c>
      <c r="F653" s="48">
        <v>0.03</v>
      </c>
      <c r="G653" s="48">
        <v>0.05</v>
      </c>
      <c r="H653" s="49">
        <v>83.333333333333329</v>
      </c>
      <c r="I653" s="5">
        <v>31.13</v>
      </c>
      <c r="J653" s="9">
        <v>7</v>
      </c>
      <c r="K653" s="9">
        <v>3</v>
      </c>
      <c r="L653" s="9">
        <v>7</v>
      </c>
      <c r="M653" s="49">
        <v>88.49</v>
      </c>
    </row>
    <row r="654" spans="1:13" x14ac:dyDescent="0.3">
      <c r="A654" s="9">
        <v>1</v>
      </c>
      <c r="B654" s="2">
        <v>130</v>
      </c>
      <c r="C654" s="47">
        <v>150</v>
      </c>
      <c r="D654" s="48">
        <v>800</v>
      </c>
      <c r="E654" s="48">
        <v>7.0000000000000007E-2</v>
      </c>
      <c r="F654" s="48">
        <v>0.02</v>
      </c>
      <c r="G654" s="48">
        <v>0.05</v>
      </c>
      <c r="H654" s="49">
        <v>133.92857142857142</v>
      </c>
      <c r="I654" s="5">
        <v>31.13</v>
      </c>
      <c r="J654" s="9">
        <v>7</v>
      </c>
      <c r="K654" s="9">
        <v>3</v>
      </c>
      <c r="L654" s="9">
        <v>7</v>
      </c>
      <c r="M654" s="49">
        <v>88.29</v>
      </c>
    </row>
    <row r="655" spans="1:13" x14ac:dyDescent="0.3">
      <c r="A655" s="9">
        <v>1</v>
      </c>
      <c r="B655" s="2">
        <v>110</v>
      </c>
      <c r="C655" s="47">
        <v>140</v>
      </c>
      <c r="D655" s="48">
        <v>700</v>
      </c>
      <c r="E655" s="48">
        <v>0.08</v>
      </c>
      <c r="F655" s="48">
        <v>0.02</v>
      </c>
      <c r="G655" s="48">
        <v>0.05</v>
      </c>
      <c r="H655" s="49">
        <v>124.99999999999999</v>
      </c>
      <c r="I655" s="5">
        <v>31.13</v>
      </c>
      <c r="J655" s="9">
        <v>7</v>
      </c>
      <c r="K655" s="9">
        <v>3</v>
      </c>
      <c r="L655" s="9">
        <v>7</v>
      </c>
      <c r="M655" s="49">
        <v>87.92</v>
      </c>
    </row>
    <row r="656" spans="1:13" x14ac:dyDescent="0.3">
      <c r="A656" s="9">
        <v>1</v>
      </c>
      <c r="B656" s="2">
        <v>174</v>
      </c>
      <c r="C656" s="50">
        <v>150</v>
      </c>
      <c r="D656" s="51">
        <v>1000</v>
      </c>
      <c r="E656" s="51">
        <v>0.08</v>
      </c>
      <c r="F656" s="51">
        <v>0.03</v>
      </c>
      <c r="G656" s="51">
        <v>7.0000000000000007E-2</v>
      </c>
      <c r="H656" s="52">
        <v>62.5</v>
      </c>
      <c r="I656" s="5">
        <v>17</v>
      </c>
      <c r="J656" s="9">
        <v>7</v>
      </c>
      <c r="K656" s="9">
        <v>1</v>
      </c>
      <c r="L656" s="9">
        <v>7</v>
      </c>
      <c r="M656" s="52">
        <v>87.78</v>
      </c>
    </row>
    <row r="657" spans="1:13" x14ac:dyDescent="0.3">
      <c r="A657" s="9">
        <v>1</v>
      </c>
      <c r="B657" s="2">
        <v>299</v>
      </c>
      <c r="C657" s="60">
        <v>30</v>
      </c>
      <c r="D657" s="9">
        <v>300</v>
      </c>
      <c r="E657" s="8">
        <v>4.9997500124993752E-2</v>
      </c>
      <c r="F657" s="9">
        <v>0.03</v>
      </c>
      <c r="G657" s="9">
        <v>0.05</v>
      </c>
      <c r="H657" s="9">
        <v>66.67</v>
      </c>
      <c r="I657" s="9">
        <v>26</v>
      </c>
      <c r="J657" s="9">
        <v>1</v>
      </c>
      <c r="K657" s="9">
        <v>1</v>
      </c>
      <c r="L657" s="9">
        <v>5</v>
      </c>
      <c r="M657" s="5">
        <v>87.719298245614027</v>
      </c>
    </row>
    <row r="658" spans="1:13" x14ac:dyDescent="0.3">
      <c r="A658" s="9">
        <v>1</v>
      </c>
      <c r="B658" s="2">
        <v>149</v>
      </c>
      <c r="C658" s="47">
        <v>150</v>
      </c>
      <c r="D658" s="48">
        <v>900</v>
      </c>
      <c r="E658" s="48">
        <v>0.08</v>
      </c>
      <c r="F658" s="48">
        <v>0.03</v>
      </c>
      <c r="G658" s="48">
        <v>0.05</v>
      </c>
      <c r="H658" s="49">
        <v>69.444444444444443</v>
      </c>
      <c r="I658" s="5">
        <v>31.13</v>
      </c>
      <c r="J658" s="9">
        <v>7</v>
      </c>
      <c r="K658" s="9">
        <v>3</v>
      </c>
      <c r="L658" s="9">
        <v>7</v>
      </c>
      <c r="M658" s="49">
        <v>87.71</v>
      </c>
    </row>
    <row r="659" spans="1:13" x14ac:dyDescent="0.3">
      <c r="A659" s="9">
        <v>1</v>
      </c>
      <c r="B659" s="2">
        <v>137</v>
      </c>
      <c r="C659" s="47">
        <v>160</v>
      </c>
      <c r="D659" s="48">
        <v>800</v>
      </c>
      <c r="E659" s="48">
        <v>0.08</v>
      </c>
      <c r="F659" s="48">
        <v>0.04</v>
      </c>
      <c r="G659" s="48">
        <v>0.05</v>
      </c>
      <c r="H659" s="49">
        <v>62.5</v>
      </c>
      <c r="I659" s="5">
        <v>31.13</v>
      </c>
      <c r="J659" s="9">
        <v>7</v>
      </c>
      <c r="K659" s="9">
        <v>3</v>
      </c>
      <c r="L659" s="9">
        <v>7</v>
      </c>
      <c r="M659" s="49">
        <v>87.64</v>
      </c>
    </row>
    <row r="660" spans="1:13" x14ac:dyDescent="0.3">
      <c r="A660" s="9">
        <v>1</v>
      </c>
      <c r="B660" s="2">
        <v>151</v>
      </c>
      <c r="C660" s="47">
        <v>160</v>
      </c>
      <c r="D660" s="48">
        <v>800</v>
      </c>
      <c r="E660" s="48">
        <v>7.0000000000000007E-2</v>
      </c>
      <c r="F660" s="48">
        <v>0.03</v>
      </c>
      <c r="G660" s="48">
        <v>0.05</v>
      </c>
      <c r="H660" s="49">
        <v>95.238095238095227</v>
      </c>
      <c r="I660" s="5">
        <v>31.13</v>
      </c>
      <c r="J660" s="9">
        <v>7</v>
      </c>
      <c r="K660" s="9">
        <v>3</v>
      </c>
      <c r="L660" s="9">
        <v>7</v>
      </c>
      <c r="M660" s="49">
        <v>87.11</v>
      </c>
    </row>
    <row r="661" spans="1:13" x14ac:dyDescent="0.3">
      <c r="A661" s="9">
        <v>1</v>
      </c>
      <c r="B661" s="2">
        <v>127</v>
      </c>
      <c r="C661" s="47">
        <v>150</v>
      </c>
      <c r="D661" s="48">
        <v>800</v>
      </c>
      <c r="E661" s="48">
        <v>0.09</v>
      </c>
      <c r="F661" s="48">
        <v>0.02</v>
      </c>
      <c r="G661" s="48">
        <v>0.05</v>
      </c>
      <c r="H661" s="49">
        <v>104.16666666666667</v>
      </c>
      <c r="I661" s="5">
        <v>31.13</v>
      </c>
      <c r="J661" s="9">
        <v>7</v>
      </c>
      <c r="K661" s="9">
        <v>3</v>
      </c>
      <c r="L661" s="9">
        <v>7</v>
      </c>
      <c r="M661" s="49">
        <v>86.52</v>
      </c>
    </row>
    <row r="662" spans="1:13" x14ac:dyDescent="0.3">
      <c r="A662" s="9">
        <v>1</v>
      </c>
      <c r="B662" s="2">
        <v>143</v>
      </c>
      <c r="C662" s="47">
        <v>150</v>
      </c>
      <c r="D662" s="48">
        <v>900</v>
      </c>
      <c r="E662" s="48">
        <v>0.08</v>
      </c>
      <c r="F662" s="48">
        <v>0.03</v>
      </c>
      <c r="G662" s="48">
        <v>0.05</v>
      </c>
      <c r="H662" s="49">
        <v>69.444444444444443</v>
      </c>
      <c r="I662" s="5">
        <v>31.13</v>
      </c>
      <c r="J662" s="9">
        <v>7</v>
      </c>
      <c r="K662" s="9">
        <v>3</v>
      </c>
      <c r="L662" s="9">
        <v>7</v>
      </c>
      <c r="M662" s="49">
        <v>86.38</v>
      </c>
    </row>
    <row r="663" spans="1:13" x14ac:dyDescent="0.3">
      <c r="A663" s="9">
        <v>1</v>
      </c>
      <c r="B663" s="2">
        <v>159</v>
      </c>
      <c r="C663" s="47">
        <v>150</v>
      </c>
      <c r="D663" s="48">
        <v>800</v>
      </c>
      <c r="E663" s="48">
        <v>0.08</v>
      </c>
      <c r="F663" s="48">
        <v>0.03</v>
      </c>
      <c r="G663" s="48">
        <v>0.05</v>
      </c>
      <c r="H663" s="49">
        <v>78.125</v>
      </c>
      <c r="I663" s="5">
        <v>31.13</v>
      </c>
      <c r="J663" s="9">
        <v>7</v>
      </c>
      <c r="K663" s="9">
        <v>3</v>
      </c>
      <c r="L663" s="9">
        <v>7</v>
      </c>
      <c r="M663" s="49">
        <v>86.38</v>
      </c>
    </row>
    <row r="664" spans="1:13" x14ac:dyDescent="0.3">
      <c r="A664" s="9">
        <v>1</v>
      </c>
      <c r="B664" s="2">
        <v>114</v>
      </c>
      <c r="C664" s="47">
        <v>140</v>
      </c>
      <c r="D664" s="48">
        <v>700</v>
      </c>
      <c r="E664" s="48">
        <v>0.08</v>
      </c>
      <c r="F664" s="48">
        <v>0.04</v>
      </c>
      <c r="G664" s="48">
        <v>0.05</v>
      </c>
      <c r="H664" s="49">
        <v>62.499999999999993</v>
      </c>
      <c r="I664" s="5">
        <v>31.13</v>
      </c>
      <c r="J664" s="9">
        <v>7</v>
      </c>
      <c r="K664" s="9">
        <v>3</v>
      </c>
      <c r="L664" s="9">
        <v>7</v>
      </c>
      <c r="M664" s="49">
        <v>86.31</v>
      </c>
    </row>
    <row r="665" spans="1:13" x14ac:dyDescent="0.3">
      <c r="A665" s="9">
        <v>1</v>
      </c>
      <c r="B665" s="2">
        <v>171</v>
      </c>
      <c r="C665" s="50">
        <v>120</v>
      </c>
      <c r="D665" s="51">
        <v>900</v>
      </c>
      <c r="E665" s="51">
        <v>0.08</v>
      </c>
      <c r="F665" s="51">
        <v>0.03</v>
      </c>
      <c r="G665" s="51">
        <v>7.0000000000000007E-2</v>
      </c>
      <c r="H665" s="52">
        <v>55.55555555555555</v>
      </c>
      <c r="I665" s="5">
        <v>17</v>
      </c>
      <c r="J665" s="9">
        <v>7</v>
      </c>
      <c r="K665" s="9">
        <v>1</v>
      </c>
      <c r="L665" s="9">
        <v>7</v>
      </c>
      <c r="M665" s="52">
        <v>86.27</v>
      </c>
    </row>
    <row r="666" spans="1:13" x14ac:dyDescent="0.3">
      <c r="A666" s="9">
        <v>1</v>
      </c>
      <c r="B666" s="2">
        <v>115</v>
      </c>
      <c r="C666" s="47">
        <v>160</v>
      </c>
      <c r="D666" s="48">
        <v>700</v>
      </c>
      <c r="E666" s="48">
        <v>0.08</v>
      </c>
      <c r="F666" s="48">
        <v>0.04</v>
      </c>
      <c r="G666" s="48">
        <v>0.05</v>
      </c>
      <c r="H666" s="49">
        <v>71.428571428571416</v>
      </c>
      <c r="I666" s="5">
        <v>31.13</v>
      </c>
      <c r="J666" s="9">
        <v>7</v>
      </c>
      <c r="K666" s="9">
        <v>3</v>
      </c>
      <c r="L666" s="9">
        <v>7</v>
      </c>
      <c r="M666" s="49">
        <v>86.25</v>
      </c>
    </row>
    <row r="667" spans="1:13" x14ac:dyDescent="0.3">
      <c r="A667" s="9">
        <v>1</v>
      </c>
      <c r="B667" s="2">
        <v>122</v>
      </c>
      <c r="C667" s="47">
        <v>150</v>
      </c>
      <c r="D667" s="48">
        <v>700</v>
      </c>
      <c r="E667" s="48">
        <v>7.0000000000000007E-2</v>
      </c>
      <c r="F667" s="48">
        <v>0.03</v>
      </c>
      <c r="G667" s="48">
        <v>0.05</v>
      </c>
      <c r="H667" s="49">
        <v>102.0408163265306</v>
      </c>
      <c r="I667" s="5">
        <v>31.13</v>
      </c>
      <c r="J667" s="9">
        <v>7</v>
      </c>
      <c r="K667" s="9">
        <v>3</v>
      </c>
      <c r="L667" s="9">
        <v>7</v>
      </c>
      <c r="M667" s="49">
        <v>86.09</v>
      </c>
    </row>
    <row r="668" spans="1:13" x14ac:dyDescent="0.3">
      <c r="A668" s="9">
        <v>1</v>
      </c>
      <c r="B668" s="2">
        <v>118</v>
      </c>
      <c r="C668" s="47">
        <v>150</v>
      </c>
      <c r="D668" s="48">
        <v>700</v>
      </c>
      <c r="E668" s="48">
        <v>7.0000000000000007E-2</v>
      </c>
      <c r="F668" s="48">
        <v>0.03</v>
      </c>
      <c r="G668" s="48">
        <v>0.05</v>
      </c>
      <c r="H668" s="49">
        <v>102.0408163265306</v>
      </c>
      <c r="I668" s="5">
        <v>31.13</v>
      </c>
      <c r="J668" s="9">
        <v>7</v>
      </c>
      <c r="K668" s="9">
        <v>3</v>
      </c>
      <c r="L668" s="9">
        <v>7</v>
      </c>
      <c r="M668" s="49">
        <v>85.95</v>
      </c>
    </row>
    <row r="669" spans="1:13" x14ac:dyDescent="0.3">
      <c r="A669" s="9">
        <v>1</v>
      </c>
      <c r="B669" s="2">
        <v>166</v>
      </c>
      <c r="C669" s="50">
        <v>100</v>
      </c>
      <c r="D669" s="51">
        <v>550</v>
      </c>
      <c r="E669" s="51">
        <v>0.08</v>
      </c>
      <c r="F669" s="51">
        <v>0.03</v>
      </c>
      <c r="G669" s="51">
        <v>7.0000000000000007E-2</v>
      </c>
      <c r="H669" s="52">
        <v>75.757575757575765</v>
      </c>
      <c r="I669" s="5">
        <v>17</v>
      </c>
      <c r="J669" s="9">
        <v>7</v>
      </c>
      <c r="K669" s="9">
        <v>1</v>
      </c>
      <c r="L669" s="9">
        <v>7</v>
      </c>
      <c r="M669" s="52">
        <v>85.93</v>
      </c>
    </row>
    <row r="670" spans="1:13" x14ac:dyDescent="0.3">
      <c r="A670" s="9">
        <v>1</v>
      </c>
      <c r="B670" s="2">
        <v>167</v>
      </c>
      <c r="C670" s="50">
        <v>100</v>
      </c>
      <c r="D670" s="51">
        <v>700</v>
      </c>
      <c r="E670" s="51">
        <v>0.08</v>
      </c>
      <c r="F670" s="51">
        <v>0.03</v>
      </c>
      <c r="G670" s="51">
        <v>7.0000000000000007E-2</v>
      </c>
      <c r="H670" s="52">
        <v>59.523809523809526</v>
      </c>
      <c r="I670" s="5">
        <v>17</v>
      </c>
      <c r="J670" s="9">
        <v>7</v>
      </c>
      <c r="K670" s="9">
        <v>1</v>
      </c>
      <c r="L670" s="9">
        <v>7</v>
      </c>
      <c r="M670" s="52">
        <v>85.93</v>
      </c>
    </row>
    <row r="671" spans="1:13" x14ac:dyDescent="0.3">
      <c r="A671" s="9">
        <v>1</v>
      </c>
      <c r="B671" s="2">
        <v>123</v>
      </c>
      <c r="C671" s="47">
        <v>150</v>
      </c>
      <c r="D671" s="48">
        <v>900</v>
      </c>
      <c r="E671" s="48">
        <v>7.0000000000000007E-2</v>
      </c>
      <c r="F671" s="48">
        <v>0.03</v>
      </c>
      <c r="G671" s="48">
        <v>0.05</v>
      </c>
      <c r="H671" s="49">
        <v>79.365079365079353</v>
      </c>
      <c r="I671" s="5">
        <v>31.13</v>
      </c>
      <c r="J671" s="9">
        <v>7</v>
      </c>
      <c r="K671" s="9">
        <v>3</v>
      </c>
      <c r="L671" s="9">
        <v>7</v>
      </c>
      <c r="M671" s="49">
        <v>85.89</v>
      </c>
    </row>
    <row r="672" spans="1:13" x14ac:dyDescent="0.3">
      <c r="A672" s="9">
        <v>1</v>
      </c>
      <c r="B672" s="2">
        <v>156</v>
      </c>
      <c r="C672" s="47">
        <v>140</v>
      </c>
      <c r="D672" s="48">
        <v>800</v>
      </c>
      <c r="E672" s="48">
        <v>0.09</v>
      </c>
      <c r="F672" s="48">
        <v>0.03</v>
      </c>
      <c r="G672" s="48">
        <v>0.05</v>
      </c>
      <c r="H672" s="49">
        <v>64.81481481481481</v>
      </c>
      <c r="I672" s="5">
        <v>31.13</v>
      </c>
      <c r="J672" s="9">
        <v>7</v>
      </c>
      <c r="K672" s="9">
        <v>3</v>
      </c>
      <c r="L672" s="9">
        <v>7</v>
      </c>
      <c r="M672" s="49">
        <v>85.47</v>
      </c>
    </row>
    <row r="673" spans="1:13" x14ac:dyDescent="0.3">
      <c r="A673" s="9">
        <v>1</v>
      </c>
      <c r="B673" s="2">
        <v>305</v>
      </c>
      <c r="C673" s="60">
        <v>107</v>
      </c>
      <c r="D673" s="9">
        <v>1400</v>
      </c>
      <c r="E673" s="8">
        <v>5.0005608105581932E-2</v>
      </c>
      <c r="F673" s="9">
        <v>0.04</v>
      </c>
      <c r="G673" s="9">
        <v>0.05</v>
      </c>
      <c r="H673" s="9">
        <v>38.21</v>
      </c>
      <c r="I673" s="9">
        <v>26</v>
      </c>
      <c r="J673" s="9">
        <v>1</v>
      </c>
      <c r="K673" s="9">
        <v>1</v>
      </c>
      <c r="L673" s="9">
        <v>5</v>
      </c>
      <c r="M673" s="5">
        <v>85.213032581453632</v>
      </c>
    </row>
    <row r="674" spans="1:13" x14ac:dyDescent="0.3">
      <c r="A674" s="9">
        <v>1</v>
      </c>
      <c r="B674" s="2">
        <v>163</v>
      </c>
      <c r="C674" s="47">
        <v>150</v>
      </c>
      <c r="D674" s="48">
        <v>800</v>
      </c>
      <c r="E674" s="48">
        <v>0.08</v>
      </c>
      <c r="F674" s="48">
        <v>0.03</v>
      </c>
      <c r="G674" s="48">
        <v>0.05</v>
      </c>
      <c r="H674" s="49">
        <v>78.125</v>
      </c>
      <c r="I674" s="5">
        <v>31.13</v>
      </c>
      <c r="J674" s="9">
        <v>7</v>
      </c>
      <c r="K674" s="9">
        <v>3</v>
      </c>
      <c r="L674" s="9">
        <v>7</v>
      </c>
      <c r="M674" s="49">
        <v>85.1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CC2D-77B9-47A6-B441-2D1110E50DC6}">
  <dimension ref="A1:AC674"/>
  <sheetViews>
    <sheetView workbookViewId="0">
      <selection activeCell="L12" sqref="L12"/>
    </sheetView>
  </sheetViews>
  <sheetFormatPr defaultColWidth="9.109375" defaultRowHeight="14.4" x14ac:dyDescent="0.3"/>
  <cols>
    <col min="1" max="1" width="8" style="9" bestFit="1" customWidth="1"/>
    <col min="2" max="2" width="6.33203125" style="9" bestFit="1" customWidth="1"/>
    <col min="3" max="4" width="6.5546875" style="9" bestFit="1" customWidth="1"/>
    <col min="5" max="5" width="9.109375" style="9" bestFit="1" customWidth="1"/>
    <col min="6" max="6" width="5.5546875" style="9" bestFit="1" customWidth="1"/>
    <col min="7" max="7" width="7.5546875" style="9" bestFit="1" customWidth="1"/>
    <col min="8" max="8" width="5.5546875" style="9" bestFit="1" customWidth="1"/>
    <col min="9" max="9" width="11.33203125" style="9" bestFit="1" customWidth="1"/>
    <col min="10" max="10" width="9.33203125" style="9" bestFit="1" customWidth="1"/>
    <col min="11" max="11" width="8.44140625" style="9" bestFit="1" customWidth="1"/>
    <col min="12" max="12" width="5.5546875" style="9" bestFit="1" customWidth="1"/>
    <col min="13" max="13" width="12.5546875" style="9" hidden="1" customWidth="1"/>
    <col min="14" max="14" width="0" style="9" hidden="1" customWidth="1"/>
    <col min="15" max="15" width="12.5546875" style="9" hidden="1" customWidth="1"/>
    <col min="17" max="18" width="27.109375" style="9" hidden="1" customWidth="1"/>
    <col min="20" max="20" width="15.33203125" style="9" hidden="1" customWidth="1"/>
    <col min="21" max="21" width="17.6640625" style="9" hidden="1" customWidth="1"/>
    <col min="22" max="22" width="21.5546875" style="9" hidden="1" customWidth="1"/>
    <col min="24" max="24" width="0" style="9" hidden="1" customWidth="1"/>
    <col min="26" max="26" width="0" style="9" hidden="1" customWidth="1"/>
  </cols>
  <sheetData>
    <row r="1" spans="1:29" ht="28.8" x14ac:dyDescent="0.3">
      <c r="A1" s="1" t="s">
        <v>126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127</v>
      </c>
      <c r="I1" s="1" t="s">
        <v>19</v>
      </c>
      <c r="J1" s="1" t="s">
        <v>124</v>
      </c>
      <c r="K1" s="1" t="s">
        <v>117</v>
      </c>
      <c r="L1" s="1" t="s">
        <v>125</v>
      </c>
      <c r="M1" s="1" t="s">
        <v>77</v>
      </c>
      <c r="N1" s="1" t="s">
        <v>78</v>
      </c>
      <c r="O1" s="1" t="s">
        <v>11</v>
      </c>
      <c r="Q1" s="1" t="s">
        <v>13</v>
      </c>
      <c r="R1" s="1" t="s">
        <v>14</v>
      </c>
      <c r="T1" s="1" t="s">
        <v>16</v>
      </c>
      <c r="U1" s="1" t="s">
        <v>17</v>
      </c>
      <c r="V1" s="1" t="s">
        <v>18</v>
      </c>
      <c r="X1" s="1" t="s">
        <v>79</v>
      </c>
      <c r="Z1" s="1" t="s">
        <v>22</v>
      </c>
    </row>
    <row r="2" spans="1:29" x14ac:dyDescent="0.3">
      <c r="A2" s="9">
        <v>2</v>
      </c>
      <c r="B2" s="9">
        <v>300</v>
      </c>
      <c r="C2" s="9">
        <v>1200</v>
      </c>
      <c r="D2" s="9" t="s">
        <v>128</v>
      </c>
      <c r="E2" s="9" t="s">
        <v>129</v>
      </c>
      <c r="F2" s="9" t="s">
        <v>130</v>
      </c>
      <c r="G2" s="9" t="s">
        <v>131</v>
      </c>
      <c r="H2" s="9" t="s">
        <v>132</v>
      </c>
      <c r="I2" s="9">
        <v>1</v>
      </c>
      <c r="J2" s="9">
        <v>2</v>
      </c>
      <c r="K2" s="9">
        <v>1</v>
      </c>
      <c r="L2" s="9" t="s">
        <v>133</v>
      </c>
      <c r="M2" s="9">
        <v>2680</v>
      </c>
      <c r="N2" s="62" t="e">
        <f t="shared" ref="N2:N7" si="0">M2*L2/100</f>
        <v>#VALUE!</v>
      </c>
      <c r="O2" s="9" t="s">
        <v>23</v>
      </c>
      <c r="Q2" s="9" t="s">
        <v>88</v>
      </c>
      <c r="R2" s="63">
        <f>250*250*325</f>
        <v>20312500</v>
      </c>
      <c r="T2" s="9">
        <f>(PI()*7^2/4)*55</f>
        <v>2116.6480503561229</v>
      </c>
      <c r="U2" s="9">
        <f>(1-T2/R2)</f>
        <v>0.99989579578829013</v>
      </c>
      <c r="V2" s="9">
        <v>6</v>
      </c>
      <c r="AB2" s="5" t="s">
        <v>109</v>
      </c>
      <c r="AC2" s="5">
        <v>1</v>
      </c>
    </row>
    <row r="3" spans="1:29" x14ac:dyDescent="0.3">
      <c r="A3" s="9">
        <v>2</v>
      </c>
      <c r="B3" s="9">
        <v>340</v>
      </c>
      <c r="C3" s="9">
        <v>1400</v>
      </c>
      <c r="D3" s="9" t="s">
        <v>134</v>
      </c>
      <c r="E3" s="9" t="s">
        <v>129</v>
      </c>
      <c r="F3" s="9" t="s">
        <v>135</v>
      </c>
      <c r="G3" s="9" t="s">
        <v>136</v>
      </c>
      <c r="H3" s="9">
        <v>34</v>
      </c>
      <c r="I3" s="9">
        <v>1</v>
      </c>
      <c r="J3" s="9">
        <v>1</v>
      </c>
      <c r="K3" s="9">
        <v>2</v>
      </c>
      <c r="L3" s="9" t="s">
        <v>137</v>
      </c>
      <c r="M3" s="9">
        <v>2680</v>
      </c>
      <c r="N3" s="62" t="e">
        <f t="shared" si="0"/>
        <v>#VALUE!</v>
      </c>
      <c r="O3" s="9" t="s">
        <v>23</v>
      </c>
      <c r="Q3" s="9" t="s">
        <v>101</v>
      </c>
      <c r="R3" s="9">
        <f>250*250*300</f>
        <v>18750000</v>
      </c>
      <c r="T3" s="9">
        <f>6*6*6</f>
        <v>216</v>
      </c>
      <c r="U3" s="9">
        <f>(1-T3/R3)*COUNT($R$340:$R$342)</f>
        <v>2.99996544</v>
      </c>
      <c r="V3" s="9" t="s">
        <v>54</v>
      </c>
      <c r="X3" s="9">
        <v>15</v>
      </c>
      <c r="Z3" s="9">
        <v>53</v>
      </c>
      <c r="AB3" s="5" t="s">
        <v>110</v>
      </c>
      <c r="AC3" s="5">
        <v>2</v>
      </c>
    </row>
    <row r="4" spans="1:29" x14ac:dyDescent="0.3">
      <c r="A4" s="9">
        <v>2</v>
      </c>
      <c r="B4" s="9">
        <v>370</v>
      </c>
      <c r="C4" s="9">
        <v>1454</v>
      </c>
      <c r="D4" s="9" t="s">
        <v>138</v>
      </c>
      <c r="E4" s="9" t="s">
        <v>129</v>
      </c>
      <c r="F4" s="9" t="s">
        <v>139</v>
      </c>
      <c r="G4" s="9" t="s">
        <v>140</v>
      </c>
      <c r="H4" s="9" t="s">
        <v>141</v>
      </c>
      <c r="I4" s="9">
        <v>1</v>
      </c>
      <c r="J4" s="9">
        <v>1</v>
      </c>
      <c r="K4" s="9">
        <v>1</v>
      </c>
      <c r="L4" s="9" t="s">
        <v>142</v>
      </c>
      <c r="M4" s="9">
        <v>2680</v>
      </c>
      <c r="N4" s="62" t="e">
        <f t="shared" si="0"/>
        <v>#VALUE!</v>
      </c>
      <c r="O4" s="9" t="s">
        <v>23</v>
      </c>
      <c r="Q4" s="9" t="s">
        <v>95</v>
      </c>
      <c r="R4" s="9">
        <f>258*258*350</f>
        <v>23297400</v>
      </c>
      <c r="T4" s="9">
        <v>1</v>
      </c>
      <c r="U4" s="9">
        <f>(1-T4/R4)*COUNT($R$244:$R$255)</f>
        <v>11.999999484921064</v>
      </c>
      <c r="V4" s="9" t="s">
        <v>54</v>
      </c>
      <c r="X4" s="9">
        <v>17.23</v>
      </c>
      <c r="Z4" s="9">
        <v>53.3</v>
      </c>
      <c r="AC4" s="5"/>
    </row>
    <row r="5" spans="1:29" x14ac:dyDescent="0.3">
      <c r="A5" s="9">
        <v>2</v>
      </c>
      <c r="B5" s="9">
        <v>370</v>
      </c>
      <c r="C5" s="9">
        <v>1344</v>
      </c>
      <c r="D5" s="9" t="s">
        <v>143</v>
      </c>
      <c r="E5" s="9" t="s">
        <v>129</v>
      </c>
      <c r="F5" s="9" t="s">
        <v>139</v>
      </c>
      <c r="G5" s="9" t="s">
        <v>144</v>
      </c>
      <c r="H5" s="9" t="s">
        <v>141</v>
      </c>
      <c r="I5" s="9">
        <v>1</v>
      </c>
      <c r="J5" s="9">
        <v>1</v>
      </c>
      <c r="K5" s="9">
        <v>1</v>
      </c>
      <c r="L5" s="9" t="s">
        <v>145</v>
      </c>
      <c r="M5" s="9">
        <v>2680</v>
      </c>
      <c r="N5" s="62" t="e">
        <f t="shared" si="0"/>
        <v>#VALUE!</v>
      </c>
      <c r="O5" s="9" t="s">
        <v>23</v>
      </c>
      <c r="Q5" s="9" t="s">
        <v>95</v>
      </c>
      <c r="R5" s="9">
        <f>258*258*350</f>
        <v>23297400</v>
      </c>
      <c r="T5" s="9">
        <v>1</v>
      </c>
      <c r="U5" s="9">
        <f>(1-T5/R5)*COUNT($R$244:$R$255)</f>
        <v>11.999999484921064</v>
      </c>
      <c r="V5" s="9" t="s">
        <v>54</v>
      </c>
      <c r="X5" s="9">
        <v>17.23</v>
      </c>
      <c r="Z5" s="9">
        <v>53.3</v>
      </c>
      <c r="AB5" t="s">
        <v>26</v>
      </c>
      <c r="AC5" s="5">
        <v>2</v>
      </c>
    </row>
    <row r="6" spans="1:29" x14ac:dyDescent="0.3">
      <c r="A6" s="9">
        <v>2</v>
      </c>
      <c r="B6" s="9">
        <v>370</v>
      </c>
      <c r="C6" s="9">
        <v>1511</v>
      </c>
      <c r="D6" s="9" t="s">
        <v>138</v>
      </c>
      <c r="E6" s="9" t="s">
        <v>129</v>
      </c>
      <c r="F6" s="9" t="s">
        <v>139</v>
      </c>
      <c r="G6" s="9" t="s">
        <v>146</v>
      </c>
      <c r="H6" s="9" t="s">
        <v>141</v>
      </c>
      <c r="I6" s="9">
        <v>1</v>
      </c>
      <c r="J6" s="9">
        <v>1</v>
      </c>
      <c r="K6" s="9">
        <v>1</v>
      </c>
      <c r="L6" s="9" t="s">
        <v>145</v>
      </c>
      <c r="M6" s="9">
        <v>2680</v>
      </c>
      <c r="N6" s="62" t="e">
        <f t="shared" si="0"/>
        <v>#VALUE!</v>
      </c>
      <c r="O6" s="9" t="s">
        <v>23</v>
      </c>
      <c r="Q6" s="9" t="s">
        <v>95</v>
      </c>
      <c r="R6" s="9">
        <f>258*258*350</f>
        <v>23297400</v>
      </c>
      <c r="T6" s="9">
        <v>1</v>
      </c>
      <c r="U6" s="9">
        <f>(1-T6/R6)*COUNT($R$244:$R$255)</f>
        <v>11.999999484921064</v>
      </c>
      <c r="V6" s="9" t="s">
        <v>54</v>
      </c>
      <c r="X6" s="9">
        <v>17.23</v>
      </c>
      <c r="Z6" s="9">
        <v>53.3</v>
      </c>
      <c r="AB6" s="5" t="s">
        <v>46</v>
      </c>
      <c r="AC6" s="5">
        <v>1</v>
      </c>
    </row>
    <row r="7" spans="1:29" x14ac:dyDescent="0.3">
      <c r="A7" s="9">
        <v>2</v>
      </c>
      <c r="B7" s="9">
        <v>370</v>
      </c>
      <c r="C7" s="9">
        <v>1293</v>
      </c>
      <c r="D7" s="9" t="s">
        <v>143</v>
      </c>
      <c r="E7" s="9" t="s">
        <v>129</v>
      </c>
      <c r="F7" s="9" t="s">
        <v>139</v>
      </c>
      <c r="G7" s="9" t="s">
        <v>147</v>
      </c>
      <c r="H7" s="9" t="s">
        <v>141</v>
      </c>
      <c r="I7" s="9">
        <v>1</v>
      </c>
      <c r="J7" s="9">
        <v>1</v>
      </c>
      <c r="K7" s="9">
        <v>1</v>
      </c>
      <c r="L7" s="9" t="s">
        <v>148</v>
      </c>
      <c r="M7" s="9">
        <v>2680</v>
      </c>
      <c r="N7" s="62" t="e">
        <f t="shared" si="0"/>
        <v>#VALUE!</v>
      </c>
      <c r="O7" s="9" t="s">
        <v>23</v>
      </c>
      <c r="Q7" s="9" t="s">
        <v>95</v>
      </c>
      <c r="R7" s="9">
        <f>258*258*350</f>
        <v>23297400</v>
      </c>
      <c r="T7" s="9">
        <v>1</v>
      </c>
      <c r="U7" s="9">
        <f>(1-T7/R7)*COUNT($R$244:$R$255)</f>
        <v>11.999999484921064</v>
      </c>
      <c r="V7" s="9" t="s">
        <v>54</v>
      </c>
      <c r="X7" s="9">
        <v>17.23</v>
      </c>
      <c r="Z7" s="9">
        <v>53.3</v>
      </c>
      <c r="AB7" s="5" t="s">
        <v>111</v>
      </c>
      <c r="AC7" s="5">
        <v>3</v>
      </c>
    </row>
    <row r="8" spans="1:29" x14ac:dyDescent="0.3">
      <c r="A8" s="9">
        <v>2</v>
      </c>
      <c r="B8" s="9">
        <v>250</v>
      </c>
      <c r="C8" s="9">
        <v>1600</v>
      </c>
      <c r="D8" s="9" t="s">
        <v>130</v>
      </c>
      <c r="E8" s="9" t="s">
        <v>129</v>
      </c>
      <c r="F8" s="9" t="s">
        <v>134</v>
      </c>
      <c r="G8" s="9" t="s">
        <v>149</v>
      </c>
      <c r="H8" s="9" t="s">
        <v>150</v>
      </c>
      <c r="I8" s="9">
        <v>1</v>
      </c>
      <c r="J8" s="9">
        <v>1</v>
      </c>
      <c r="K8" s="9">
        <v>1</v>
      </c>
      <c r="L8" s="9" t="s">
        <v>151</v>
      </c>
      <c r="M8" s="9">
        <v>2680</v>
      </c>
      <c r="N8" s="9">
        <v>2676</v>
      </c>
      <c r="O8" s="9" t="s">
        <v>23</v>
      </c>
      <c r="Q8" s="9" t="s">
        <v>86</v>
      </c>
      <c r="R8" s="9">
        <f>125*125*125</f>
        <v>1953125</v>
      </c>
      <c r="T8" s="9">
        <f>10*10*10</f>
        <v>1000</v>
      </c>
      <c r="U8" s="9">
        <f>(1-T8/R8)*COUNT($R$55:$R$81)</f>
        <v>26.986176</v>
      </c>
      <c r="V8" s="9" t="s">
        <v>54</v>
      </c>
      <c r="X8" s="9">
        <v>20</v>
      </c>
      <c r="Z8" s="9">
        <v>63</v>
      </c>
      <c r="AB8" s="5" t="s">
        <v>49</v>
      </c>
      <c r="AC8" s="9">
        <v>4</v>
      </c>
    </row>
    <row r="9" spans="1:29" x14ac:dyDescent="0.3">
      <c r="A9" s="9">
        <v>2</v>
      </c>
      <c r="B9" s="9">
        <v>370</v>
      </c>
      <c r="C9" s="9">
        <v>1402</v>
      </c>
      <c r="D9" s="9" t="s">
        <v>138</v>
      </c>
      <c r="E9" s="9" t="s">
        <v>129</v>
      </c>
      <c r="F9" s="9" t="s">
        <v>139</v>
      </c>
      <c r="G9" s="9" t="s">
        <v>152</v>
      </c>
      <c r="H9" s="9" t="s">
        <v>141</v>
      </c>
      <c r="I9" s="9">
        <v>1</v>
      </c>
      <c r="J9" s="9">
        <v>1</v>
      </c>
      <c r="K9" s="9">
        <v>1</v>
      </c>
      <c r="L9" s="9" t="s">
        <v>151</v>
      </c>
      <c r="M9" s="9">
        <v>2680</v>
      </c>
      <c r="N9" s="62" t="e">
        <f t="shared" ref="N9:N29" si="1">M9*L9/100</f>
        <v>#VALUE!</v>
      </c>
      <c r="O9" s="9" t="s">
        <v>23</v>
      </c>
      <c r="Q9" s="9" t="s">
        <v>95</v>
      </c>
      <c r="R9" s="9">
        <f>258*258*350</f>
        <v>23297400</v>
      </c>
      <c r="T9" s="9">
        <v>1</v>
      </c>
      <c r="U9" s="9">
        <f>(1-T9/R9)*COUNT($R$244:$R$255)</f>
        <v>11.999999484921064</v>
      </c>
      <c r="V9" s="9" t="s">
        <v>54</v>
      </c>
      <c r="X9" s="9">
        <v>17.23</v>
      </c>
      <c r="Z9" s="9">
        <v>53.3</v>
      </c>
      <c r="AC9" s="5"/>
    </row>
    <row r="10" spans="1:29" x14ac:dyDescent="0.3">
      <c r="A10" s="9">
        <v>2</v>
      </c>
      <c r="B10" s="9">
        <v>370</v>
      </c>
      <c r="C10" s="9">
        <v>1246</v>
      </c>
      <c r="D10" s="9" t="s">
        <v>143</v>
      </c>
      <c r="E10" s="9" t="s">
        <v>129</v>
      </c>
      <c r="F10" s="9" t="s">
        <v>139</v>
      </c>
      <c r="G10" s="9" t="s">
        <v>153</v>
      </c>
      <c r="H10" s="9" t="s">
        <v>141</v>
      </c>
      <c r="I10" s="9">
        <v>1</v>
      </c>
      <c r="J10" s="9">
        <v>1</v>
      </c>
      <c r="K10" s="9">
        <v>1</v>
      </c>
      <c r="L10" s="9" t="s">
        <v>154</v>
      </c>
      <c r="M10" s="9">
        <v>2680</v>
      </c>
      <c r="N10" s="62" t="e">
        <f t="shared" si="1"/>
        <v>#VALUE!</v>
      </c>
      <c r="O10" s="9" t="s">
        <v>23</v>
      </c>
      <c r="Q10" s="9" t="s">
        <v>95</v>
      </c>
      <c r="R10" s="9">
        <f>258*258*350</f>
        <v>23297400</v>
      </c>
      <c r="T10" s="9">
        <v>1</v>
      </c>
      <c r="U10" s="9">
        <f>(1-T10/R10)*COUNT($R$244:$R$255)</f>
        <v>11.999999484921064</v>
      </c>
      <c r="V10" s="9" t="s">
        <v>54</v>
      </c>
      <c r="X10" s="9">
        <v>17.23</v>
      </c>
      <c r="Z10" s="9">
        <v>53.3</v>
      </c>
      <c r="AB10" s="5" t="s">
        <v>112</v>
      </c>
      <c r="AC10" s="5">
        <v>1</v>
      </c>
    </row>
    <row r="11" spans="1:29" x14ac:dyDescent="0.3">
      <c r="A11" s="9">
        <v>2</v>
      </c>
      <c r="B11" s="9">
        <v>370</v>
      </c>
      <c r="C11" s="9">
        <v>1573</v>
      </c>
      <c r="D11" s="9" t="s">
        <v>138</v>
      </c>
      <c r="E11" s="9" t="s">
        <v>129</v>
      </c>
      <c r="F11" s="9" t="s">
        <v>139</v>
      </c>
      <c r="G11" s="9" t="s">
        <v>155</v>
      </c>
      <c r="H11" s="9" t="s">
        <v>141</v>
      </c>
      <c r="I11" s="9">
        <v>1</v>
      </c>
      <c r="J11" s="9">
        <v>1</v>
      </c>
      <c r="K11" s="9">
        <v>1</v>
      </c>
      <c r="L11" s="9" t="s">
        <v>154</v>
      </c>
      <c r="M11" s="9">
        <v>2680</v>
      </c>
      <c r="N11" s="62" t="e">
        <f t="shared" si="1"/>
        <v>#VALUE!</v>
      </c>
      <c r="O11" s="9" t="s">
        <v>23</v>
      </c>
      <c r="Q11" s="9" t="s">
        <v>95</v>
      </c>
      <c r="R11" s="9">
        <f>258*258*350</f>
        <v>23297400</v>
      </c>
      <c r="T11" s="9">
        <v>1</v>
      </c>
      <c r="U11" s="9">
        <f>(1-T11/R11)*COUNT($R$244:$R$255)</f>
        <v>11.999999484921064</v>
      </c>
      <c r="V11" s="9" t="s">
        <v>54</v>
      </c>
      <c r="X11" s="9">
        <v>17.23</v>
      </c>
      <c r="Z11" s="9">
        <v>53.3</v>
      </c>
      <c r="AB11" s="5" t="s">
        <v>113</v>
      </c>
      <c r="AC11" s="5">
        <v>2</v>
      </c>
    </row>
    <row r="12" spans="1:29" x14ac:dyDescent="0.3">
      <c r="A12" s="9">
        <v>2</v>
      </c>
      <c r="B12" s="9">
        <v>180</v>
      </c>
      <c r="C12" s="9">
        <v>1000</v>
      </c>
      <c r="D12" s="9" t="s">
        <v>156</v>
      </c>
      <c r="E12" s="9" t="s">
        <v>129</v>
      </c>
      <c r="F12" s="9" t="s">
        <v>139</v>
      </c>
      <c r="G12" s="9" t="s">
        <v>157</v>
      </c>
      <c r="H12" s="9" t="s">
        <v>158</v>
      </c>
      <c r="I12" s="9">
        <v>1</v>
      </c>
      <c r="J12" s="9">
        <v>1</v>
      </c>
      <c r="K12" s="9">
        <v>1</v>
      </c>
      <c r="L12" s="9" t="s">
        <v>159</v>
      </c>
      <c r="M12" s="9">
        <v>2680</v>
      </c>
      <c r="N12" s="62" t="e">
        <f t="shared" si="1"/>
        <v>#VALUE!</v>
      </c>
      <c r="O12" s="9" t="s">
        <v>23</v>
      </c>
      <c r="Q12" s="9" t="s">
        <v>25</v>
      </c>
      <c r="R12" s="9">
        <f>100^3</f>
        <v>1000000</v>
      </c>
      <c r="T12" s="9">
        <f>8*8*8</f>
        <v>512</v>
      </c>
      <c r="U12" s="9">
        <f>(1-T12/R12)*COUNT($R$169:$R$243)</f>
        <v>74.961600000000004</v>
      </c>
      <c r="V12" s="9" t="s">
        <v>54</v>
      </c>
      <c r="X12" s="9">
        <v>9.36</v>
      </c>
      <c r="Z12" s="9">
        <v>44.81</v>
      </c>
      <c r="AB12" s="5">
        <v>3</v>
      </c>
      <c r="AC12" s="5">
        <v>3</v>
      </c>
    </row>
    <row r="13" spans="1:29" x14ac:dyDescent="0.3">
      <c r="A13" s="9">
        <v>2</v>
      </c>
      <c r="B13" s="9">
        <v>370</v>
      </c>
      <c r="C13" s="9">
        <v>1202</v>
      </c>
      <c r="D13" s="9" t="s">
        <v>143</v>
      </c>
      <c r="E13" s="9" t="s">
        <v>129</v>
      </c>
      <c r="F13" s="9" t="s">
        <v>139</v>
      </c>
      <c r="G13" s="9" t="s">
        <v>160</v>
      </c>
      <c r="H13" s="9" t="s">
        <v>141</v>
      </c>
      <c r="I13" s="9">
        <v>1</v>
      </c>
      <c r="J13" s="9">
        <v>1</v>
      </c>
      <c r="K13" s="9">
        <v>1</v>
      </c>
      <c r="L13" s="9" t="s">
        <v>159</v>
      </c>
      <c r="M13" s="9">
        <v>2680</v>
      </c>
      <c r="N13" s="62" t="e">
        <f t="shared" si="1"/>
        <v>#VALUE!</v>
      </c>
      <c r="O13" s="9" t="s">
        <v>23</v>
      </c>
      <c r="Q13" s="9" t="s">
        <v>95</v>
      </c>
      <c r="R13" s="9">
        <f>258*258*350</f>
        <v>23297400</v>
      </c>
      <c r="T13" s="9">
        <v>1</v>
      </c>
      <c r="U13" s="9">
        <f>(1-T13/R13)*COUNT($R$244:$R$255)</f>
        <v>11.999999484921064</v>
      </c>
      <c r="V13" s="9" t="s">
        <v>54</v>
      </c>
      <c r="X13" s="9">
        <v>17.23</v>
      </c>
      <c r="Z13" s="9">
        <v>53.3</v>
      </c>
      <c r="AB13" s="9">
        <v>4</v>
      </c>
      <c r="AC13" s="5">
        <v>4</v>
      </c>
    </row>
    <row r="14" spans="1:29" x14ac:dyDescent="0.3">
      <c r="A14" s="9">
        <v>2</v>
      </c>
      <c r="B14" s="9">
        <v>370</v>
      </c>
      <c r="C14" s="9">
        <v>1398</v>
      </c>
      <c r="D14" s="9" t="s">
        <v>143</v>
      </c>
      <c r="E14" s="9" t="s">
        <v>129</v>
      </c>
      <c r="F14" s="9" t="s">
        <v>139</v>
      </c>
      <c r="G14" s="9" t="s">
        <v>161</v>
      </c>
      <c r="H14" s="9" t="s">
        <v>141</v>
      </c>
      <c r="I14" s="9">
        <v>1</v>
      </c>
      <c r="J14" s="9">
        <v>1</v>
      </c>
      <c r="K14" s="9">
        <v>1</v>
      </c>
      <c r="L14" s="9" t="s">
        <v>159</v>
      </c>
      <c r="M14" s="9">
        <v>2680</v>
      </c>
      <c r="N14" s="62" t="e">
        <f t="shared" si="1"/>
        <v>#VALUE!</v>
      </c>
      <c r="O14" s="9" t="s">
        <v>23</v>
      </c>
      <c r="Q14" s="9" t="s">
        <v>95</v>
      </c>
      <c r="R14" s="9">
        <f>258*258*350</f>
        <v>23297400</v>
      </c>
      <c r="T14" s="9">
        <v>1</v>
      </c>
      <c r="U14" s="9">
        <f>(1-T14/R14)*COUNT($R$244:$R$255)</f>
        <v>11.999999484921064</v>
      </c>
      <c r="V14" s="9" t="s">
        <v>54</v>
      </c>
      <c r="X14" s="9">
        <v>17.23</v>
      </c>
      <c r="Z14" s="9">
        <v>53.3</v>
      </c>
      <c r="AC14" s="5"/>
    </row>
    <row r="15" spans="1:29" x14ac:dyDescent="0.3">
      <c r="A15" s="9">
        <v>2</v>
      </c>
      <c r="B15" s="9">
        <v>370</v>
      </c>
      <c r="C15" s="9">
        <v>1352</v>
      </c>
      <c r="D15" s="9" t="s">
        <v>138</v>
      </c>
      <c r="E15" s="9" t="s">
        <v>129</v>
      </c>
      <c r="F15" s="9" t="s">
        <v>139</v>
      </c>
      <c r="G15" s="9" t="s">
        <v>162</v>
      </c>
      <c r="H15" s="9" t="s">
        <v>141</v>
      </c>
      <c r="I15" s="9">
        <v>1</v>
      </c>
      <c r="J15" s="9">
        <v>1</v>
      </c>
      <c r="K15" s="9">
        <v>1</v>
      </c>
      <c r="L15" s="9" t="s">
        <v>163</v>
      </c>
      <c r="M15" s="9">
        <v>2680</v>
      </c>
      <c r="N15" s="62" t="e">
        <f t="shared" si="1"/>
        <v>#VALUE!</v>
      </c>
      <c r="O15" s="9" t="s">
        <v>23</v>
      </c>
      <c r="Q15" s="9" t="s">
        <v>95</v>
      </c>
      <c r="R15" s="9">
        <f>258*258*350</f>
        <v>23297400</v>
      </c>
      <c r="T15" s="9">
        <v>1</v>
      </c>
      <c r="U15" s="9">
        <f>(1-T15/R15)*COUNT($R$244:$R$255)</f>
        <v>11.999999484921064</v>
      </c>
      <c r="V15" s="9" t="s">
        <v>54</v>
      </c>
      <c r="X15" s="9">
        <v>17.23</v>
      </c>
      <c r="Z15" s="9">
        <v>53.3</v>
      </c>
      <c r="AB15" s="5" t="s">
        <v>112</v>
      </c>
      <c r="AC15" s="5">
        <v>1</v>
      </c>
    </row>
    <row r="16" spans="1:29" x14ac:dyDescent="0.3">
      <c r="A16" s="9">
        <v>2</v>
      </c>
      <c r="B16" s="9">
        <v>600</v>
      </c>
      <c r="C16" s="9">
        <v>2000</v>
      </c>
      <c r="D16" s="9" t="s">
        <v>128</v>
      </c>
      <c r="E16" s="9" t="s">
        <v>156</v>
      </c>
      <c r="F16" s="9" t="s">
        <v>164</v>
      </c>
      <c r="G16" s="9" t="s">
        <v>165</v>
      </c>
      <c r="H16" s="9" t="s">
        <v>150</v>
      </c>
      <c r="I16" s="9">
        <v>6</v>
      </c>
      <c r="J16" s="9">
        <v>1</v>
      </c>
      <c r="K16" s="9">
        <v>6</v>
      </c>
      <c r="L16" s="9" t="s">
        <v>166</v>
      </c>
      <c r="M16" s="9">
        <v>2680</v>
      </c>
      <c r="N16" s="62" t="e">
        <f t="shared" si="1"/>
        <v>#VALUE!</v>
      </c>
      <c r="O16" s="9" t="s">
        <v>23</v>
      </c>
      <c r="Q16" s="9" t="s">
        <v>121</v>
      </c>
      <c r="R16" s="9">
        <f>(PI()*400^2/4)*400</f>
        <v>50265482.457436688</v>
      </c>
      <c r="T16" s="9">
        <f>10*10*10</f>
        <v>1000</v>
      </c>
      <c r="U16" s="9">
        <f>(1-T16/R16)*COUNT($R$83:$R$100)</f>
        <v>17.999641901378041</v>
      </c>
      <c r="V16" s="9" t="s">
        <v>27</v>
      </c>
      <c r="X16" s="9">
        <v>20</v>
      </c>
      <c r="Z16" s="9">
        <v>63</v>
      </c>
      <c r="AB16" s="5" t="s">
        <v>113</v>
      </c>
      <c r="AC16" s="5">
        <v>2</v>
      </c>
    </row>
    <row r="17" spans="1:29" x14ac:dyDescent="0.3">
      <c r="A17" s="9">
        <v>2</v>
      </c>
      <c r="B17" s="9">
        <v>800</v>
      </c>
      <c r="C17" s="9">
        <v>1500</v>
      </c>
      <c r="D17" s="9" t="s">
        <v>128</v>
      </c>
      <c r="E17" s="9" t="s">
        <v>156</v>
      </c>
      <c r="F17" s="9" t="s">
        <v>164</v>
      </c>
      <c r="G17" s="9" t="s">
        <v>167</v>
      </c>
      <c r="H17" s="9" t="s">
        <v>150</v>
      </c>
      <c r="I17" s="9">
        <v>6</v>
      </c>
      <c r="J17" s="9">
        <v>1</v>
      </c>
      <c r="K17" s="9">
        <v>6</v>
      </c>
      <c r="L17" s="9" t="s">
        <v>166</v>
      </c>
      <c r="M17" s="9">
        <v>2680</v>
      </c>
      <c r="N17" s="62" t="e">
        <f t="shared" si="1"/>
        <v>#VALUE!</v>
      </c>
      <c r="O17" s="9" t="s">
        <v>23</v>
      </c>
      <c r="Q17" s="9" t="s">
        <v>121</v>
      </c>
      <c r="R17" s="9">
        <f>(PI()*400^2/4)*400</f>
        <v>50265482.457436688</v>
      </c>
      <c r="T17" s="9">
        <f>10*10*10</f>
        <v>1000</v>
      </c>
      <c r="U17" s="9">
        <f>(1-T17/R17)*COUNT($R$83:$R$100)</f>
        <v>17.999641901378041</v>
      </c>
      <c r="V17" s="9" t="s">
        <v>27</v>
      </c>
      <c r="X17" s="9">
        <v>20</v>
      </c>
      <c r="Z17" s="9">
        <v>63</v>
      </c>
      <c r="AB17" t="s">
        <v>119</v>
      </c>
      <c r="AC17" s="5">
        <v>3</v>
      </c>
    </row>
    <row r="18" spans="1:29" x14ac:dyDescent="0.3">
      <c r="A18" s="9">
        <v>2</v>
      </c>
      <c r="B18" s="9">
        <v>300</v>
      </c>
      <c r="C18" s="9">
        <v>1400</v>
      </c>
      <c r="D18" s="9" t="s">
        <v>134</v>
      </c>
      <c r="E18" s="9" t="s">
        <v>129</v>
      </c>
      <c r="F18" s="9" t="s">
        <v>135</v>
      </c>
      <c r="G18" s="9" t="s">
        <v>168</v>
      </c>
      <c r="H18" s="9">
        <v>34</v>
      </c>
      <c r="I18" s="9">
        <v>1</v>
      </c>
      <c r="J18" s="9">
        <v>1</v>
      </c>
      <c r="K18" s="9">
        <v>2</v>
      </c>
      <c r="L18" s="9" t="s">
        <v>169</v>
      </c>
      <c r="M18" s="9">
        <v>2680</v>
      </c>
      <c r="N18" s="62" t="e">
        <f t="shared" si="1"/>
        <v>#VALUE!</v>
      </c>
      <c r="O18" s="9" t="s">
        <v>23</v>
      </c>
      <c r="Q18" s="9" t="s">
        <v>101</v>
      </c>
      <c r="R18" s="9">
        <f>250*250*300</f>
        <v>18750000</v>
      </c>
      <c r="T18" s="9">
        <f>6*6*6</f>
        <v>216</v>
      </c>
      <c r="U18" s="9">
        <f>(1-T18/R18)*COUNT($R$340:$R$342)</f>
        <v>2.99996544</v>
      </c>
      <c r="V18" s="9" t="s">
        <v>54</v>
      </c>
      <c r="X18" s="9">
        <v>15</v>
      </c>
      <c r="Z18" s="9">
        <v>53</v>
      </c>
      <c r="AB18" t="s">
        <v>115</v>
      </c>
      <c r="AC18" s="9">
        <v>4</v>
      </c>
    </row>
    <row r="19" spans="1:29" x14ac:dyDescent="0.3">
      <c r="A19" s="9">
        <v>2</v>
      </c>
      <c r="B19" s="9">
        <v>788</v>
      </c>
      <c r="C19" s="9">
        <v>1099</v>
      </c>
      <c r="D19" s="9" t="s">
        <v>170</v>
      </c>
      <c r="E19" s="9" t="s">
        <v>171</v>
      </c>
      <c r="F19" s="9" t="s">
        <v>130</v>
      </c>
      <c r="G19" s="9" t="s">
        <v>172</v>
      </c>
      <c r="H19" s="9">
        <v>40</v>
      </c>
      <c r="I19" s="9">
        <v>6</v>
      </c>
      <c r="J19" s="9">
        <v>1</v>
      </c>
      <c r="K19" s="9">
        <v>6</v>
      </c>
      <c r="L19" s="9" t="s">
        <v>173</v>
      </c>
      <c r="M19" s="9">
        <v>2680</v>
      </c>
      <c r="N19" s="9" t="e">
        <f t="shared" si="1"/>
        <v>#VALUE!</v>
      </c>
      <c r="O19" s="9" t="s">
        <v>23</v>
      </c>
      <c r="Q19" s="9" t="s">
        <v>80</v>
      </c>
      <c r="R19" s="9">
        <f>630*400*500</f>
        <v>126000000</v>
      </c>
      <c r="T19" s="9">
        <f>10*10*10</f>
        <v>1000</v>
      </c>
      <c r="U19" s="9">
        <f>(1-T19/R19)*COUNT($R$2:$R$29)</f>
        <v>27.999777777777776</v>
      </c>
      <c r="V19" s="9" t="s">
        <v>54</v>
      </c>
      <c r="X19" s="9">
        <v>20</v>
      </c>
      <c r="Z19" s="9">
        <v>60</v>
      </c>
      <c r="AB19" t="s">
        <v>120</v>
      </c>
      <c r="AC19" s="5">
        <v>5</v>
      </c>
    </row>
    <row r="20" spans="1:29" x14ac:dyDescent="0.3">
      <c r="A20" s="9">
        <v>2</v>
      </c>
      <c r="B20" s="9">
        <v>370</v>
      </c>
      <c r="C20" s="9">
        <v>1161</v>
      </c>
      <c r="D20" s="9" t="s">
        <v>143</v>
      </c>
      <c r="E20" s="9" t="s">
        <v>129</v>
      </c>
      <c r="F20" s="9" t="s">
        <v>139</v>
      </c>
      <c r="G20" s="9" t="s">
        <v>174</v>
      </c>
      <c r="H20" s="9" t="s">
        <v>141</v>
      </c>
      <c r="I20" s="9">
        <v>1</v>
      </c>
      <c r="J20" s="9">
        <v>1</v>
      </c>
      <c r="K20" s="9">
        <v>1</v>
      </c>
      <c r="L20" s="9" t="s">
        <v>175</v>
      </c>
      <c r="M20" s="9">
        <v>2680</v>
      </c>
      <c r="N20" s="62" t="e">
        <f t="shared" si="1"/>
        <v>#VALUE!</v>
      </c>
      <c r="O20" s="9" t="s">
        <v>23</v>
      </c>
      <c r="Q20" s="9" t="s">
        <v>95</v>
      </c>
      <c r="R20" s="9">
        <f>258*258*350</f>
        <v>23297400</v>
      </c>
      <c r="T20" s="9">
        <v>1</v>
      </c>
      <c r="U20" s="9">
        <f>(1-T20/R20)*COUNT($R$244:$R$255)</f>
        <v>11.999999484921064</v>
      </c>
      <c r="V20" s="9" t="s">
        <v>54</v>
      </c>
      <c r="X20" s="9">
        <v>17.23</v>
      </c>
      <c r="Z20" s="9">
        <v>53.3</v>
      </c>
      <c r="AB20" t="s">
        <v>44</v>
      </c>
      <c r="AC20" s="5">
        <v>6</v>
      </c>
    </row>
    <row r="21" spans="1:29" x14ac:dyDescent="0.3">
      <c r="A21" s="9">
        <v>2</v>
      </c>
      <c r="B21" s="9">
        <v>370</v>
      </c>
      <c r="C21" s="9">
        <v>1306</v>
      </c>
      <c r="D21" s="9" t="s">
        <v>138</v>
      </c>
      <c r="E21" s="9" t="s">
        <v>129</v>
      </c>
      <c r="F21" s="9" t="s">
        <v>139</v>
      </c>
      <c r="G21" s="9" t="s">
        <v>174</v>
      </c>
      <c r="H21" s="9" t="s">
        <v>141</v>
      </c>
      <c r="I21" s="9">
        <v>1</v>
      </c>
      <c r="J21" s="9">
        <v>1</v>
      </c>
      <c r="K21" s="9">
        <v>1</v>
      </c>
      <c r="L21" s="9" t="s">
        <v>176</v>
      </c>
      <c r="M21" s="9">
        <v>2680</v>
      </c>
      <c r="N21" s="62" t="e">
        <f t="shared" si="1"/>
        <v>#VALUE!</v>
      </c>
      <c r="O21" s="9" t="s">
        <v>23</v>
      </c>
      <c r="Q21" s="9" t="s">
        <v>95</v>
      </c>
      <c r="R21" s="9">
        <f>258*258*350</f>
        <v>23297400</v>
      </c>
      <c r="T21" s="9">
        <v>1</v>
      </c>
      <c r="U21" s="9">
        <f>(1-T21/R21)*COUNT($R$244:$R$255)</f>
        <v>11.999999484921064</v>
      </c>
      <c r="V21" s="9" t="s">
        <v>54</v>
      </c>
      <c r="X21" s="9">
        <v>17.23</v>
      </c>
      <c r="Z21" s="9">
        <v>53.3</v>
      </c>
    </row>
    <row r="22" spans="1:29" x14ac:dyDescent="0.3">
      <c r="A22" s="9">
        <v>2</v>
      </c>
      <c r="B22" s="9">
        <v>400</v>
      </c>
      <c r="C22" s="9">
        <v>1000</v>
      </c>
      <c r="D22" s="9" t="s">
        <v>128</v>
      </c>
      <c r="E22" s="9" t="s">
        <v>156</v>
      </c>
      <c r="F22" s="9" t="s">
        <v>164</v>
      </c>
      <c r="G22" s="9" t="s">
        <v>177</v>
      </c>
      <c r="H22" s="9" t="s">
        <v>150</v>
      </c>
      <c r="I22" s="9">
        <v>6</v>
      </c>
      <c r="J22" s="9">
        <v>1</v>
      </c>
      <c r="K22" s="9">
        <v>6</v>
      </c>
      <c r="L22" s="9" t="s">
        <v>178</v>
      </c>
      <c r="M22" s="9">
        <v>2680</v>
      </c>
      <c r="N22" s="62" t="e">
        <f t="shared" si="1"/>
        <v>#VALUE!</v>
      </c>
      <c r="O22" s="9" t="s">
        <v>23</v>
      </c>
      <c r="Q22" s="9" t="s">
        <v>121</v>
      </c>
      <c r="R22" s="9">
        <f>(PI()*400^2/4)*400</f>
        <v>50265482.457436688</v>
      </c>
      <c r="T22" s="9">
        <f>10*10*10</f>
        <v>1000</v>
      </c>
      <c r="U22" s="9">
        <f>(1-T22/R22)*COUNT($R$83:$R$100)</f>
        <v>17.999641901378041</v>
      </c>
      <c r="V22" s="9" t="s">
        <v>27</v>
      </c>
      <c r="X22" s="9">
        <v>20</v>
      </c>
      <c r="Z22" s="9">
        <v>63</v>
      </c>
    </row>
    <row r="23" spans="1:29" x14ac:dyDescent="0.3">
      <c r="A23" s="9">
        <v>2</v>
      </c>
      <c r="B23" s="9">
        <v>500</v>
      </c>
      <c r="C23" s="9">
        <v>1500</v>
      </c>
      <c r="D23" s="9" t="s">
        <v>128</v>
      </c>
      <c r="E23" s="9" t="s">
        <v>156</v>
      </c>
      <c r="F23" s="9" t="s">
        <v>164</v>
      </c>
      <c r="G23" s="9" t="s">
        <v>179</v>
      </c>
      <c r="H23" s="9" t="s">
        <v>150</v>
      </c>
      <c r="I23" s="9">
        <v>6</v>
      </c>
      <c r="J23" s="9">
        <v>1</v>
      </c>
      <c r="K23" s="9">
        <v>6</v>
      </c>
      <c r="L23" s="9" t="s">
        <v>178</v>
      </c>
      <c r="M23" s="9">
        <v>2680</v>
      </c>
      <c r="N23" s="62" t="e">
        <f t="shared" si="1"/>
        <v>#VALUE!</v>
      </c>
      <c r="O23" s="9" t="s">
        <v>23</v>
      </c>
      <c r="Q23" s="9" t="s">
        <v>121</v>
      </c>
      <c r="R23" s="9">
        <f>(PI()*400^2/4)*400</f>
        <v>50265482.457436688</v>
      </c>
      <c r="T23" s="9">
        <f>10*10*10</f>
        <v>1000</v>
      </c>
      <c r="U23" s="9">
        <f>(1-T23/R23)*COUNT($R$83:$R$100)</f>
        <v>17.999641901378041</v>
      </c>
      <c r="V23" s="9" t="s">
        <v>27</v>
      </c>
      <c r="X23" s="9">
        <v>20</v>
      </c>
      <c r="Z23" s="9">
        <v>63</v>
      </c>
    </row>
    <row r="24" spans="1:29" x14ac:dyDescent="0.3">
      <c r="A24" s="9">
        <v>2</v>
      </c>
      <c r="B24" s="9">
        <v>500</v>
      </c>
      <c r="C24" s="9">
        <v>2000</v>
      </c>
      <c r="D24" s="9" t="s">
        <v>128</v>
      </c>
      <c r="E24" s="9" t="s">
        <v>156</v>
      </c>
      <c r="F24" s="9" t="s">
        <v>164</v>
      </c>
      <c r="G24" s="9" t="s">
        <v>180</v>
      </c>
      <c r="H24" s="9" t="s">
        <v>150</v>
      </c>
      <c r="I24" s="9">
        <v>6</v>
      </c>
      <c r="J24" s="9">
        <v>1</v>
      </c>
      <c r="K24" s="9">
        <v>6</v>
      </c>
      <c r="L24" s="9" t="s">
        <v>178</v>
      </c>
      <c r="M24" s="9">
        <v>2680</v>
      </c>
      <c r="N24" s="62" t="e">
        <f t="shared" si="1"/>
        <v>#VALUE!</v>
      </c>
      <c r="O24" s="9" t="s">
        <v>23</v>
      </c>
      <c r="Q24" s="9" t="s">
        <v>121</v>
      </c>
      <c r="R24" s="9">
        <f>(PI()*400^2/4)*400</f>
        <v>50265482.457436688</v>
      </c>
      <c r="T24" s="9">
        <f>10*10*10</f>
        <v>1000</v>
      </c>
      <c r="U24" s="9">
        <f>(1-T24/R24)*COUNT($R$83:$R$100)</f>
        <v>17.999641901378041</v>
      </c>
      <c r="V24" s="9" t="s">
        <v>27</v>
      </c>
      <c r="X24" s="9">
        <v>20</v>
      </c>
      <c r="Z24" s="9">
        <v>63</v>
      </c>
    </row>
    <row r="25" spans="1:29" x14ac:dyDescent="0.3">
      <c r="A25" s="9">
        <v>2</v>
      </c>
      <c r="B25" s="9">
        <v>800</v>
      </c>
      <c r="C25" s="9">
        <v>2000</v>
      </c>
      <c r="D25" s="9" t="s">
        <v>128</v>
      </c>
      <c r="E25" s="9" t="s">
        <v>156</v>
      </c>
      <c r="F25" s="9" t="s">
        <v>164</v>
      </c>
      <c r="G25" s="9" t="s">
        <v>177</v>
      </c>
      <c r="H25" s="9" t="s">
        <v>150</v>
      </c>
      <c r="I25" s="9">
        <v>6</v>
      </c>
      <c r="J25" s="9">
        <v>1</v>
      </c>
      <c r="K25" s="9">
        <v>6</v>
      </c>
      <c r="L25" s="9" t="s">
        <v>178</v>
      </c>
      <c r="M25" s="9">
        <v>2680</v>
      </c>
      <c r="N25" s="62" t="e">
        <f t="shared" si="1"/>
        <v>#VALUE!</v>
      </c>
      <c r="O25" s="9" t="s">
        <v>23</v>
      </c>
      <c r="Q25" s="9" t="s">
        <v>121</v>
      </c>
      <c r="R25" s="9">
        <f>(PI()*400^2/4)*400</f>
        <v>50265482.457436688</v>
      </c>
      <c r="T25" s="9">
        <f>10*10*10</f>
        <v>1000</v>
      </c>
      <c r="U25" s="9">
        <f>(1-T25/R25)*COUNT($R$83:$R$100)</f>
        <v>17.999641901378041</v>
      </c>
      <c r="V25" s="9" t="s">
        <v>27</v>
      </c>
      <c r="X25" s="9">
        <v>20</v>
      </c>
      <c r="Z25" s="9">
        <v>63</v>
      </c>
    </row>
    <row r="26" spans="1:29" x14ac:dyDescent="0.3">
      <c r="A26" s="9">
        <v>2</v>
      </c>
      <c r="B26" s="9">
        <v>260</v>
      </c>
      <c r="C26" s="9">
        <v>1400</v>
      </c>
      <c r="D26" s="9" t="s">
        <v>134</v>
      </c>
      <c r="E26" s="9" t="s">
        <v>129</v>
      </c>
      <c r="F26" s="9" t="s">
        <v>135</v>
      </c>
      <c r="G26" s="9" t="s">
        <v>181</v>
      </c>
      <c r="H26" s="9">
        <v>34</v>
      </c>
      <c r="I26" s="9">
        <v>1</v>
      </c>
      <c r="J26" s="9">
        <v>1</v>
      </c>
      <c r="K26" s="9">
        <v>2</v>
      </c>
      <c r="L26" s="9" t="s">
        <v>182</v>
      </c>
      <c r="M26" s="9">
        <v>2680</v>
      </c>
      <c r="N26" s="62" t="e">
        <f t="shared" si="1"/>
        <v>#VALUE!</v>
      </c>
      <c r="O26" s="9" t="s">
        <v>23</v>
      </c>
      <c r="Q26" s="9" t="s">
        <v>101</v>
      </c>
      <c r="R26" s="9">
        <f>250*250*300</f>
        <v>18750000</v>
      </c>
      <c r="T26" s="9">
        <f>6*6*6</f>
        <v>216</v>
      </c>
      <c r="U26" s="9">
        <f>(1-T26/R26)*COUNT($R$340:$R$342)</f>
        <v>2.99996544</v>
      </c>
      <c r="V26" s="9" t="s">
        <v>54</v>
      </c>
      <c r="X26" s="9">
        <v>15</v>
      </c>
      <c r="Z26" s="9">
        <v>53</v>
      </c>
    </row>
    <row r="27" spans="1:29" x14ac:dyDescent="0.3">
      <c r="A27" s="9">
        <v>2</v>
      </c>
      <c r="B27" s="9">
        <v>600</v>
      </c>
      <c r="C27" s="9">
        <v>1500</v>
      </c>
      <c r="D27" s="9" t="s">
        <v>128</v>
      </c>
      <c r="E27" s="9" t="s">
        <v>156</v>
      </c>
      <c r="F27" s="9" t="s">
        <v>164</v>
      </c>
      <c r="G27" s="9" t="s">
        <v>177</v>
      </c>
      <c r="H27" s="9" t="s">
        <v>150</v>
      </c>
      <c r="I27" s="9">
        <v>6</v>
      </c>
      <c r="J27" s="9">
        <v>1</v>
      </c>
      <c r="K27" s="9">
        <v>6</v>
      </c>
      <c r="L27" s="9" t="s">
        <v>183</v>
      </c>
      <c r="M27" s="9">
        <v>2680</v>
      </c>
      <c r="N27" s="62" t="e">
        <f t="shared" si="1"/>
        <v>#VALUE!</v>
      </c>
      <c r="O27" s="9" t="s">
        <v>23</v>
      </c>
      <c r="Q27" s="9" t="s">
        <v>121</v>
      </c>
      <c r="R27" s="9">
        <f>(PI()*400^2/4)*400</f>
        <v>50265482.457436688</v>
      </c>
      <c r="T27" s="9">
        <f>10*10*10</f>
        <v>1000</v>
      </c>
      <c r="U27" s="9">
        <f>(1-T27/R27)*COUNT($R$83:$R$100)</f>
        <v>17.999641901378041</v>
      </c>
      <c r="V27" s="9" t="s">
        <v>27</v>
      </c>
      <c r="X27" s="9">
        <v>20</v>
      </c>
      <c r="Z27" s="9">
        <v>63</v>
      </c>
    </row>
    <row r="28" spans="1:29" x14ac:dyDescent="0.3">
      <c r="A28" s="9">
        <v>2</v>
      </c>
      <c r="B28" s="9">
        <v>700</v>
      </c>
      <c r="C28" s="9">
        <v>2000</v>
      </c>
      <c r="D28" s="9" t="s">
        <v>128</v>
      </c>
      <c r="E28" s="9" t="s">
        <v>156</v>
      </c>
      <c r="F28" s="9" t="s">
        <v>164</v>
      </c>
      <c r="G28" s="9" t="s">
        <v>184</v>
      </c>
      <c r="H28" s="9" t="s">
        <v>150</v>
      </c>
      <c r="I28" s="9">
        <v>6</v>
      </c>
      <c r="J28" s="9">
        <v>1</v>
      </c>
      <c r="K28" s="9">
        <v>6</v>
      </c>
      <c r="L28" s="9" t="s">
        <v>183</v>
      </c>
      <c r="M28" s="9">
        <v>2680</v>
      </c>
      <c r="N28" s="62" t="e">
        <f t="shared" si="1"/>
        <v>#VALUE!</v>
      </c>
      <c r="O28" s="9" t="s">
        <v>23</v>
      </c>
      <c r="Q28" s="9" t="s">
        <v>121</v>
      </c>
      <c r="R28" s="9">
        <f>(PI()*400^2/4)*400</f>
        <v>50265482.457436688</v>
      </c>
      <c r="T28" s="9">
        <f>10*10*10</f>
        <v>1000</v>
      </c>
      <c r="U28" s="9">
        <f>(1-T28/R28)*COUNT($R$83:$R$100)</f>
        <v>17.999641901378041</v>
      </c>
      <c r="V28" s="9" t="s">
        <v>27</v>
      </c>
      <c r="X28" s="9">
        <v>20</v>
      </c>
      <c r="Z28" s="9">
        <v>63</v>
      </c>
    </row>
    <row r="29" spans="1:29" x14ac:dyDescent="0.3">
      <c r="A29" s="9">
        <v>2</v>
      </c>
      <c r="B29" s="9">
        <v>340</v>
      </c>
      <c r="C29" s="9">
        <v>1400</v>
      </c>
      <c r="D29" s="9" t="s">
        <v>134</v>
      </c>
      <c r="E29" s="9" t="s">
        <v>129</v>
      </c>
      <c r="F29" s="9" t="s">
        <v>135</v>
      </c>
      <c r="G29" s="9" t="s">
        <v>136</v>
      </c>
      <c r="H29" s="9">
        <v>34</v>
      </c>
      <c r="I29" s="9">
        <v>1</v>
      </c>
      <c r="J29" s="9">
        <v>1</v>
      </c>
      <c r="K29" s="9">
        <v>2</v>
      </c>
      <c r="L29" s="9" t="s">
        <v>185</v>
      </c>
      <c r="M29" s="9">
        <v>2680</v>
      </c>
      <c r="N29" s="62" t="e">
        <f t="shared" si="1"/>
        <v>#VALUE!</v>
      </c>
      <c r="O29" s="9" t="s">
        <v>23</v>
      </c>
      <c r="Q29" s="9" t="s">
        <v>101</v>
      </c>
      <c r="R29" s="9">
        <f>250*250*300</f>
        <v>18750000</v>
      </c>
      <c r="T29" s="9">
        <f>6*6*6</f>
        <v>216</v>
      </c>
      <c r="U29" s="9">
        <f>(1-T29/R29)*COUNT($R$340:$R$342)</f>
        <v>2.99996544</v>
      </c>
      <c r="V29" s="9" t="s">
        <v>54</v>
      </c>
      <c r="X29" s="9">
        <v>15</v>
      </c>
      <c r="Z29" s="9">
        <v>53</v>
      </c>
    </row>
    <row r="30" spans="1:29" x14ac:dyDescent="0.3">
      <c r="A30" s="9">
        <v>2</v>
      </c>
      <c r="B30" s="9">
        <v>250</v>
      </c>
      <c r="C30" s="9">
        <v>2100</v>
      </c>
      <c r="D30" s="9" t="s">
        <v>139</v>
      </c>
      <c r="E30" s="9" t="s">
        <v>129</v>
      </c>
      <c r="F30" s="9" t="s">
        <v>134</v>
      </c>
      <c r="G30" s="9" t="s">
        <v>186</v>
      </c>
      <c r="H30" s="9" t="s">
        <v>150</v>
      </c>
      <c r="I30" s="9">
        <v>1</v>
      </c>
      <c r="J30" s="9">
        <v>1</v>
      </c>
      <c r="K30" s="9">
        <v>1</v>
      </c>
      <c r="L30" s="9" t="s">
        <v>187</v>
      </c>
      <c r="M30" s="9">
        <v>2680</v>
      </c>
      <c r="N30" s="9">
        <v>2669</v>
      </c>
      <c r="O30" s="9" t="s">
        <v>23</v>
      </c>
      <c r="Q30" s="9" t="s">
        <v>86</v>
      </c>
      <c r="R30" s="9">
        <f>125*125*125</f>
        <v>1953125</v>
      </c>
      <c r="T30" s="9">
        <f>10*10*10</f>
        <v>1000</v>
      </c>
      <c r="U30" s="9">
        <f>(1-T30/R30)*COUNT($R$55:$R$81)</f>
        <v>26.986176</v>
      </c>
      <c r="V30" s="9" t="s">
        <v>54</v>
      </c>
      <c r="X30" s="9">
        <v>20</v>
      </c>
      <c r="Z30" s="9">
        <v>63</v>
      </c>
    </row>
    <row r="31" spans="1:29" x14ac:dyDescent="0.3">
      <c r="A31" s="9">
        <v>2</v>
      </c>
      <c r="B31" s="9">
        <v>140</v>
      </c>
      <c r="C31" s="9">
        <v>800</v>
      </c>
      <c r="D31" s="9" t="s">
        <v>156</v>
      </c>
      <c r="E31" s="9" t="s">
        <v>129</v>
      </c>
      <c r="F31" s="9" t="s">
        <v>139</v>
      </c>
      <c r="G31" s="9" t="s">
        <v>188</v>
      </c>
      <c r="H31" s="9" t="s">
        <v>158</v>
      </c>
      <c r="I31" s="9">
        <v>1</v>
      </c>
      <c r="J31" s="9">
        <v>1</v>
      </c>
      <c r="K31" s="9">
        <v>1</v>
      </c>
      <c r="L31" s="9" t="s">
        <v>189</v>
      </c>
      <c r="M31" s="9">
        <v>2680</v>
      </c>
      <c r="N31" s="62" t="e">
        <f>M31*L31/100</f>
        <v>#VALUE!</v>
      </c>
      <c r="O31" s="9" t="s">
        <v>23</v>
      </c>
      <c r="Q31" s="9" t="s">
        <v>25</v>
      </c>
      <c r="R31" s="9">
        <f>100^3</f>
        <v>1000000</v>
      </c>
      <c r="T31" s="9">
        <f>8*8*8</f>
        <v>512</v>
      </c>
      <c r="U31" s="9">
        <f>(1-T31/R31)*COUNT($R$169:$R$243)</f>
        <v>74.961600000000004</v>
      </c>
      <c r="V31" s="9" t="s">
        <v>54</v>
      </c>
      <c r="X31" s="9">
        <v>9.36</v>
      </c>
      <c r="Z31" s="9">
        <v>44.81</v>
      </c>
    </row>
    <row r="32" spans="1:29" x14ac:dyDescent="0.3">
      <c r="A32" s="9">
        <v>2</v>
      </c>
      <c r="B32" s="9">
        <v>463</v>
      </c>
      <c r="C32" s="9">
        <v>500</v>
      </c>
      <c r="D32" s="9" t="s">
        <v>190</v>
      </c>
      <c r="E32" s="9" t="s">
        <v>171</v>
      </c>
      <c r="F32" s="9" t="s">
        <v>130</v>
      </c>
      <c r="G32" s="9" t="s">
        <v>191</v>
      </c>
      <c r="H32" s="9">
        <v>40</v>
      </c>
      <c r="I32" s="9">
        <v>6</v>
      </c>
      <c r="J32" s="9">
        <v>1</v>
      </c>
      <c r="K32" s="9">
        <v>6</v>
      </c>
      <c r="L32" s="9" t="s">
        <v>192</v>
      </c>
      <c r="M32" s="9">
        <v>2680</v>
      </c>
      <c r="N32" s="9" t="e">
        <f>M32*L32/100</f>
        <v>#VALUE!</v>
      </c>
      <c r="O32" s="9" t="s">
        <v>23</v>
      </c>
      <c r="Q32" s="9" t="s">
        <v>80</v>
      </c>
      <c r="R32" s="9">
        <f>630*400*500</f>
        <v>126000000</v>
      </c>
      <c r="T32" s="9">
        <f>10*10*10</f>
        <v>1000</v>
      </c>
      <c r="U32" s="9">
        <f>(1-T32/R32)*COUNT($R$2:$R$29)</f>
        <v>27.999777777777776</v>
      </c>
      <c r="V32" s="9" t="s">
        <v>54</v>
      </c>
      <c r="X32" s="9">
        <v>20</v>
      </c>
      <c r="Z32" s="9">
        <v>60</v>
      </c>
    </row>
    <row r="33" spans="1:26" x14ac:dyDescent="0.3">
      <c r="A33" s="9">
        <v>2</v>
      </c>
      <c r="B33" s="9">
        <v>300</v>
      </c>
      <c r="C33" s="9">
        <v>2100</v>
      </c>
      <c r="D33" s="9" t="s">
        <v>130</v>
      </c>
      <c r="E33" s="9" t="s">
        <v>129</v>
      </c>
      <c r="F33" s="9" t="s">
        <v>134</v>
      </c>
      <c r="G33" s="9" t="s">
        <v>193</v>
      </c>
      <c r="H33" s="9" t="s">
        <v>150</v>
      </c>
      <c r="I33" s="9">
        <v>1</v>
      </c>
      <c r="J33" s="9">
        <v>1</v>
      </c>
      <c r="K33" s="9">
        <v>1</v>
      </c>
      <c r="L33" s="9" t="s">
        <v>194</v>
      </c>
      <c r="M33" s="9">
        <v>2680</v>
      </c>
      <c r="N33" s="9">
        <v>2668</v>
      </c>
      <c r="O33" s="9" t="s">
        <v>23</v>
      </c>
      <c r="Q33" s="9" t="s">
        <v>86</v>
      </c>
      <c r="R33" s="9">
        <f>125*125*125</f>
        <v>1953125</v>
      </c>
      <c r="T33" s="9">
        <f>10*10*10</f>
        <v>1000</v>
      </c>
      <c r="U33" s="9">
        <f>(1-T33/R33)*COUNT($R$55:$R$81)</f>
        <v>26.986176</v>
      </c>
      <c r="V33" s="9" t="s">
        <v>54</v>
      </c>
      <c r="X33" s="9">
        <v>20</v>
      </c>
      <c r="Z33" s="9">
        <v>63</v>
      </c>
    </row>
    <row r="34" spans="1:26" x14ac:dyDescent="0.3">
      <c r="A34" s="9">
        <v>2</v>
      </c>
      <c r="B34" s="9">
        <v>370</v>
      </c>
      <c r="C34" s="9">
        <v>1700</v>
      </c>
      <c r="D34" s="9" t="s">
        <v>195</v>
      </c>
      <c r="E34" s="9" t="s">
        <v>129</v>
      </c>
      <c r="F34" s="9" t="s">
        <v>196</v>
      </c>
      <c r="G34" s="9" t="s">
        <v>197</v>
      </c>
      <c r="H34" s="9" t="s">
        <v>150</v>
      </c>
      <c r="I34" s="9">
        <v>1</v>
      </c>
      <c r="J34" s="9">
        <v>2</v>
      </c>
      <c r="K34" s="9">
        <v>5</v>
      </c>
      <c r="L34" s="9" t="s">
        <v>194</v>
      </c>
      <c r="M34" s="9">
        <v>2670</v>
      </c>
      <c r="N34" s="62" t="e">
        <f t="shared" ref="N34:N51" si="2">M34*L34/100</f>
        <v>#VALUE!</v>
      </c>
      <c r="O34" s="9" t="s">
        <v>23</v>
      </c>
      <c r="Q34" s="9" t="s">
        <v>98</v>
      </c>
      <c r="R34" s="9">
        <f t="shared" ref="R34:R39" si="3">280*280*365</f>
        <v>28616000</v>
      </c>
      <c r="T34" s="9">
        <f t="shared" ref="T34:T39" si="4">(PI()*10^2/4)*60</f>
        <v>4712.3889803846896</v>
      </c>
      <c r="U34" s="9">
        <f t="shared" ref="U34:U39" si="5">(1-T34/R34)*COUNT($R$283:$R$312)</f>
        <v>29.995059698441029</v>
      </c>
      <c r="V34" s="9" t="s">
        <v>54</v>
      </c>
      <c r="X34" s="9">
        <v>20</v>
      </c>
      <c r="Z34" s="9">
        <v>63</v>
      </c>
    </row>
    <row r="35" spans="1:26" x14ac:dyDescent="0.3">
      <c r="A35" s="9">
        <v>2</v>
      </c>
      <c r="B35" s="9">
        <v>350</v>
      </c>
      <c r="C35" s="9">
        <v>1600</v>
      </c>
      <c r="D35" s="9" t="s">
        <v>198</v>
      </c>
      <c r="E35" s="9" t="s">
        <v>129</v>
      </c>
      <c r="F35" s="9" t="s">
        <v>196</v>
      </c>
      <c r="G35" s="9" t="s">
        <v>199</v>
      </c>
      <c r="H35" s="9" t="s">
        <v>150</v>
      </c>
      <c r="I35" s="9">
        <v>1</v>
      </c>
      <c r="J35" s="9">
        <v>2</v>
      </c>
      <c r="K35" s="9">
        <v>5</v>
      </c>
      <c r="L35" s="9" t="s">
        <v>194</v>
      </c>
      <c r="M35" s="9">
        <v>2670</v>
      </c>
      <c r="N35" s="62" t="e">
        <f t="shared" si="2"/>
        <v>#VALUE!</v>
      </c>
      <c r="O35" s="9" t="s">
        <v>23</v>
      </c>
      <c r="Q35" s="9" t="s">
        <v>98</v>
      </c>
      <c r="R35" s="9">
        <f t="shared" si="3"/>
        <v>28616000</v>
      </c>
      <c r="T35" s="9">
        <f t="shared" si="4"/>
        <v>4712.3889803846896</v>
      </c>
      <c r="U35" s="9">
        <f t="shared" si="5"/>
        <v>29.995059698441029</v>
      </c>
      <c r="V35" s="9" t="s">
        <v>54</v>
      </c>
      <c r="X35" s="9">
        <v>20</v>
      </c>
      <c r="Z35" s="9">
        <v>63</v>
      </c>
    </row>
    <row r="36" spans="1:26" x14ac:dyDescent="0.3">
      <c r="A36" s="9">
        <v>2</v>
      </c>
      <c r="B36" s="9">
        <v>330</v>
      </c>
      <c r="C36" s="9">
        <v>1500</v>
      </c>
      <c r="D36" s="9" t="s">
        <v>198</v>
      </c>
      <c r="E36" s="9" t="s">
        <v>129</v>
      </c>
      <c r="F36" s="9" t="s">
        <v>196</v>
      </c>
      <c r="G36" s="9" t="s">
        <v>200</v>
      </c>
      <c r="H36" s="9" t="s">
        <v>150</v>
      </c>
      <c r="I36" s="9">
        <v>1</v>
      </c>
      <c r="J36" s="9">
        <v>2</v>
      </c>
      <c r="K36" s="9">
        <v>5</v>
      </c>
      <c r="L36" s="9" t="s">
        <v>201</v>
      </c>
      <c r="M36" s="9">
        <v>2670</v>
      </c>
      <c r="N36" s="62" t="e">
        <f t="shared" si="2"/>
        <v>#VALUE!</v>
      </c>
      <c r="O36" s="9" t="s">
        <v>23</v>
      </c>
      <c r="Q36" s="9" t="s">
        <v>98</v>
      </c>
      <c r="R36" s="9">
        <f t="shared" si="3"/>
        <v>28616000</v>
      </c>
      <c r="T36" s="9">
        <f t="shared" si="4"/>
        <v>4712.3889803846896</v>
      </c>
      <c r="U36" s="9">
        <f t="shared" si="5"/>
        <v>29.995059698441029</v>
      </c>
      <c r="V36" s="9" t="s">
        <v>54</v>
      </c>
      <c r="X36" s="9">
        <v>20</v>
      </c>
      <c r="Z36" s="9">
        <v>63</v>
      </c>
    </row>
    <row r="37" spans="1:26" x14ac:dyDescent="0.3">
      <c r="A37" s="9">
        <v>2</v>
      </c>
      <c r="B37" s="9">
        <v>330</v>
      </c>
      <c r="C37" s="9">
        <v>1700</v>
      </c>
      <c r="D37" s="9" t="s">
        <v>195</v>
      </c>
      <c r="E37" s="9" t="s">
        <v>129</v>
      </c>
      <c r="F37" s="9" t="s">
        <v>196</v>
      </c>
      <c r="G37" s="9" t="s">
        <v>202</v>
      </c>
      <c r="H37" s="9" t="s">
        <v>150</v>
      </c>
      <c r="I37" s="9">
        <v>1</v>
      </c>
      <c r="J37" s="9">
        <v>2</v>
      </c>
      <c r="K37" s="9">
        <v>5</v>
      </c>
      <c r="L37" s="9" t="s">
        <v>201</v>
      </c>
      <c r="M37" s="9">
        <v>2670</v>
      </c>
      <c r="N37" s="62" t="e">
        <f t="shared" si="2"/>
        <v>#VALUE!</v>
      </c>
      <c r="O37" s="9" t="s">
        <v>23</v>
      </c>
      <c r="Q37" s="9" t="s">
        <v>98</v>
      </c>
      <c r="R37" s="9">
        <f t="shared" si="3"/>
        <v>28616000</v>
      </c>
      <c r="T37" s="9">
        <f t="shared" si="4"/>
        <v>4712.3889803846896</v>
      </c>
      <c r="U37" s="9">
        <f t="shared" si="5"/>
        <v>29.995059698441029</v>
      </c>
      <c r="V37" s="9" t="s">
        <v>54</v>
      </c>
      <c r="X37" s="9">
        <v>20</v>
      </c>
      <c r="Z37" s="9">
        <v>63</v>
      </c>
    </row>
    <row r="38" spans="1:26" x14ac:dyDescent="0.3">
      <c r="A38" s="9">
        <v>2</v>
      </c>
      <c r="B38" s="9">
        <v>350</v>
      </c>
      <c r="C38" s="9">
        <v>1500</v>
      </c>
      <c r="D38" s="9" t="s">
        <v>195</v>
      </c>
      <c r="E38" s="9" t="s">
        <v>129</v>
      </c>
      <c r="F38" s="9" t="s">
        <v>196</v>
      </c>
      <c r="G38" s="9" t="s">
        <v>203</v>
      </c>
      <c r="H38" s="9" t="s">
        <v>150</v>
      </c>
      <c r="I38" s="9">
        <v>1</v>
      </c>
      <c r="J38" s="9">
        <v>2</v>
      </c>
      <c r="K38" s="9">
        <v>5</v>
      </c>
      <c r="L38" s="9" t="s">
        <v>201</v>
      </c>
      <c r="M38" s="9">
        <v>2670</v>
      </c>
      <c r="N38" s="62" t="e">
        <f t="shared" si="2"/>
        <v>#VALUE!</v>
      </c>
      <c r="O38" s="9" t="s">
        <v>23</v>
      </c>
      <c r="Q38" s="9" t="s">
        <v>98</v>
      </c>
      <c r="R38" s="9">
        <f t="shared" si="3"/>
        <v>28616000</v>
      </c>
      <c r="T38" s="9">
        <f t="shared" si="4"/>
        <v>4712.3889803846896</v>
      </c>
      <c r="U38" s="9">
        <f t="shared" si="5"/>
        <v>29.995059698441029</v>
      </c>
      <c r="V38" s="9" t="s">
        <v>54</v>
      </c>
      <c r="X38" s="9">
        <v>20</v>
      </c>
      <c r="Z38" s="9">
        <v>63</v>
      </c>
    </row>
    <row r="39" spans="1:26" x14ac:dyDescent="0.3">
      <c r="A39" s="9">
        <v>2</v>
      </c>
      <c r="B39" s="9">
        <v>350</v>
      </c>
      <c r="C39" s="9">
        <v>1600</v>
      </c>
      <c r="D39" s="9" t="s">
        <v>204</v>
      </c>
      <c r="E39" s="9" t="s">
        <v>129</v>
      </c>
      <c r="F39" s="9" t="s">
        <v>196</v>
      </c>
      <c r="G39" s="9" t="s">
        <v>205</v>
      </c>
      <c r="H39" s="9" t="s">
        <v>150</v>
      </c>
      <c r="I39" s="9">
        <v>1</v>
      </c>
      <c r="J39" s="9">
        <v>2</v>
      </c>
      <c r="K39" s="9">
        <v>5</v>
      </c>
      <c r="L39" s="9" t="s">
        <v>206</v>
      </c>
      <c r="M39" s="9">
        <v>2670</v>
      </c>
      <c r="N39" s="62" t="e">
        <f t="shared" si="2"/>
        <v>#VALUE!</v>
      </c>
      <c r="O39" s="9" t="s">
        <v>23</v>
      </c>
      <c r="Q39" s="9" t="s">
        <v>98</v>
      </c>
      <c r="R39" s="9">
        <f t="shared" si="3"/>
        <v>28616000</v>
      </c>
      <c r="T39" s="9">
        <f t="shared" si="4"/>
        <v>4712.3889803846896</v>
      </c>
      <c r="U39" s="9">
        <f t="shared" si="5"/>
        <v>29.995059698441029</v>
      </c>
      <c r="V39" s="9" t="s">
        <v>54</v>
      </c>
      <c r="X39" s="9">
        <v>20</v>
      </c>
      <c r="Z39" s="9">
        <v>63</v>
      </c>
    </row>
    <row r="40" spans="1:26" x14ac:dyDescent="0.3">
      <c r="A40" s="9">
        <v>2</v>
      </c>
      <c r="B40" s="9">
        <v>788</v>
      </c>
      <c r="C40" s="9">
        <v>1099</v>
      </c>
      <c r="D40" s="9" t="s">
        <v>170</v>
      </c>
      <c r="E40" s="9" t="s">
        <v>171</v>
      </c>
      <c r="F40" s="9" t="s">
        <v>130</v>
      </c>
      <c r="G40" s="9" t="s">
        <v>172</v>
      </c>
      <c r="H40" s="9">
        <v>40</v>
      </c>
      <c r="I40" s="9">
        <v>6</v>
      </c>
      <c r="J40" s="9">
        <v>1</v>
      </c>
      <c r="K40" s="9">
        <v>6</v>
      </c>
      <c r="L40" s="9" t="s">
        <v>207</v>
      </c>
      <c r="M40" s="9">
        <v>2680</v>
      </c>
      <c r="N40" s="9" t="e">
        <f t="shared" si="2"/>
        <v>#VALUE!</v>
      </c>
      <c r="O40" s="9" t="s">
        <v>23</v>
      </c>
      <c r="Q40" s="9" t="s">
        <v>80</v>
      </c>
      <c r="R40" s="9">
        <f>630*400*500</f>
        <v>126000000</v>
      </c>
      <c r="T40" s="9">
        <f>10*10*10</f>
        <v>1000</v>
      </c>
      <c r="U40" s="9">
        <f>(1-T40/R40)*COUNT($R$2:$R$29)</f>
        <v>27.999777777777776</v>
      </c>
      <c r="V40" s="9" t="s">
        <v>27</v>
      </c>
      <c r="X40" s="9">
        <v>20</v>
      </c>
      <c r="Z40" s="9">
        <v>60</v>
      </c>
    </row>
    <row r="41" spans="1:26" x14ac:dyDescent="0.3">
      <c r="A41" s="9">
        <v>2</v>
      </c>
      <c r="B41" s="9">
        <v>350</v>
      </c>
      <c r="C41" s="9">
        <v>1700</v>
      </c>
      <c r="D41" s="9" t="s">
        <v>198</v>
      </c>
      <c r="E41" s="9" t="s">
        <v>129</v>
      </c>
      <c r="F41" s="9" t="s">
        <v>196</v>
      </c>
      <c r="G41" s="9" t="s">
        <v>208</v>
      </c>
      <c r="H41" s="9" t="s">
        <v>150</v>
      </c>
      <c r="I41" s="9">
        <v>1</v>
      </c>
      <c r="J41" s="9">
        <v>2</v>
      </c>
      <c r="K41" s="9">
        <v>5</v>
      </c>
      <c r="L41" s="9" t="s">
        <v>207</v>
      </c>
      <c r="M41" s="9">
        <v>2670</v>
      </c>
      <c r="N41" s="62" t="e">
        <f t="shared" si="2"/>
        <v>#VALUE!</v>
      </c>
      <c r="O41" s="9" t="s">
        <v>23</v>
      </c>
      <c r="Q41" s="9" t="s">
        <v>98</v>
      </c>
      <c r="R41" s="9">
        <f>280*280*365</f>
        <v>28616000</v>
      </c>
      <c r="T41" s="9">
        <f>(PI()*10^2/4)*60</f>
        <v>4712.3889803846896</v>
      </c>
      <c r="U41" s="9">
        <f>(1-T41/R41)*COUNT($R$283:$R$312)</f>
        <v>29.995059698441029</v>
      </c>
      <c r="V41" s="9" t="s">
        <v>54</v>
      </c>
      <c r="X41" s="9">
        <v>20</v>
      </c>
      <c r="Z41" s="9">
        <v>63</v>
      </c>
    </row>
    <row r="42" spans="1:26" x14ac:dyDescent="0.3">
      <c r="A42" s="9">
        <v>2</v>
      </c>
      <c r="B42" s="9">
        <v>330</v>
      </c>
      <c r="C42" s="9">
        <v>1500</v>
      </c>
      <c r="D42" s="9" t="s">
        <v>204</v>
      </c>
      <c r="E42" s="9" t="s">
        <v>129</v>
      </c>
      <c r="F42" s="9" t="s">
        <v>196</v>
      </c>
      <c r="G42" s="9" t="s">
        <v>209</v>
      </c>
      <c r="H42" s="9" t="s">
        <v>150</v>
      </c>
      <c r="I42" s="9">
        <v>1</v>
      </c>
      <c r="J42" s="9">
        <v>2</v>
      </c>
      <c r="K42" s="9">
        <v>5</v>
      </c>
      <c r="L42" s="9" t="s">
        <v>210</v>
      </c>
      <c r="M42" s="9">
        <v>2670</v>
      </c>
      <c r="N42" s="62" t="e">
        <f t="shared" si="2"/>
        <v>#VALUE!</v>
      </c>
      <c r="O42" s="9" t="s">
        <v>23</v>
      </c>
      <c r="Q42" s="9" t="s">
        <v>98</v>
      </c>
      <c r="R42" s="9">
        <f>280*280*365</f>
        <v>28616000</v>
      </c>
      <c r="T42" s="9">
        <f>(PI()*10^2/4)*60</f>
        <v>4712.3889803846896</v>
      </c>
      <c r="U42" s="9">
        <f>(1-T42/R42)*COUNT($R$283:$R$312)</f>
        <v>29.995059698441029</v>
      </c>
      <c r="V42" s="9" t="s">
        <v>54</v>
      </c>
      <c r="X42" s="9">
        <v>20</v>
      </c>
      <c r="Z42" s="9">
        <v>63</v>
      </c>
    </row>
    <row r="43" spans="1:26" x14ac:dyDescent="0.3">
      <c r="A43" s="9">
        <v>2</v>
      </c>
      <c r="B43" s="9">
        <v>800</v>
      </c>
      <c r="C43" s="9">
        <v>1000</v>
      </c>
      <c r="D43" s="9" t="s">
        <v>128</v>
      </c>
      <c r="E43" s="9" t="s">
        <v>156</v>
      </c>
      <c r="F43" s="9" t="s">
        <v>164</v>
      </c>
      <c r="G43" s="9" t="s">
        <v>211</v>
      </c>
      <c r="H43" s="9" t="s">
        <v>150</v>
      </c>
      <c r="I43" s="9">
        <v>6</v>
      </c>
      <c r="J43" s="9">
        <v>1</v>
      </c>
      <c r="K43" s="9">
        <v>6</v>
      </c>
      <c r="L43" s="9" t="s">
        <v>212</v>
      </c>
      <c r="M43" s="9">
        <v>2680</v>
      </c>
      <c r="N43" s="62" t="e">
        <f t="shared" si="2"/>
        <v>#VALUE!</v>
      </c>
      <c r="O43" s="9" t="s">
        <v>23</v>
      </c>
      <c r="Q43" s="9" t="s">
        <v>121</v>
      </c>
      <c r="R43" s="9">
        <f>(PI()*400^2/4)*400</f>
        <v>50265482.457436688</v>
      </c>
      <c r="T43" s="9">
        <f>10*10*10</f>
        <v>1000</v>
      </c>
      <c r="U43" s="9">
        <f>(1-T43/R43)*COUNT($R$83:$R$100)</f>
        <v>17.999641901378041</v>
      </c>
      <c r="V43" s="9" t="s">
        <v>27</v>
      </c>
      <c r="X43" s="9">
        <v>20</v>
      </c>
      <c r="Z43" s="9">
        <v>63</v>
      </c>
    </row>
    <row r="44" spans="1:26" x14ac:dyDescent="0.3">
      <c r="A44" s="9">
        <v>2</v>
      </c>
      <c r="B44" s="9">
        <v>250</v>
      </c>
      <c r="C44" s="9">
        <v>1100</v>
      </c>
      <c r="D44" s="9" t="s">
        <v>204</v>
      </c>
      <c r="E44" s="9" t="s">
        <v>171</v>
      </c>
      <c r="F44" s="9" t="s">
        <v>139</v>
      </c>
      <c r="G44" s="9" t="s">
        <v>213</v>
      </c>
      <c r="H44" s="9">
        <v>41</v>
      </c>
      <c r="I44" s="9">
        <v>2</v>
      </c>
      <c r="J44" s="9">
        <v>1</v>
      </c>
      <c r="K44" s="9">
        <v>1</v>
      </c>
      <c r="L44" s="9" t="s">
        <v>212</v>
      </c>
      <c r="M44" s="9">
        <v>2670</v>
      </c>
      <c r="N44" s="62" t="e">
        <f t="shared" si="2"/>
        <v>#VALUE!</v>
      </c>
      <c r="O44" s="9" t="s">
        <v>23</v>
      </c>
      <c r="Q44" s="9" t="s">
        <v>86</v>
      </c>
      <c r="R44" s="5">
        <f>125*125*125</f>
        <v>1953125</v>
      </c>
      <c r="T44" s="9">
        <f>12*12*12</f>
        <v>1728</v>
      </c>
      <c r="U44" s="9">
        <f>(1-T44/R44)*COUNT($R$104:$R$168)</f>
        <v>64.94249216</v>
      </c>
      <c r="V44" s="9" t="s">
        <v>54</v>
      </c>
      <c r="X44" s="9">
        <v>24</v>
      </c>
      <c r="Z44" s="9">
        <v>66</v>
      </c>
    </row>
    <row r="45" spans="1:26" x14ac:dyDescent="0.3">
      <c r="A45" s="9">
        <v>2</v>
      </c>
      <c r="B45" s="9">
        <v>250</v>
      </c>
      <c r="C45" s="9">
        <v>1200</v>
      </c>
      <c r="D45" s="9" t="s">
        <v>204</v>
      </c>
      <c r="E45" s="9" t="s">
        <v>171</v>
      </c>
      <c r="F45" s="9" t="s">
        <v>139</v>
      </c>
      <c r="G45" s="9" t="s">
        <v>214</v>
      </c>
      <c r="H45" s="9">
        <v>41</v>
      </c>
      <c r="I45" s="9">
        <v>2</v>
      </c>
      <c r="J45" s="9">
        <v>1</v>
      </c>
      <c r="K45" s="9">
        <v>1</v>
      </c>
      <c r="L45" s="9" t="s">
        <v>212</v>
      </c>
      <c r="M45" s="9">
        <v>2670</v>
      </c>
      <c r="N45" s="62" t="e">
        <f t="shared" si="2"/>
        <v>#VALUE!</v>
      </c>
      <c r="O45" s="9" t="s">
        <v>23</v>
      </c>
      <c r="Q45" s="9" t="s">
        <v>86</v>
      </c>
      <c r="R45" s="5">
        <f>125*125*125</f>
        <v>1953125</v>
      </c>
      <c r="T45" s="9">
        <f>12*12*12</f>
        <v>1728</v>
      </c>
      <c r="U45" s="9">
        <f>(1-T45/R45)*COUNT($R$104:$R$168)</f>
        <v>64.94249216</v>
      </c>
      <c r="V45" s="9" t="s">
        <v>54</v>
      </c>
      <c r="X45" s="9">
        <v>24</v>
      </c>
      <c r="Z45" s="9">
        <v>66</v>
      </c>
    </row>
    <row r="46" spans="1:26" x14ac:dyDescent="0.3">
      <c r="A46" s="9">
        <v>2</v>
      </c>
      <c r="B46" s="9">
        <v>330</v>
      </c>
      <c r="C46" s="9">
        <v>1600</v>
      </c>
      <c r="D46" s="9" t="s">
        <v>198</v>
      </c>
      <c r="E46" s="9" t="s">
        <v>129</v>
      </c>
      <c r="F46" s="9" t="s">
        <v>196</v>
      </c>
      <c r="G46" s="9" t="s">
        <v>215</v>
      </c>
      <c r="H46" s="9" t="s">
        <v>150</v>
      </c>
      <c r="I46" s="9">
        <v>1</v>
      </c>
      <c r="J46" s="9">
        <v>2</v>
      </c>
      <c r="K46" s="9">
        <v>5</v>
      </c>
      <c r="L46" s="9" t="s">
        <v>210</v>
      </c>
      <c r="M46" s="9">
        <v>2670</v>
      </c>
      <c r="N46" s="62" t="e">
        <f t="shared" si="2"/>
        <v>#VALUE!</v>
      </c>
      <c r="O46" s="9" t="s">
        <v>23</v>
      </c>
      <c r="Q46" s="9" t="s">
        <v>98</v>
      </c>
      <c r="R46" s="9">
        <f t="shared" ref="R46:R51" si="6">280*280*365</f>
        <v>28616000</v>
      </c>
      <c r="T46" s="9">
        <f t="shared" ref="T46:T51" si="7">(PI()*10^2/4)*60</f>
        <v>4712.3889803846896</v>
      </c>
      <c r="U46" s="9">
        <f t="shared" ref="U46:U51" si="8">(1-T46/R46)*COUNT($R$283:$R$312)</f>
        <v>29.995059698441029</v>
      </c>
      <c r="V46" s="9" t="s">
        <v>54</v>
      </c>
      <c r="X46" s="9">
        <v>20</v>
      </c>
      <c r="Z46" s="9">
        <v>63</v>
      </c>
    </row>
    <row r="47" spans="1:26" x14ac:dyDescent="0.3">
      <c r="A47" s="9">
        <v>2</v>
      </c>
      <c r="B47" s="9">
        <v>370</v>
      </c>
      <c r="C47" s="9">
        <v>1500</v>
      </c>
      <c r="D47" s="9" t="s">
        <v>195</v>
      </c>
      <c r="E47" s="9" t="s">
        <v>129</v>
      </c>
      <c r="F47" s="9" t="s">
        <v>196</v>
      </c>
      <c r="G47" s="9" t="s">
        <v>216</v>
      </c>
      <c r="H47" s="9" t="s">
        <v>150</v>
      </c>
      <c r="I47" s="9">
        <v>1</v>
      </c>
      <c r="J47" s="9">
        <v>2</v>
      </c>
      <c r="K47" s="9">
        <v>5</v>
      </c>
      <c r="L47" s="9" t="s">
        <v>210</v>
      </c>
      <c r="M47" s="9">
        <v>2670</v>
      </c>
      <c r="N47" s="62" t="e">
        <f t="shared" si="2"/>
        <v>#VALUE!</v>
      </c>
      <c r="O47" s="9" t="s">
        <v>23</v>
      </c>
      <c r="Q47" s="9" t="s">
        <v>98</v>
      </c>
      <c r="R47" s="9">
        <f t="shared" si="6"/>
        <v>28616000</v>
      </c>
      <c r="T47" s="9">
        <f t="shared" si="7"/>
        <v>4712.3889803846896</v>
      </c>
      <c r="U47" s="9">
        <f t="shared" si="8"/>
        <v>29.995059698441029</v>
      </c>
      <c r="V47" s="9" t="s">
        <v>54</v>
      </c>
      <c r="X47" s="9">
        <v>20</v>
      </c>
      <c r="Z47" s="9">
        <v>63</v>
      </c>
    </row>
    <row r="48" spans="1:26" x14ac:dyDescent="0.3">
      <c r="A48" s="9">
        <v>2</v>
      </c>
      <c r="B48" s="9">
        <v>350</v>
      </c>
      <c r="C48" s="9">
        <v>1500</v>
      </c>
      <c r="D48" s="9" t="s">
        <v>204</v>
      </c>
      <c r="E48" s="9" t="s">
        <v>129</v>
      </c>
      <c r="F48" s="9" t="s">
        <v>196</v>
      </c>
      <c r="G48" s="9" t="s">
        <v>217</v>
      </c>
      <c r="H48" s="9" t="s">
        <v>150</v>
      </c>
      <c r="I48" s="9">
        <v>1</v>
      </c>
      <c r="J48" s="9">
        <v>2</v>
      </c>
      <c r="K48" s="9">
        <v>5</v>
      </c>
      <c r="L48" s="9" t="s">
        <v>218</v>
      </c>
      <c r="M48" s="9">
        <v>2670</v>
      </c>
      <c r="N48" s="62" t="e">
        <f t="shared" si="2"/>
        <v>#VALUE!</v>
      </c>
      <c r="O48" s="9" t="s">
        <v>23</v>
      </c>
      <c r="Q48" s="9" t="s">
        <v>98</v>
      </c>
      <c r="R48" s="9">
        <f t="shared" si="6"/>
        <v>28616000</v>
      </c>
      <c r="T48" s="9">
        <f t="shared" si="7"/>
        <v>4712.3889803846896</v>
      </c>
      <c r="U48" s="9">
        <f t="shared" si="8"/>
        <v>29.995059698441029</v>
      </c>
      <c r="V48" s="9" t="s">
        <v>54</v>
      </c>
      <c r="X48" s="9">
        <v>20</v>
      </c>
      <c r="Z48" s="9">
        <v>63</v>
      </c>
    </row>
    <row r="49" spans="1:26" x14ac:dyDescent="0.3">
      <c r="A49" s="9">
        <v>2</v>
      </c>
      <c r="B49" s="9">
        <v>330</v>
      </c>
      <c r="C49" s="9">
        <v>1600</v>
      </c>
      <c r="D49" s="9" t="s">
        <v>204</v>
      </c>
      <c r="E49" s="9" t="s">
        <v>129</v>
      </c>
      <c r="F49" s="9" t="s">
        <v>196</v>
      </c>
      <c r="G49" s="9" t="s">
        <v>219</v>
      </c>
      <c r="H49" s="9" t="s">
        <v>150</v>
      </c>
      <c r="I49" s="9">
        <v>1</v>
      </c>
      <c r="J49" s="9">
        <v>2</v>
      </c>
      <c r="K49" s="9">
        <v>5</v>
      </c>
      <c r="L49" s="9" t="s">
        <v>220</v>
      </c>
      <c r="M49" s="9">
        <v>2670</v>
      </c>
      <c r="N49" s="62" t="e">
        <f t="shared" si="2"/>
        <v>#VALUE!</v>
      </c>
      <c r="O49" s="9" t="s">
        <v>23</v>
      </c>
      <c r="Q49" s="9" t="s">
        <v>98</v>
      </c>
      <c r="R49" s="9">
        <f t="shared" si="6"/>
        <v>28616000</v>
      </c>
      <c r="T49" s="9">
        <f t="shared" si="7"/>
        <v>4712.3889803846896</v>
      </c>
      <c r="U49" s="9">
        <f t="shared" si="8"/>
        <v>29.995059698441029</v>
      </c>
      <c r="V49" s="9" t="s">
        <v>54</v>
      </c>
      <c r="X49" s="9">
        <v>20</v>
      </c>
      <c r="Z49" s="9">
        <v>63</v>
      </c>
    </row>
    <row r="50" spans="1:26" x14ac:dyDescent="0.3">
      <c r="A50" s="9">
        <v>2</v>
      </c>
      <c r="B50" s="9">
        <v>330</v>
      </c>
      <c r="C50" s="9">
        <v>1700</v>
      </c>
      <c r="D50" s="9" t="s">
        <v>204</v>
      </c>
      <c r="E50" s="9" t="s">
        <v>129</v>
      </c>
      <c r="F50" s="9" t="s">
        <v>196</v>
      </c>
      <c r="G50" s="9" t="s">
        <v>221</v>
      </c>
      <c r="H50" s="9" t="s">
        <v>150</v>
      </c>
      <c r="I50" s="9">
        <v>1</v>
      </c>
      <c r="J50" s="9">
        <v>2</v>
      </c>
      <c r="K50" s="9">
        <v>5</v>
      </c>
      <c r="L50" s="9" t="s">
        <v>222</v>
      </c>
      <c r="M50" s="9">
        <v>2670</v>
      </c>
      <c r="N50" s="62" t="e">
        <f t="shared" si="2"/>
        <v>#VALUE!</v>
      </c>
      <c r="O50" s="9" t="s">
        <v>23</v>
      </c>
      <c r="Q50" s="9" t="s">
        <v>98</v>
      </c>
      <c r="R50" s="9">
        <f t="shared" si="6"/>
        <v>28616000</v>
      </c>
      <c r="T50" s="9">
        <f t="shared" si="7"/>
        <v>4712.3889803846896</v>
      </c>
      <c r="U50" s="9">
        <f t="shared" si="8"/>
        <v>29.995059698441029</v>
      </c>
      <c r="V50" s="9" t="s">
        <v>54</v>
      </c>
      <c r="X50" s="9">
        <v>20</v>
      </c>
      <c r="Z50" s="9">
        <v>63</v>
      </c>
    </row>
    <row r="51" spans="1:26" x14ac:dyDescent="0.3">
      <c r="A51" s="9">
        <v>2</v>
      </c>
      <c r="B51" s="9">
        <v>330</v>
      </c>
      <c r="C51" s="9">
        <v>1700</v>
      </c>
      <c r="D51" s="9" t="s">
        <v>198</v>
      </c>
      <c r="E51" s="9" t="s">
        <v>129</v>
      </c>
      <c r="F51" s="9" t="s">
        <v>196</v>
      </c>
      <c r="G51" s="9" t="s">
        <v>223</v>
      </c>
      <c r="H51" s="9" t="s">
        <v>150</v>
      </c>
      <c r="I51" s="9">
        <v>1</v>
      </c>
      <c r="J51" s="9">
        <v>2</v>
      </c>
      <c r="K51" s="9">
        <v>5</v>
      </c>
      <c r="L51" s="9" t="s">
        <v>222</v>
      </c>
      <c r="M51" s="9">
        <v>2670</v>
      </c>
      <c r="N51" s="62" t="e">
        <f t="shared" si="2"/>
        <v>#VALUE!</v>
      </c>
      <c r="O51" s="9" t="s">
        <v>23</v>
      </c>
      <c r="Q51" s="9" t="s">
        <v>98</v>
      </c>
      <c r="R51" s="9">
        <f t="shared" si="6"/>
        <v>28616000</v>
      </c>
      <c r="T51" s="9">
        <f t="shared" si="7"/>
        <v>4712.3889803846896</v>
      </c>
      <c r="U51" s="9">
        <f t="shared" si="8"/>
        <v>29.995059698441029</v>
      </c>
      <c r="V51" s="9" t="s">
        <v>54</v>
      </c>
      <c r="X51" s="9">
        <v>20</v>
      </c>
      <c r="Z51" s="9">
        <v>63</v>
      </c>
    </row>
    <row r="52" spans="1:26" x14ac:dyDescent="0.3">
      <c r="A52" s="9">
        <v>2</v>
      </c>
      <c r="B52" s="9">
        <v>300</v>
      </c>
      <c r="C52" s="9">
        <v>1600</v>
      </c>
      <c r="D52" s="9" t="s">
        <v>130</v>
      </c>
      <c r="E52" s="9" t="s">
        <v>129</v>
      </c>
      <c r="F52" s="9" t="s">
        <v>134</v>
      </c>
      <c r="G52" s="9" t="s">
        <v>224</v>
      </c>
      <c r="H52" s="9" t="s">
        <v>150</v>
      </c>
      <c r="I52" s="9">
        <v>1</v>
      </c>
      <c r="J52" s="9">
        <v>1</v>
      </c>
      <c r="K52" s="9">
        <v>1</v>
      </c>
      <c r="L52" s="9" t="s">
        <v>225</v>
      </c>
      <c r="M52" s="9">
        <v>2680</v>
      </c>
      <c r="N52" s="9">
        <v>2665</v>
      </c>
      <c r="O52" s="9" t="s">
        <v>23</v>
      </c>
      <c r="Q52" s="9" t="s">
        <v>86</v>
      </c>
      <c r="R52" s="9">
        <f>125*125*125</f>
        <v>1953125</v>
      </c>
      <c r="T52" s="9">
        <f>10*10*10</f>
        <v>1000</v>
      </c>
      <c r="U52" s="9">
        <f>(1-T52/R52)*COUNT($R$55:$R$81)</f>
        <v>26.986176</v>
      </c>
      <c r="V52" s="9" t="s">
        <v>54</v>
      </c>
      <c r="X52" s="9">
        <v>20</v>
      </c>
      <c r="Z52" s="9">
        <v>63</v>
      </c>
    </row>
    <row r="53" spans="1:26" x14ac:dyDescent="0.3">
      <c r="A53" s="9">
        <v>2</v>
      </c>
      <c r="B53" s="9">
        <v>350</v>
      </c>
      <c r="C53" s="9">
        <v>1600</v>
      </c>
      <c r="D53" s="9" t="s">
        <v>195</v>
      </c>
      <c r="E53" s="9" t="s">
        <v>129</v>
      </c>
      <c r="F53" s="9" t="s">
        <v>196</v>
      </c>
      <c r="G53" s="9" t="s">
        <v>226</v>
      </c>
      <c r="H53" s="9" t="s">
        <v>150</v>
      </c>
      <c r="I53" s="9">
        <v>1</v>
      </c>
      <c r="J53" s="9">
        <v>2</v>
      </c>
      <c r="K53" s="9">
        <v>5</v>
      </c>
      <c r="L53" s="9" t="s">
        <v>225</v>
      </c>
      <c r="M53" s="9">
        <v>2670</v>
      </c>
      <c r="N53" s="62" t="e">
        <f>M53*L53/100</f>
        <v>#VALUE!</v>
      </c>
      <c r="O53" s="9" t="s">
        <v>23</v>
      </c>
      <c r="Q53" s="9" t="s">
        <v>98</v>
      </c>
      <c r="R53" s="9">
        <f>280*280*365</f>
        <v>28616000</v>
      </c>
      <c r="T53" s="9">
        <f>(PI()*10^2/4)*60</f>
        <v>4712.3889803846896</v>
      </c>
      <c r="U53" s="9">
        <f>(1-T53/R53)*COUNT($R$283:$R$312)</f>
        <v>29.995059698441029</v>
      </c>
      <c r="V53" s="9" t="s">
        <v>54</v>
      </c>
      <c r="X53" s="9">
        <v>20</v>
      </c>
      <c r="Z53" s="9">
        <v>63</v>
      </c>
    </row>
    <row r="54" spans="1:26" x14ac:dyDescent="0.3">
      <c r="A54" s="9">
        <v>2</v>
      </c>
      <c r="B54" s="9">
        <v>350</v>
      </c>
      <c r="C54" s="9">
        <v>1700</v>
      </c>
      <c r="D54" s="9" t="s">
        <v>195</v>
      </c>
      <c r="E54" s="9" t="s">
        <v>129</v>
      </c>
      <c r="F54" s="9" t="s">
        <v>196</v>
      </c>
      <c r="G54" s="9" t="s">
        <v>227</v>
      </c>
      <c r="H54" s="9" t="s">
        <v>150</v>
      </c>
      <c r="I54" s="9">
        <v>1</v>
      </c>
      <c r="J54" s="9">
        <v>2</v>
      </c>
      <c r="K54" s="9">
        <v>5</v>
      </c>
      <c r="L54" s="9" t="s">
        <v>225</v>
      </c>
      <c r="M54" s="9">
        <v>2670</v>
      </c>
      <c r="N54" s="62" t="e">
        <f>M54*L54/100</f>
        <v>#VALUE!</v>
      </c>
      <c r="O54" s="9" t="s">
        <v>23</v>
      </c>
      <c r="Q54" s="9" t="s">
        <v>98</v>
      </c>
      <c r="R54" s="9">
        <f>280*280*365</f>
        <v>28616000</v>
      </c>
      <c r="T54" s="9">
        <f>(PI()*10^2/4)*60</f>
        <v>4712.3889803846896</v>
      </c>
      <c r="U54" s="9">
        <f>(1-T54/R54)*COUNT($R$283:$R$312)</f>
        <v>29.995059698441029</v>
      </c>
      <c r="V54" s="9" t="s">
        <v>54</v>
      </c>
      <c r="X54" s="9">
        <v>20</v>
      </c>
      <c r="Z54" s="9">
        <v>63</v>
      </c>
    </row>
    <row r="55" spans="1:26" x14ac:dyDescent="0.3">
      <c r="A55" s="9">
        <v>2</v>
      </c>
      <c r="B55" s="9">
        <v>300</v>
      </c>
      <c r="C55" s="9">
        <v>1400</v>
      </c>
      <c r="D55" s="9" t="s">
        <v>134</v>
      </c>
      <c r="E55" s="9" t="s">
        <v>129</v>
      </c>
      <c r="F55" s="9" t="s">
        <v>135</v>
      </c>
      <c r="G55" s="9" t="s">
        <v>168</v>
      </c>
      <c r="H55" s="9">
        <v>34</v>
      </c>
      <c r="I55" s="9">
        <v>1</v>
      </c>
      <c r="J55" s="9">
        <v>1</v>
      </c>
      <c r="K55" s="9">
        <v>2</v>
      </c>
      <c r="L55" s="9" t="s">
        <v>228</v>
      </c>
      <c r="M55" s="9">
        <v>2680</v>
      </c>
      <c r="N55" s="62" t="e">
        <f>M55*L55/100</f>
        <v>#VALUE!</v>
      </c>
      <c r="O55" s="9" t="s">
        <v>23</v>
      </c>
      <c r="Q55" s="9" t="s">
        <v>101</v>
      </c>
      <c r="R55" s="9">
        <f>250*250*300</f>
        <v>18750000</v>
      </c>
      <c r="T55" s="9">
        <f>6*6*6</f>
        <v>216</v>
      </c>
      <c r="U55" s="9">
        <f>(1-T55/R55)*COUNT($R$340:$R$342)</f>
        <v>2.99996544</v>
      </c>
      <c r="V55" s="9" t="s">
        <v>54</v>
      </c>
      <c r="X55" s="9">
        <v>15</v>
      </c>
      <c r="Z55" s="9">
        <v>53</v>
      </c>
    </row>
    <row r="56" spans="1:26" x14ac:dyDescent="0.3">
      <c r="A56" s="9">
        <v>2</v>
      </c>
      <c r="B56" s="9">
        <v>330</v>
      </c>
      <c r="C56" s="9">
        <v>1500</v>
      </c>
      <c r="D56" s="9" t="s">
        <v>195</v>
      </c>
      <c r="E56" s="9" t="s">
        <v>129</v>
      </c>
      <c r="F56" s="9" t="s">
        <v>196</v>
      </c>
      <c r="G56" s="9" t="s">
        <v>229</v>
      </c>
      <c r="H56" s="9" t="s">
        <v>150</v>
      </c>
      <c r="I56" s="9">
        <v>1</v>
      </c>
      <c r="J56" s="9">
        <v>2</v>
      </c>
      <c r="K56" s="9">
        <v>5</v>
      </c>
      <c r="L56" s="9" t="s">
        <v>230</v>
      </c>
      <c r="M56" s="9">
        <v>2670</v>
      </c>
      <c r="N56" s="62" t="e">
        <f>M56*L56/100</f>
        <v>#VALUE!</v>
      </c>
      <c r="O56" s="9" t="s">
        <v>23</v>
      </c>
      <c r="Q56" s="9" t="s">
        <v>98</v>
      </c>
      <c r="R56" s="9">
        <f>280*280*365</f>
        <v>28616000</v>
      </c>
      <c r="T56" s="9">
        <f>(PI()*10^2/4)*60</f>
        <v>4712.3889803846896</v>
      </c>
      <c r="U56" s="9">
        <f>(1-T56/R56)*COUNT($R$283:$R$312)</f>
        <v>29.995059698441029</v>
      </c>
      <c r="V56" s="9" t="s">
        <v>54</v>
      </c>
      <c r="X56" s="9">
        <v>20</v>
      </c>
      <c r="Z56" s="9">
        <v>63</v>
      </c>
    </row>
    <row r="57" spans="1:26" x14ac:dyDescent="0.3">
      <c r="A57" s="9">
        <v>2</v>
      </c>
      <c r="B57" s="9">
        <v>350</v>
      </c>
      <c r="C57" s="9">
        <v>2100</v>
      </c>
      <c r="D57" s="9" t="s">
        <v>130</v>
      </c>
      <c r="E57" s="9" t="s">
        <v>129</v>
      </c>
      <c r="F57" s="9" t="s">
        <v>134</v>
      </c>
      <c r="G57" s="9" t="s">
        <v>131</v>
      </c>
      <c r="H57" s="9" t="s">
        <v>150</v>
      </c>
      <c r="I57" s="9">
        <v>1</v>
      </c>
      <c r="J57" s="9">
        <v>1</v>
      </c>
      <c r="K57" s="9">
        <v>1</v>
      </c>
      <c r="L57" s="9" t="s">
        <v>231</v>
      </c>
      <c r="M57" s="9">
        <v>2680</v>
      </c>
      <c r="N57" s="9">
        <v>2664</v>
      </c>
      <c r="O57" s="9" t="s">
        <v>23</v>
      </c>
      <c r="Q57" s="9" t="s">
        <v>86</v>
      </c>
      <c r="R57" s="9">
        <f>125*125*125</f>
        <v>1953125</v>
      </c>
      <c r="T57" s="9">
        <f>10*10*10</f>
        <v>1000</v>
      </c>
      <c r="U57" s="9">
        <f>(1-T57/R57)*COUNT($R$55:$R$81)</f>
        <v>26.986176</v>
      </c>
      <c r="V57" s="9" t="s">
        <v>54</v>
      </c>
      <c r="X57" s="9">
        <v>20</v>
      </c>
      <c r="Z57" s="9">
        <v>63</v>
      </c>
    </row>
    <row r="58" spans="1:26" x14ac:dyDescent="0.3">
      <c r="A58" s="9">
        <v>2</v>
      </c>
      <c r="B58" s="9">
        <v>370</v>
      </c>
      <c r="C58" s="9">
        <v>1500</v>
      </c>
      <c r="D58" s="9" t="s">
        <v>198</v>
      </c>
      <c r="E58" s="9" t="s">
        <v>129</v>
      </c>
      <c r="F58" s="9" t="s">
        <v>196</v>
      </c>
      <c r="G58" s="9" t="s">
        <v>232</v>
      </c>
      <c r="H58" s="9" t="s">
        <v>150</v>
      </c>
      <c r="I58" s="9">
        <v>1</v>
      </c>
      <c r="J58" s="9">
        <v>2</v>
      </c>
      <c r="K58" s="9">
        <v>5</v>
      </c>
      <c r="L58" s="9" t="s">
        <v>231</v>
      </c>
      <c r="M58" s="9">
        <v>2670</v>
      </c>
      <c r="N58" s="62" t="e">
        <f t="shared" ref="N58:N66" si="9">M58*L58/100</f>
        <v>#VALUE!</v>
      </c>
      <c r="O58" s="9" t="s">
        <v>23</v>
      </c>
      <c r="Q58" s="9" t="s">
        <v>98</v>
      </c>
      <c r="R58" s="9">
        <f>280*280*365</f>
        <v>28616000</v>
      </c>
      <c r="T58" s="9">
        <f>(PI()*10^2/4)*60</f>
        <v>4712.3889803846896</v>
      </c>
      <c r="U58" s="9">
        <f>(1-T58/R58)*COUNT($R$283:$R$312)</f>
        <v>29.995059698441029</v>
      </c>
      <c r="V58" s="9" t="s">
        <v>54</v>
      </c>
      <c r="X58" s="9">
        <v>20</v>
      </c>
      <c r="Z58" s="9">
        <v>63</v>
      </c>
    </row>
    <row r="59" spans="1:26" x14ac:dyDescent="0.3">
      <c r="A59" s="9">
        <v>2</v>
      </c>
      <c r="B59" s="9">
        <v>700</v>
      </c>
      <c r="C59" s="9">
        <v>1500</v>
      </c>
      <c r="D59" s="9" t="s">
        <v>128</v>
      </c>
      <c r="E59" s="9" t="s">
        <v>156</v>
      </c>
      <c r="F59" s="9" t="s">
        <v>164</v>
      </c>
      <c r="G59" s="9" t="s">
        <v>233</v>
      </c>
      <c r="H59" s="9" t="s">
        <v>150</v>
      </c>
      <c r="I59" s="9">
        <v>6</v>
      </c>
      <c r="J59" s="9">
        <v>1</v>
      </c>
      <c r="K59" s="9">
        <v>6</v>
      </c>
      <c r="L59" s="9" t="s">
        <v>234</v>
      </c>
      <c r="M59" s="9">
        <v>2680</v>
      </c>
      <c r="N59" s="62" t="e">
        <f t="shared" si="9"/>
        <v>#VALUE!</v>
      </c>
      <c r="O59" s="9" t="s">
        <v>23</v>
      </c>
      <c r="Q59" s="9" t="s">
        <v>121</v>
      </c>
      <c r="R59" s="9">
        <f>(PI()*400^2/4)*400</f>
        <v>50265482.457436688</v>
      </c>
      <c r="T59" s="9">
        <f>10*10*10</f>
        <v>1000</v>
      </c>
      <c r="U59" s="9">
        <f>(1-T59/R59)*COUNT($R$83:$R$100)</f>
        <v>17.999641901378041</v>
      </c>
      <c r="V59" s="9" t="s">
        <v>27</v>
      </c>
      <c r="X59" s="9">
        <v>20</v>
      </c>
      <c r="Z59" s="9">
        <v>63</v>
      </c>
    </row>
    <row r="60" spans="1:26" x14ac:dyDescent="0.3">
      <c r="A60" s="9">
        <v>2</v>
      </c>
      <c r="B60" s="9">
        <v>250</v>
      </c>
      <c r="C60" s="9">
        <v>1400</v>
      </c>
      <c r="D60" s="9" t="s">
        <v>204</v>
      </c>
      <c r="E60" s="9" t="s">
        <v>129</v>
      </c>
      <c r="F60" s="9" t="s">
        <v>139</v>
      </c>
      <c r="G60" s="9" t="s">
        <v>235</v>
      </c>
      <c r="H60" s="9">
        <v>41</v>
      </c>
      <c r="I60" s="9">
        <v>2</v>
      </c>
      <c r="J60" s="9">
        <v>1</v>
      </c>
      <c r="K60" s="9">
        <v>1</v>
      </c>
      <c r="L60" s="9" t="s">
        <v>234</v>
      </c>
      <c r="M60" s="9">
        <v>2670</v>
      </c>
      <c r="N60" s="62" t="e">
        <f t="shared" si="9"/>
        <v>#VALUE!</v>
      </c>
      <c r="O60" s="9" t="s">
        <v>23</v>
      </c>
      <c r="Q60" s="9" t="s">
        <v>86</v>
      </c>
      <c r="R60" s="5">
        <f>125*125*125</f>
        <v>1953125</v>
      </c>
      <c r="T60" s="9">
        <f>12*12*12</f>
        <v>1728</v>
      </c>
      <c r="U60" s="9">
        <f>(1-T60/R60)*COUNT($R$104:$R$168)</f>
        <v>64.94249216</v>
      </c>
      <c r="V60" s="9" t="s">
        <v>54</v>
      </c>
      <c r="X60" s="9">
        <v>24</v>
      </c>
      <c r="Z60" s="9">
        <v>66</v>
      </c>
    </row>
    <row r="61" spans="1:26" x14ac:dyDescent="0.3">
      <c r="A61" s="9">
        <v>2</v>
      </c>
      <c r="B61" s="9">
        <v>370</v>
      </c>
      <c r="C61" s="9">
        <v>1600</v>
      </c>
      <c r="D61" s="9" t="s">
        <v>198</v>
      </c>
      <c r="E61" s="9" t="s">
        <v>129</v>
      </c>
      <c r="F61" s="9" t="s">
        <v>196</v>
      </c>
      <c r="G61" s="9" t="s">
        <v>236</v>
      </c>
      <c r="H61" s="9" t="s">
        <v>150</v>
      </c>
      <c r="I61" s="9">
        <v>1</v>
      </c>
      <c r="J61" s="9">
        <v>2</v>
      </c>
      <c r="K61" s="9">
        <v>5</v>
      </c>
      <c r="L61" s="9" t="s">
        <v>231</v>
      </c>
      <c r="M61" s="9">
        <v>2670</v>
      </c>
      <c r="N61" s="62" t="e">
        <f t="shared" si="9"/>
        <v>#VALUE!</v>
      </c>
      <c r="O61" s="9" t="s">
        <v>23</v>
      </c>
      <c r="Q61" s="9" t="s">
        <v>98</v>
      </c>
      <c r="R61" s="9">
        <f>280*280*365</f>
        <v>28616000</v>
      </c>
      <c r="T61" s="9">
        <f>(PI()*10^2/4)*60</f>
        <v>4712.3889803846896</v>
      </c>
      <c r="U61" s="9">
        <f>(1-T61/R61)*COUNT($R$283:$R$312)</f>
        <v>29.995059698441029</v>
      </c>
      <c r="V61" s="9" t="s">
        <v>54</v>
      </c>
      <c r="X61" s="9">
        <v>20</v>
      </c>
      <c r="Z61" s="9">
        <v>63</v>
      </c>
    </row>
    <row r="62" spans="1:26" x14ac:dyDescent="0.3">
      <c r="A62" s="9">
        <v>2</v>
      </c>
      <c r="B62" s="9">
        <v>170</v>
      </c>
      <c r="C62" s="9">
        <v>1000</v>
      </c>
      <c r="D62" s="9" t="s">
        <v>156</v>
      </c>
      <c r="E62" s="9" t="s">
        <v>129</v>
      </c>
      <c r="F62" s="9" t="s">
        <v>139</v>
      </c>
      <c r="G62" s="9" t="s">
        <v>237</v>
      </c>
      <c r="H62" s="9" t="s">
        <v>158</v>
      </c>
      <c r="I62" s="9">
        <v>1</v>
      </c>
      <c r="J62" s="9">
        <v>1</v>
      </c>
      <c r="K62" s="9">
        <v>1</v>
      </c>
      <c r="L62" s="9" t="s">
        <v>238</v>
      </c>
      <c r="M62" s="9">
        <v>2680</v>
      </c>
      <c r="N62" s="62" t="e">
        <f t="shared" si="9"/>
        <v>#VALUE!</v>
      </c>
      <c r="O62" s="9" t="s">
        <v>23</v>
      </c>
      <c r="Q62" s="9" t="s">
        <v>25</v>
      </c>
      <c r="R62" s="9">
        <f>100^3</f>
        <v>1000000</v>
      </c>
      <c r="T62" s="9">
        <f>8*8*8</f>
        <v>512</v>
      </c>
      <c r="U62" s="9">
        <f>(1-T62/R62)*COUNT($R$169:$R$243)</f>
        <v>74.961600000000004</v>
      </c>
      <c r="V62" s="9" t="s">
        <v>54</v>
      </c>
      <c r="X62" s="9">
        <v>9.36</v>
      </c>
      <c r="Z62" s="9">
        <v>44.81</v>
      </c>
    </row>
    <row r="63" spans="1:26" x14ac:dyDescent="0.3">
      <c r="A63" s="9">
        <v>2</v>
      </c>
      <c r="B63" s="9">
        <v>350</v>
      </c>
      <c r="C63" s="9">
        <v>1500</v>
      </c>
      <c r="D63" s="9" t="s">
        <v>198</v>
      </c>
      <c r="E63" s="9" t="s">
        <v>129</v>
      </c>
      <c r="F63" s="9" t="s">
        <v>196</v>
      </c>
      <c r="G63" s="9" t="s">
        <v>239</v>
      </c>
      <c r="H63" s="9" t="s">
        <v>150</v>
      </c>
      <c r="I63" s="9">
        <v>1</v>
      </c>
      <c r="J63" s="9">
        <v>2</v>
      </c>
      <c r="K63" s="9">
        <v>5</v>
      </c>
      <c r="L63" s="9" t="s">
        <v>238</v>
      </c>
      <c r="M63" s="9">
        <v>2670</v>
      </c>
      <c r="N63" s="62" t="e">
        <f t="shared" si="9"/>
        <v>#VALUE!</v>
      </c>
      <c r="O63" s="9" t="s">
        <v>23</v>
      </c>
      <c r="Q63" s="9" t="s">
        <v>98</v>
      </c>
      <c r="R63" s="9">
        <f>280*280*365</f>
        <v>28616000</v>
      </c>
      <c r="T63" s="9">
        <f>(PI()*10^2/4)*60</f>
        <v>4712.3889803846896</v>
      </c>
      <c r="U63" s="9">
        <f>(1-T63/R63)*COUNT($R$283:$R$312)</f>
        <v>29.995059698441029</v>
      </c>
      <c r="V63" s="9" t="s">
        <v>54</v>
      </c>
      <c r="X63" s="9">
        <v>20</v>
      </c>
      <c r="Z63" s="9">
        <v>63</v>
      </c>
    </row>
    <row r="64" spans="1:26" x14ac:dyDescent="0.3">
      <c r="A64" s="9">
        <v>2</v>
      </c>
      <c r="B64" s="9">
        <v>350</v>
      </c>
      <c r="C64" s="9">
        <v>1700</v>
      </c>
      <c r="D64" s="9" t="s">
        <v>204</v>
      </c>
      <c r="E64" s="9" t="s">
        <v>129</v>
      </c>
      <c r="F64" s="9" t="s">
        <v>196</v>
      </c>
      <c r="G64" s="9" t="s">
        <v>240</v>
      </c>
      <c r="H64" s="9" t="s">
        <v>150</v>
      </c>
      <c r="I64" s="9">
        <v>1</v>
      </c>
      <c r="J64" s="9">
        <v>2</v>
      </c>
      <c r="K64" s="9">
        <v>5</v>
      </c>
      <c r="L64" s="9" t="s">
        <v>238</v>
      </c>
      <c r="M64" s="9">
        <v>2670</v>
      </c>
      <c r="N64" s="62" t="e">
        <f t="shared" si="9"/>
        <v>#VALUE!</v>
      </c>
      <c r="O64" s="9" t="s">
        <v>23</v>
      </c>
      <c r="Q64" s="9" t="s">
        <v>98</v>
      </c>
      <c r="R64" s="9">
        <f>280*280*365</f>
        <v>28616000</v>
      </c>
      <c r="T64" s="9">
        <f>(PI()*10^2/4)*60</f>
        <v>4712.3889803846896</v>
      </c>
      <c r="U64" s="9">
        <f>(1-T64/R64)*COUNT($R$283:$R$312)</f>
        <v>29.995059698441029</v>
      </c>
      <c r="V64" s="9" t="s">
        <v>54</v>
      </c>
      <c r="X64" s="9">
        <v>20</v>
      </c>
      <c r="Z64" s="9">
        <v>63</v>
      </c>
    </row>
    <row r="65" spans="1:26" x14ac:dyDescent="0.3">
      <c r="A65" s="9">
        <v>2</v>
      </c>
      <c r="B65" s="9">
        <v>330</v>
      </c>
      <c r="C65" s="9">
        <v>1600</v>
      </c>
      <c r="D65" s="9" t="s">
        <v>195</v>
      </c>
      <c r="E65" s="9" t="s">
        <v>129</v>
      </c>
      <c r="F65" s="9" t="s">
        <v>196</v>
      </c>
      <c r="G65" s="9" t="s">
        <v>224</v>
      </c>
      <c r="H65" s="9" t="s">
        <v>150</v>
      </c>
      <c r="I65" s="9">
        <v>1</v>
      </c>
      <c r="J65" s="9">
        <v>2</v>
      </c>
      <c r="K65" s="9">
        <v>5</v>
      </c>
      <c r="L65" s="9" t="s">
        <v>238</v>
      </c>
      <c r="M65" s="9">
        <v>2670</v>
      </c>
      <c r="N65" s="62" t="e">
        <f t="shared" si="9"/>
        <v>#VALUE!</v>
      </c>
      <c r="O65" s="9" t="s">
        <v>23</v>
      </c>
      <c r="Q65" s="9" t="s">
        <v>98</v>
      </c>
      <c r="R65" s="9">
        <f>280*280*365</f>
        <v>28616000</v>
      </c>
      <c r="T65" s="9">
        <f>(PI()*10^2/4)*60</f>
        <v>4712.3889803846896</v>
      </c>
      <c r="U65" s="9">
        <f>(1-T65/R65)*COUNT($R$283:$R$312)</f>
        <v>29.995059698441029</v>
      </c>
      <c r="V65" s="9" t="s">
        <v>54</v>
      </c>
      <c r="X65" s="9">
        <v>20</v>
      </c>
      <c r="Z65" s="9">
        <v>63</v>
      </c>
    </row>
    <row r="66" spans="1:26" x14ac:dyDescent="0.3">
      <c r="A66" s="9">
        <v>2</v>
      </c>
      <c r="B66" s="9">
        <v>370</v>
      </c>
      <c r="C66" s="9">
        <v>1700</v>
      </c>
      <c r="D66" s="9" t="s">
        <v>204</v>
      </c>
      <c r="E66" s="9" t="s">
        <v>129</v>
      </c>
      <c r="F66" s="9" t="s">
        <v>196</v>
      </c>
      <c r="G66" s="9" t="s">
        <v>241</v>
      </c>
      <c r="H66" s="9" t="s">
        <v>150</v>
      </c>
      <c r="I66" s="9">
        <v>1</v>
      </c>
      <c r="J66" s="9">
        <v>2</v>
      </c>
      <c r="K66" s="9">
        <v>5</v>
      </c>
      <c r="L66" s="9" t="s">
        <v>242</v>
      </c>
      <c r="M66" s="9">
        <v>2670</v>
      </c>
      <c r="N66" s="62" t="e">
        <f t="shared" si="9"/>
        <v>#VALUE!</v>
      </c>
      <c r="O66" s="9" t="s">
        <v>23</v>
      </c>
      <c r="Q66" s="9" t="s">
        <v>98</v>
      </c>
      <c r="R66" s="9">
        <f>280*280*365</f>
        <v>28616000</v>
      </c>
      <c r="T66" s="9">
        <f>(PI()*10^2/4)*60</f>
        <v>4712.3889803846896</v>
      </c>
      <c r="U66" s="9">
        <f>(1-T66/R66)*COUNT($R$283:$R$312)</f>
        <v>29.995059698441029</v>
      </c>
      <c r="V66" s="9" t="s">
        <v>54</v>
      </c>
      <c r="X66" s="9">
        <v>20</v>
      </c>
      <c r="Z66" s="9">
        <v>63</v>
      </c>
    </row>
    <row r="67" spans="1:26" x14ac:dyDescent="0.3">
      <c r="A67" s="9">
        <v>2</v>
      </c>
      <c r="B67" s="9">
        <v>250</v>
      </c>
      <c r="C67" s="9">
        <v>1600</v>
      </c>
      <c r="D67" s="9" t="s">
        <v>204</v>
      </c>
      <c r="E67" s="9" t="s">
        <v>129</v>
      </c>
      <c r="F67" s="9" t="s">
        <v>134</v>
      </c>
      <c r="G67" s="9" t="s">
        <v>243</v>
      </c>
      <c r="H67" s="9" t="s">
        <v>150</v>
      </c>
      <c r="I67" s="9">
        <v>1</v>
      </c>
      <c r="J67" s="9">
        <v>1</v>
      </c>
      <c r="K67" s="9">
        <v>1</v>
      </c>
      <c r="L67" s="9" t="s">
        <v>244</v>
      </c>
      <c r="M67" s="9">
        <v>2680</v>
      </c>
      <c r="N67" s="9">
        <v>2663</v>
      </c>
      <c r="O67" s="9" t="s">
        <v>23</v>
      </c>
      <c r="Q67" s="9" t="s">
        <v>86</v>
      </c>
      <c r="R67" s="9">
        <f>125*125*125</f>
        <v>1953125</v>
      </c>
      <c r="T67" s="9">
        <f>10*10*10</f>
        <v>1000</v>
      </c>
      <c r="U67" s="9">
        <f>(1-T67/R67)*COUNT($R$55:$R$81)</f>
        <v>26.986176</v>
      </c>
      <c r="V67" s="9" t="s">
        <v>54</v>
      </c>
      <c r="X67" s="9">
        <v>20</v>
      </c>
      <c r="Z67" s="9">
        <v>63</v>
      </c>
    </row>
    <row r="68" spans="1:26" x14ac:dyDescent="0.3">
      <c r="A68" s="9">
        <v>2</v>
      </c>
      <c r="B68" s="9">
        <v>350</v>
      </c>
      <c r="C68" s="9">
        <v>2100</v>
      </c>
      <c r="D68" s="9" t="s">
        <v>204</v>
      </c>
      <c r="E68" s="9" t="s">
        <v>129</v>
      </c>
      <c r="F68" s="9" t="s">
        <v>134</v>
      </c>
      <c r="G68" s="9" t="s">
        <v>245</v>
      </c>
      <c r="H68" s="9" t="s">
        <v>150</v>
      </c>
      <c r="I68" s="9">
        <v>1</v>
      </c>
      <c r="J68" s="9">
        <v>1</v>
      </c>
      <c r="K68" s="9">
        <v>1</v>
      </c>
      <c r="L68" s="9" t="s">
        <v>244</v>
      </c>
      <c r="M68" s="9">
        <v>2680</v>
      </c>
      <c r="N68" s="9">
        <v>2663</v>
      </c>
      <c r="O68" s="9" t="s">
        <v>23</v>
      </c>
      <c r="Q68" s="9" t="s">
        <v>86</v>
      </c>
      <c r="R68" s="9">
        <f>125*125*125</f>
        <v>1953125</v>
      </c>
      <c r="T68" s="9">
        <f>10*10*10</f>
        <v>1000</v>
      </c>
      <c r="U68" s="9">
        <f>(1-T68/R68)*COUNT($R$55:$R$81)</f>
        <v>26.986176</v>
      </c>
      <c r="V68" s="9" t="s">
        <v>54</v>
      </c>
      <c r="X68" s="9">
        <v>20</v>
      </c>
      <c r="Z68" s="9">
        <v>63</v>
      </c>
    </row>
    <row r="69" spans="1:26" x14ac:dyDescent="0.3">
      <c r="A69" s="9">
        <v>2</v>
      </c>
      <c r="B69" s="9">
        <v>200</v>
      </c>
      <c r="C69" s="9">
        <v>1400</v>
      </c>
      <c r="D69" s="9" t="s">
        <v>246</v>
      </c>
      <c r="E69" s="9" t="s">
        <v>129</v>
      </c>
      <c r="F69" s="9" t="s">
        <v>128</v>
      </c>
      <c r="G69" s="9" t="s">
        <v>247</v>
      </c>
      <c r="H69" s="9">
        <v>30</v>
      </c>
      <c r="I69" s="9">
        <v>1</v>
      </c>
      <c r="J69" s="9">
        <v>1</v>
      </c>
      <c r="K69" s="9">
        <v>6</v>
      </c>
      <c r="L69" s="9" t="s">
        <v>248</v>
      </c>
      <c r="M69" s="9">
        <v>2680</v>
      </c>
      <c r="N69" s="9" t="e">
        <f>M69*L69/100</f>
        <v>#VALUE!</v>
      </c>
      <c r="O69" s="9" t="s">
        <v>23</v>
      </c>
      <c r="Q69" s="9" t="s">
        <v>81</v>
      </c>
      <c r="R69" s="9">
        <f>250*250*250</f>
        <v>15625000</v>
      </c>
      <c r="T69" s="9">
        <v>1</v>
      </c>
      <c r="U69" s="9">
        <f>(1-T69/R69)*COUNT($R$30:$R$52)</f>
        <v>22.999998527999999</v>
      </c>
      <c r="V69" s="9" t="s">
        <v>54</v>
      </c>
      <c r="X69" s="9">
        <v>15</v>
      </c>
      <c r="Z69" s="9">
        <v>45</v>
      </c>
    </row>
    <row r="70" spans="1:26" x14ac:dyDescent="0.3">
      <c r="A70" s="9">
        <v>2</v>
      </c>
      <c r="B70" s="9">
        <v>250</v>
      </c>
      <c r="C70" s="9">
        <v>1100</v>
      </c>
      <c r="D70" s="9" t="s">
        <v>204</v>
      </c>
      <c r="E70" s="9" t="s">
        <v>129</v>
      </c>
      <c r="F70" s="9" t="s">
        <v>134</v>
      </c>
      <c r="G70" s="9" t="s">
        <v>249</v>
      </c>
      <c r="H70" s="9" t="s">
        <v>150</v>
      </c>
      <c r="I70" s="9">
        <v>1</v>
      </c>
      <c r="J70" s="9">
        <v>1</v>
      </c>
      <c r="K70" s="9">
        <v>1</v>
      </c>
      <c r="L70" s="9" t="s">
        <v>250</v>
      </c>
      <c r="M70" s="9">
        <v>2680</v>
      </c>
      <c r="N70" s="9">
        <v>2662</v>
      </c>
      <c r="O70" s="9" t="s">
        <v>23</v>
      </c>
      <c r="Q70" s="9" t="s">
        <v>86</v>
      </c>
      <c r="R70" s="9">
        <f>125*125*125</f>
        <v>1953125</v>
      </c>
      <c r="T70" s="9">
        <f>10*10*10</f>
        <v>1000</v>
      </c>
      <c r="U70" s="9">
        <f>(1-T70/R70)*COUNT($R$55:$R$81)</f>
        <v>26.986176</v>
      </c>
      <c r="V70" s="9" t="s">
        <v>54</v>
      </c>
      <c r="X70" s="9">
        <v>20</v>
      </c>
      <c r="Z70" s="9">
        <v>63</v>
      </c>
    </row>
    <row r="71" spans="1:26" x14ac:dyDescent="0.3">
      <c r="A71" s="9">
        <v>2</v>
      </c>
      <c r="B71" s="9">
        <v>370</v>
      </c>
      <c r="C71" s="9">
        <v>1500</v>
      </c>
      <c r="D71" s="9" t="s">
        <v>204</v>
      </c>
      <c r="E71" s="9" t="s">
        <v>129</v>
      </c>
      <c r="F71" s="9" t="s">
        <v>196</v>
      </c>
      <c r="G71" s="9" t="s">
        <v>251</v>
      </c>
      <c r="H71" s="9" t="s">
        <v>150</v>
      </c>
      <c r="I71" s="9">
        <v>1</v>
      </c>
      <c r="J71" s="9">
        <v>2</v>
      </c>
      <c r="K71" s="9">
        <v>5</v>
      </c>
      <c r="L71" s="9" t="s">
        <v>252</v>
      </c>
      <c r="M71" s="9">
        <v>2670</v>
      </c>
      <c r="N71" s="62" t="e">
        <f>M71*L71/100</f>
        <v>#VALUE!</v>
      </c>
      <c r="O71" s="9" t="s">
        <v>23</v>
      </c>
      <c r="Q71" s="9" t="s">
        <v>98</v>
      </c>
      <c r="R71" s="9">
        <f>280*280*365</f>
        <v>28616000</v>
      </c>
      <c r="T71" s="9">
        <f>(PI()*10^2/4)*60</f>
        <v>4712.3889803846896</v>
      </c>
      <c r="U71" s="9">
        <f>(1-T71/R71)*COUNT($R$283:$R$312)</f>
        <v>29.995059698441029</v>
      </c>
      <c r="V71" s="9" t="s">
        <v>54</v>
      </c>
      <c r="X71" s="9">
        <v>20</v>
      </c>
      <c r="Z71" s="9">
        <v>63</v>
      </c>
    </row>
    <row r="72" spans="1:26" x14ac:dyDescent="0.3">
      <c r="A72" s="9">
        <v>2</v>
      </c>
      <c r="B72" s="9">
        <v>370</v>
      </c>
      <c r="C72" s="9">
        <v>1600</v>
      </c>
      <c r="D72" s="9" t="s">
        <v>195</v>
      </c>
      <c r="E72" s="9" t="s">
        <v>129</v>
      </c>
      <c r="F72" s="9" t="s">
        <v>196</v>
      </c>
      <c r="G72" s="9" t="s">
        <v>253</v>
      </c>
      <c r="H72" s="9" t="s">
        <v>150</v>
      </c>
      <c r="I72" s="9">
        <v>1</v>
      </c>
      <c r="J72" s="9">
        <v>2</v>
      </c>
      <c r="K72" s="9">
        <v>5</v>
      </c>
      <c r="L72" s="9" t="s">
        <v>252</v>
      </c>
      <c r="M72" s="9">
        <v>2670</v>
      </c>
      <c r="N72" s="62" t="e">
        <f>M72*L72/100</f>
        <v>#VALUE!</v>
      </c>
      <c r="O72" s="9" t="s">
        <v>23</v>
      </c>
      <c r="Q72" s="9" t="s">
        <v>98</v>
      </c>
      <c r="R72" s="9">
        <f>280*280*365</f>
        <v>28616000</v>
      </c>
      <c r="T72" s="9">
        <f>(PI()*10^2/4)*60</f>
        <v>4712.3889803846896</v>
      </c>
      <c r="U72" s="9">
        <f>(1-T72/R72)*COUNT($R$283:$R$312)</f>
        <v>29.995059698441029</v>
      </c>
      <c r="V72" s="9" t="s">
        <v>54</v>
      </c>
      <c r="X72" s="9">
        <v>20</v>
      </c>
      <c r="Z72" s="9">
        <v>63</v>
      </c>
    </row>
    <row r="73" spans="1:26" x14ac:dyDescent="0.3">
      <c r="A73" s="9">
        <v>2</v>
      </c>
      <c r="B73" s="9">
        <v>200</v>
      </c>
      <c r="C73" s="9">
        <v>1500</v>
      </c>
      <c r="D73" s="9" t="s">
        <v>246</v>
      </c>
      <c r="E73" s="9" t="s">
        <v>129</v>
      </c>
      <c r="F73" s="9" t="s">
        <v>128</v>
      </c>
      <c r="G73" s="9" t="s">
        <v>254</v>
      </c>
      <c r="H73" s="9">
        <v>30</v>
      </c>
      <c r="I73" s="9">
        <v>1</v>
      </c>
      <c r="J73" s="9">
        <v>1</v>
      </c>
      <c r="K73" s="9">
        <v>6</v>
      </c>
      <c r="L73" s="9" t="s">
        <v>255</v>
      </c>
      <c r="M73" s="9">
        <v>2680</v>
      </c>
      <c r="N73" s="9" t="e">
        <f>M73*L73/100</f>
        <v>#VALUE!</v>
      </c>
      <c r="O73" s="9" t="s">
        <v>23</v>
      </c>
      <c r="Q73" s="9" t="s">
        <v>81</v>
      </c>
      <c r="R73" s="9">
        <f>250*250*250</f>
        <v>15625000</v>
      </c>
      <c r="T73" s="9">
        <v>1</v>
      </c>
      <c r="U73" s="9">
        <f>(1-T73/R73)*COUNT($R$30:$R$52)</f>
        <v>22.999998527999999</v>
      </c>
      <c r="V73" s="9" t="s">
        <v>54</v>
      </c>
      <c r="X73" s="9">
        <v>15</v>
      </c>
      <c r="Z73" s="9">
        <v>45</v>
      </c>
    </row>
    <row r="74" spans="1:26" x14ac:dyDescent="0.3">
      <c r="A74" s="9">
        <v>2</v>
      </c>
      <c r="B74" s="9">
        <v>170</v>
      </c>
      <c r="C74" s="9">
        <v>1000</v>
      </c>
      <c r="D74" s="9" t="s">
        <v>246</v>
      </c>
      <c r="E74" s="9" t="s">
        <v>129</v>
      </c>
      <c r="F74" s="9" t="s">
        <v>128</v>
      </c>
      <c r="G74" s="9" t="s">
        <v>256</v>
      </c>
      <c r="H74" s="9">
        <v>30</v>
      </c>
      <c r="I74" s="9">
        <v>1</v>
      </c>
      <c r="J74" s="9">
        <v>1</v>
      </c>
      <c r="K74" s="9">
        <v>6</v>
      </c>
      <c r="L74" s="9" t="s">
        <v>255</v>
      </c>
      <c r="M74" s="9">
        <v>2680</v>
      </c>
      <c r="N74" s="9" t="e">
        <f>M74*L74/100</f>
        <v>#VALUE!</v>
      </c>
      <c r="O74" s="9" t="s">
        <v>23</v>
      </c>
      <c r="Q74" s="9" t="s">
        <v>81</v>
      </c>
      <c r="R74" s="9">
        <f>250*250*250</f>
        <v>15625000</v>
      </c>
      <c r="T74" s="9">
        <v>1</v>
      </c>
      <c r="U74" s="9">
        <f>(1-T74/R74)*COUNT($R$30:$R$52)</f>
        <v>22.999998527999999</v>
      </c>
      <c r="V74" s="9" t="s">
        <v>54</v>
      </c>
      <c r="X74" s="9">
        <v>15</v>
      </c>
      <c r="Z74" s="9">
        <v>45</v>
      </c>
    </row>
    <row r="75" spans="1:26" x14ac:dyDescent="0.3">
      <c r="A75" s="9">
        <v>2</v>
      </c>
      <c r="B75" s="9">
        <v>200</v>
      </c>
      <c r="C75" s="9" t="s">
        <v>257</v>
      </c>
      <c r="D75" s="9" t="s">
        <v>134</v>
      </c>
      <c r="E75" s="9" t="s">
        <v>258</v>
      </c>
      <c r="F75" s="9" t="s">
        <v>134</v>
      </c>
      <c r="G75" s="9" t="s">
        <v>259</v>
      </c>
      <c r="H75" s="9">
        <v>45</v>
      </c>
      <c r="I75" s="9">
        <v>6</v>
      </c>
      <c r="J75" s="9">
        <v>2</v>
      </c>
      <c r="K75" s="9">
        <v>5</v>
      </c>
      <c r="L75" s="9" t="s">
        <v>255</v>
      </c>
      <c r="M75" s="62" t="e">
        <f>N75*100/L75</f>
        <v>#VALUE!</v>
      </c>
      <c r="N75" s="9">
        <v>2660</v>
      </c>
      <c r="O75" s="9" t="s">
        <v>23</v>
      </c>
      <c r="Q75" s="9" t="s">
        <v>122</v>
      </c>
      <c r="R75" s="9">
        <f>250*250*300</f>
        <v>18750000</v>
      </c>
      <c r="T75" s="9">
        <v>1</v>
      </c>
      <c r="U75" s="9">
        <f>(1-T75/R75)*COUNT($R$53:$R$54)</f>
        <v>1.9999998933333334</v>
      </c>
      <c r="V75" s="9" t="s">
        <v>54</v>
      </c>
    </row>
    <row r="76" spans="1:26" x14ac:dyDescent="0.3">
      <c r="A76" s="9">
        <v>2</v>
      </c>
      <c r="B76" s="9">
        <v>400</v>
      </c>
      <c r="C76" s="9">
        <v>1500</v>
      </c>
      <c r="D76" s="9" t="s">
        <v>128</v>
      </c>
      <c r="E76" s="9" t="s">
        <v>156</v>
      </c>
      <c r="F76" s="9" t="s">
        <v>164</v>
      </c>
      <c r="G76" s="9" t="s">
        <v>260</v>
      </c>
      <c r="H76" s="9" t="s">
        <v>150</v>
      </c>
      <c r="I76" s="9">
        <v>6</v>
      </c>
      <c r="J76" s="9">
        <v>1</v>
      </c>
      <c r="K76" s="9">
        <v>6</v>
      </c>
      <c r="L76" s="9" t="s">
        <v>261</v>
      </c>
      <c r="M76" s="9">
        <v>2680</v>
      </c>
      <c r="N76" s="62" t="e">
        <f>M76*L76/100</f>
        <v>#VALUE!</v>
      </c>
      <c r="O76" s="9" t="s">
        <v>23</v>
      </c>
      <c r="Q76" s="9" t="s">
        <v>121</v>
      </c>
      <c r="R76" s="9">
        <f>(PI()*400^2/4)*400</f>
        <v>50265482.457436688</v>
      </c>
      <c r="T76" s="9">
        <f>10*10*10</f>
        <v>1000</v>
      </c>
      <c r="U76" s="9">
        <f>(1-T76/R76)*COUNT($R$83:$R$100)</f>
        <v>17.999641901378041</v>
      </c>
      <c r="V76" s="9" t="s">
        <v>27</v>
      </c>
      <c r="X76" s="9">
        <v>20</v>
      </c>
      <c r="Z76" s="9">
        <v>63</v>
      </c>
    </row>
    <row r="77" spans="1:26" x14ac:dyDescent="0.3">
      <c r="A77" s="9">
        <v>2</v>
      </c>
      <c r="B77" s="9">
        <v>500</v>
      </c>
      <c r="C77" s="9">
        <v>1000</v>
      </c>
      <c r="D77" s="9" t="s">
        <v>128</v>
      </c>
      <c r="E77" s="9" t="s">
        <v>156</v>
      </c>
      <c r="F77" s="9" t="s">
        <v>164</v>
      </c>
      <c r="G77" s="9" t="s">
        <v>229</v>
      </c>
      <c r="H77" s="9" t="s">
        <v>150</v>
      </c>
      <c r="I77" s="9">
        <v>6</v>
      </c>
      <c r="J77" s="9">
        <v>1</v>
      </c>
      <c r="K77" s="9">
        <v>6</v>
      </c>
      <c r="L77" s="9" t="s">
        <v>261</v>
      </c>
      <c r="M77" s="9">
        <v>2680</v>
      </c>
      <c r="N77" s="62" t="e">
        <f>M77*L77/100</f>
        <v>#VALUE!</v>
      </c>
      <c r="O77" s="9" t="s">
        <v>23</v>
      </c>
      <c r="Q77" s="9" t="s">
        <v>121</v>
      </c>
      <c r="R77" s="9">
        <f>(PI()*400^2/4)*400</f>
        <v>50265482.457436688</v>
      </c>
      <c r="T77" s="9">
        <f>10*10*10</f>
        <v>1000</v>
      </c>
      <c r="U77" s="9">
        <f>(1-T77/R77)*COUNT($R$83:$R$100)</f>
        <v>17.999641901378041</v>
      </c>
      <c r="V77" s="9" t="s">
        <v>27</v>
      </c>
      <c r="X77" s="9">
        <v>20</v>
      </c>
      <c r="Z77" s="9">
        <v>63</v>
      </c>
    </row>
    <row r="78" spans="1:26" x14ac:dyDescent="0.3">
      <c r="A78" s="9">
        <v>2</v>
      </c>
      <c r="B78" s="9">
        <v>700</v>
      </c>
      <c r="C78" s="9">
        <v>1000</v>
      </c>
      <c r="D78" s="9" t="s">
        <v>128</v>
      </c>
      <c r="E78" s="9" t="s">
        <v>156</v>
      </c>
      <c r="F78" s="9" t="s">
        <v>164</v>
      </c>
      <c r="G78" s="9" t="s">
        <v>262</v>
      </c>
      <c r="H78" s="9" t="s">
        <v>150</v>
      </c>
      <c r="I78" s="9">
        <v>6</v>
      </c>
      <c r="J78" s="9">
        <v>1</v>
      </c>
      <c r="K78" s="9">
        <v>6</v>
      </c>
      <c r="L78" s="9" t="s">
        <v>261</v>
      </c>
      <c r="M78" s="9">
        <v>2680</v>
      </c>
      <c r="N78" s="62" t="e">
        <f>M78*L78/100</f>
        <v>#VALUE!</v>
      </c>
      <c r="O78" s="9" t="s">
        <v>23</v>
      </c>
      <c r="Q78" s="9" t="s">
        <v>121</v>
      </c>
      <c r="R78" s="9">
        <f>(PI()*400^2/4)*400</f>
        <v>50265482.457436688</v>
      </c>
      <c r="T78" s="9">
        <f>10*10*10</f>
        <v>1000</v>
      </c>
      <c r="U78" s="9">
        <f>(1-T78/R78)*COUNT($R$83:$R$100)</f>
        <v>17.999641901378041</v>
      </c>
      <c r="V78" s="9" t="s">
        <v>27</v>
      </c>
      <c r="X78" s="9">
        <v>20</v>
      </c>
      <c r="Z78" s="9">
        <v>63</v>
      </c>
    </row>
    <row r="79" spans="1:26" x14ac:dyDescent="0.3">
      <c r="A79" s="9">
        <v>2</v>
      </c>
      <c r="B79" s="9">
        <v>250</v>
      </c>
      <c r="C79" s="9">
        <v>1000</v>
      </c>
      <c r="D79" s="9" t="s">
        <v>204</v>
      </c>
      <c r="E79" s="9" t="s">
        <v>171</v>
      </c>
      <c r="F79" s="9" t="s">
        <v>139</v>
      </c>
      <c r="G79" s="9" t="s">
        <v>263</v>
      </c>
      <c r="H79" s="9">
        <v>41</v>
      </c>
      <c r="I79" s="9">
        <v>2</v>
      </c>
      <c r="J79" s="9">
        <v>1</v>
      </c>
      <c r="K79" s="9">
        <v>1</v>
      </c>
      <c r="L79" s="9" t="s">
        <v>261</v>
      </c>
      <c r="M79" s="9">
        <v>2670</v>
      </c>
      <c r="N79" s="62" t="e">
        <f>M79*L79/100</f>
        <v>#VALUE!</v>
      </c>
      <c r="O79" s="9" t="s">
        <v>23</v>
      </c>
      <c r="Q79" s="9" t="s">
        <v>86</v>
      </c>
      <c r="R79" s="5">
        <f>125*125*125</f>
        <v>1953125</v>
      </c>
      <c r="T79" s="9">
        <f>12*12*12</f>
        <v>1728</v>
      </c>
      <c r="U79" s="9">
        <f>(1-T79/R79)*COUNT($R$104:$R$168)</f>
        <v>64.94249216</v>
      </c>
      <c r="V79" s="9" t="s">
        <v>54</v>
      </c>
      <c r="X79" s="9">
        <v>24</v>
      </c>
      <c r="Z79" s="9">
        <v>66</v>
      </c>
    </row>
    <row r="80" spans="1:26" x14ac:dyDescent="0.3">
      <c r="A80" s="9">
        <v>2</v>
      </c>
      <c r="B80" s="9">
        <v>370</v>
      </c>
      <c r="C80" s="9">
        <v>1600</v>
      </c>
      <c r="D80" s="9" t="s">
        <v>204</v>
      </c>
      <c r="E80" s="9" t="s">
        <v>129</v>
      </c>
      <c r="F80" s="9" t="s">
        <v>196</v>
      </c>
      <c r="G80" s="9" t="s">
        <v>264</v>
      </c>
      <c r="H80" s="9" t="s">
        <v>150</v>
      </c>
      <c r="I80" s="9">
        <v>1</v>
      </c>
      <c r="J80" s="9">
        <v>2</v>
      </c>
      <c r="K80" s="9">
        <v>5</v>
      </c>
      <c r="L80" s="9" t="s">
        <v>265</v>
      </c>
      <c r="M80" s="9">
        <v>2670</v>
      </c>
      <c r="N80" s="62" t="e">
        <f>M80*L80/100</f>
        <v>#VALUE!</v>
      </c>
      <c r="O80" s="9" t="s">
        <v>23</v>
      </c>
      <c r="Q80" s="9" t="s">
        <v>98</v>
      </c>
      <c r="R80" s="9">
        <f>280*280*365</f>
        <v>28616000</v>
      </c>
      <c r="T80" s="9">
        <f>(PI()*10^2/4)*60</f>
        <v>4712.3889803846896</v>
      </c>
      <c r="U80" s="9">
        <f>(1-T80/R80)*COUNT($R$283:$R$312)</f>
        <v>29.995059698441029</v>
      </c>
      <c r="V80" s="9" t="s">
        <v>54</v>
      </c>
      <c r="X80" s="9">
        <v>20</v>
      </c>
      <c r="Z80" s="9">
        <v>63</v>
      </c>
    </row>
    <row r="81" spans="1:26" x14ac:dyDescent="0.3">
      <c r="A81" s="9">
        <v>2</v>
      </c>
      <c r="B81" s="9">
        <v>300</v>
      </c>
      <c r="C81" s="9">
        <v>1600</v>
      </c>
      <c r="D81" s="9" t="s">
        <v>204</v>
      </c>
      <c r="E81" s="9" t="s">
        <v>129</v>
      </c>
      <c r="F81" s="9" t="s">
        <v>134</v>
      </c>
      <c r="G81" s="9" t="s">
        <v>266</v>
      </c>
      <c r="H81" s="9" t="s">
        <v>150</v>
      </c>
      <c r="I81" s="9">
        <v>1</v>
      </c>
      <c r="J81" s="9">
        <v>1</v>
      </c>
      <c r="K81" s="9">
        <v>1</v>
      </c>
      <c r="L81" s="9" t="s">
        <v>265</v>
      </c>
      <c r="M81" s="9">
        <v>2680</v>
      </c>
      <c r="N81" s="9">
        <v>2661</v>
      </c>
      <c r="O81" s="9" t="s">
        <v>23</v>
      </c>
      <c r="Q81" s="9" t="s">
        <v>86</v>
      </c>
      <c r="R81" s="9">
        <f>125*125*125</f>
        <v>1953125</v>
      </c>
      <c r="T81" s="9">
        <f>10*10*10</f>
        <v>1000</v>
      </c>
      <c r="U81" s="9">
        <f>(1-T81/R81)*COUNT($R$55:$R$81)</f>
        <v>26.986176</v>
      </c>
      <c r="V81" s="9" t="s">
        <v>54</v>
      </c>
      <c r="X81" s="9">
        <v>20</v>
      </c>
      <c r="Z81" s="9">
        <v>63</v>
      </c>
    </row>
    <row r="82" spans="1:26" x14ac:dyDescent="0.3">
      <c r="A82" s="9">
        <v>2</v>
      </c>
      <c r="B82" s="9">
        <v>350</v>
      </c>
      <c r="C82" s="9">
        <v>1600</v>
      </c>
      <c r="D82" s="9" t="s">
        <v>204</v>
      </c>
      <c r="E82" s="9" t="s">
        <v>129</v>
      </c>
      <c r="F82" s="9" t="s">
        <v>134</v>
      </c>
      <c r="G82" s="9" t="s">
        <v>205</v>
      </c>
      <c r="H82" s="9" t="s">
        <v>150</v>
      </c>
      <c r="I82" s="9">
        <v>1</v>
      </c>
      <c r="J82" s="9">
        <v>1</v>
      </c>
      <c r="K82" s="9">
        <v>1</v>
      </c>
      <c r="L82" s="9" t="s">
        <v>265</v>
      </c>
      <c r="M82" s="9">
        <v>2680</v>
      </c>
      <c r="N82" s="9">
        <v>2661</v>
      </c>
      <c r="O82" s="9" t="s">
        <v>23</v>
      </c>
      <c r="Q82" s="9" t="s">
        <v>86</v>
      </c>
      <c r="R82" s="9">
        <f>125*125*125</f>
        <v>1953125</v>
      </c>
      <c r="T82" s="9">
        <f>10*10*10</f>
        <v>1000</v>
      </c>
      <c r="U82" s="9">
        <f>(1-T82/R82)*COUNT($R$55:$R$81)</f>
        <v>26.986176</v>
      </c>
      <c r="V82" s="9" t="s">
        <v>54</v>
      </c>
      <c r="X82" s="9">
        <v>20</v>
      </c>
      <c r="Z82" s="9">
        <v>63</v>
      </c>
    </row>
    <row r="83" spans="1:26" x14ac:dyDescent="0.3">
      <c r="A83" s="9">
        <v>2</v>
      </c>
      <c r="B83" s="9">
        <v>370</v>
      </c>
      <c r="C83" s="9">
        <v>1700</v>
      </c>
      <c r="D83" s="9" t="s">
        <v>198</v>
      </c>
      <c r="E83" s="9" t="s">
        <v>129</v>
      </c>
      <c r="F83" s="9" t="s">
        <v>196</v>
      </c>
      <c r="G83" s="9" t="s">
        <v>267</v>
      </c>
      <c r="H83" s="9" t="s">
        <v>150</v>
      </c>
      <c r="I83" s="9">
        <v>1</v>
      </c>
      <c r="J83" s="9">
        <v>2</v>
      </c>
      <c r="K83" s="9">
        <v>5</v>
      </c>
      <c r="L83" s="9" t="s">
        <v>268</v>
      </c>
      <c r="M83" s="9">
        <v>2670</v>
      </c>
      <c r="N83" s="62" t="e">
        <f>M83*L83/100</f>
        <v>#VALUE!</v>
      </c>
      <c r="O83" s="9" t="s">
        <v>23</v>
      </c>
      <c r="Q83" s="9" t="s">
        <v>98</v>
      </c>
      <c r="R83" s="9">
        <f>280*280*365</f>
        <v>28616000</v>
      </c>
      <c r="T83" s="9">
        <f>(PI()*10^2/4)*60</f>
        <v>4712.3889803846896</v>
      </c>
      <c r="U83" s="9">
        <f>(1-T83/R83)*COUNT($R$283:$R$312)</f>
        <v>29.995059698441029</v>
      </c>
      <c r="V83" s="9" t="s">
        <v>54</v>
      </c>
      <c r="X83" s="9">
        <v>20</v>
      </c>
      <c r="Z83" s="9">
        <v>63</v>
      </c>
    </row>
    <row r="84" spans="1:26" x14ac:dyDescent="0.3">
      <c r="A84" s="9">
        <v>2</v>
      </c>
      <c r="B84" s="9">
        <v>150</v>
      </c>
      <c r="C84" s="9">
        <v>900</v>
      </c>
      <c r="D84" s="9" t="s">
        <v>156</v>
      </c>
      <c r="E84" s="9" t="s">
        <v>129</v>
      </c>
      <c r="F84" s="9" t="s">
        <v>139</v>
      </c>
      <c r="G84" s="9" t="s">
        <v>269</v>
      </c>
      <c r="H84" s="9" t="s">
        <v>158</v>
      </c>
      <c r="I84" s="9">
        <v>1</v>
      </c>
      <c r="J84" s="9">
        <v>1</v>
      </c>
      <c r="K84" s="9">
        <v>1</v>
      </c>
      <c r="L84" s="9" t="s">
        <v>270</v>
      </c>
      <c r="M84" s="9">
        <v>2680</v>
      </c>
      <c r="N84" s="62" t="e">
        <f>M84*L84/100</f>
        <v>#VALUE!</v>
      </c>
      <c r="O84" s="9" t="s">
        <v>23</v>
      </c>
      <c r="Q84" s="9" t="s">
        <v>25</v>
      </c>
      <c r="R84" s="9">
        <f>100^3</f>
        <v>1000000</v>
      </c>
      <c r="T84" s="9">
        <f>8*8*8</f>
        <v>512</v>
      </c>
      <c r="U84" s="9">
        <f>(1-T84/R84)*COUNT($R$169:$R$243)</f>
        <v>74.961600000000004</v>
      </c>
      <c r="V84" s="9" t="s">
        <v>54</v>
      </c>
      <c r="X84" s="9">
        <v>9.36</v>
      </c>
      <c r="Z84" s="9">
        <v>44.81</v>
      </c>
    </row>
    <row r="85" spans="1:26" x14ac:dyDescent="0.3">
      <c r="A85" s="9">
        <v>2</v>
      </c>
      <c r="B85" s="9">
        <v>250</v>
      </c>
      <c r="C85" s="9">
        <v>1600</v>
      </c>
      <c r="D85" s="9" t="s">
        <v>139</v>
      </c>
      <c r="E85" s="9" t="s">
        <v>129</v>
      </c>
      <c r="F85" s="9" t="s">
        <v>134</v>
      </c>
      <c r="G85" s="9" t="s">
        <v>271</v>
      </c>
      <c r="H85" s="9" t="s">
        <v>150</v>
      </c>
      <c r="I85" s="9">
        <v>1</v>
      </c>
      <c r="J85" s="9">
        <v>1</v>
      </c>
      <c r="K85" s="9">
        <v>1</v>
      </c>
      <c r="L85" s="9" t="s">
        <v>272</v>
      </c>
      <c r="M85" s="9">
        <v>2680</v>
      </c>
      <c r="N85" s="9">
        <v>2659</v>
      </c>
      <c r="O85" s="9" t="s">
        <v>23</v>
      </c>
      <c r="Q85" s="9" t="s">
        <v>86</v>
      </c>
      <c r="R85" s="9">
        <f>125*125*125</f>
        <v>1953125</v>
      </c>
      <c r="T85" s="9">
        <f>10*10*10</f>
        <v>1000</v>
      </c>
      <c r="U85" s="9">
        <f>(1-T85/R85)*COUNT($R$55:$R$81)</f>
        <v>26.986176</v>
      </c>
      <c r="V85" s="9" t="s">
        <v>54</v>
      </c>
      <c r="X85" s="9">
        <v>20</v>
      </c>
      <c r="Z85" s="9">
        <v>63</v>
      </c>
    </row>
    <row r="86" spans="1:26" x14ac:dyDescent="0.3">
      <c r="A86" s="9">
        <v>2</v>
      </c>
      <c r="B86" s="9">
        <v>180</v>
      </c>
      <c r="C86" s="9">
        <v>1100</v>
      </c>
      <c r="D86" s="9" t="s">
        <v>246</v>
      </c>
      <c r="E86" s="9" t="s">
        <v>129</v>
      </c>
      <c r="F86" s="9" t="s">
        <v>128</v>
      </c>
      <c r="G86" s="9" t="s">
        <v>273</v>
      </c>
      <c r="H86" s="9">
        <v>30</v>
      </c>
      <c r="I86" s="9">
        <v>1</v>
      </c>
      <c r="J86" s="9">
        <v>1</v>
      </c>
      <c r="K86" s="9">
        <v>6</v>
      </c>
      <c r="L86" s="9" t="s">
        <v>274</v>
      </c>
      <c r="M86" s="9">
        <v>2680</v>
      </c>
      <c r="N86" s="9" t="e">
        <f t="shared" ref="N86:N91" si="10">M86*L86/100</f>
        <v>#VALUE!</v>
      </c>
      <c r="O86" s="9" t="s">
        <v>23</v>
      </c>
      <c r="Q86" s="9" t="s">
        <v>81</v>
      </c>
      <c r="R86" s="9">
        <f>250*250*250</f>
        <v>15625000</v>
      </c>
      <c r="T86" s="9">
        <v>1</v>
      </c>
      <c r="U86" s="9">
        <f>(1-T86/R86)*COUNT($R$30:$R$52)</f>
        <v>22.999998527999999</v>
      </c>
      <c r="V86" s="9" t="s">
        <v>54</v>
      </c>
      <c r="X86" s="9">
        <v>15</v>
      </c>
      <c r="Z86" s="9">
        <v>45</v>
      </c>
    </row>
    <row r="87" spans="1:26" x14ac:dyDescent="0.3">
      <c r="A87" s="9">
        <v>2</v>
      </c>
      <c r="B87" s="9">
        <v>300</v>
      </c>
      <c r="C87" s="9">
        <v>1000</v>
      </c>
      <c r="D87" s="9" t="s">
        <v>128</v>
      </c>
      <c r="E87" s="9" t="s">
        <v>156</v>
      </c>
      <c r="F87" s="9" t="s">
        <v>164</v>
      </c>
      <c r="G87" s="9" t="s">
        <v>165</v>
      </c>
      <c r="H87" s="9" t="s">
        <v>150</v>
      </c>
      <c r="I87" s="9">
        <v>6</v>
      </c>
      <c r="J87" s="9">
        <v>1</v>
      </c>
      <c r="K87" s="9">
        <v>6</v>
      </c>
      <c r="L87" s="9" t="s">
        <v>275</v>
      </c>
      <c r="M87" s="9">
        <v>2680</v>
      </c>
      <c r="N87" s="62" t="e">
        <f t="shared" si="10"/>
        <v>#VALUE!</v>
      </c>
      <c r="O87" s="9" t="s">
        <v>23</v>
      </c>
      <c r="Q87" s="9" t="s">
        <v>121</v>
      </c>
      <c r="R87" s="9">
        <f>(PI()*400^2/4)*400</f>
        <v>50265482.457436688</v>
      </c>
      <c r="T87" s="9">
        <f>10*10*10</f>
        <v>1000</v>
      </c>
      <c r="U87" s="9">
        <f>(1-T87/R87)*COUNT($R$83:$R$100)</f>
        <v>17.999641901378041</v>
      </c>
      <c r="V87" s="9" t="s">
        <v>27</v>
      </c>
      <c r="X87" s="9">
        <v>20</v>
      </c>
      <c r="Z87" s="9">
        <v>63</v>
      </c>
    </row>
    <row r="88" spans="1:26" x14ac:dyDescent="0.3">
      <c r="A88" s="9">
        <v>2</v>
      </c>
      <c r="B88" s="9">
        <v>600</v>
      </c>
      <c r="C88" s="9">
        <v>1000</v>
      </c>
      <c r="D88" s="9" t="s">
        <v>128</v>
      </c>
      <c r="E88" s="9" t="s">
        <v>156</v>
      </c>
      <c r="F88" s="9" t="s">
        <v>164</v>
      </c>
      <c r="G88" s="9" t="s">
        <v>276</v>
      </c>
      <c r="H88" s="9" t="s">
        <v>150</v>
      </c>
      <c r="I88" s="9">
        <v>6</v>
      </c>
      <c r="J88" s="9">
        <v>1</v>
      </c>
      <c r="K88" s="9">
        <v>6</v>
      </c>
      <c r="L88" s="9" t="s">
        <v>275</v>
      </c>
      <c r="M88" s="9">
        <v>2680</v>
      </c>
      <c r="N88" s="62" t="e">
        <f t="shared" si="10"/>
        <v>#VALUE!</v>
      </c>
      <c r="O88" s="9" t="s">
        <v>23</v>
      </c>
      <c r="Q88" s="9" t="s">
        <v>121</v>
      </c>
      <c r="R88" s="9">
        <f>(PI()*400^2/4)*400</f>
        <v>50265482.457436688</v>
      </c>
      <c r="T88" s="9">
        <f>10*10*10</f>
        <v>1000</v>
      </c>
      <c r="U88" s="9">
        <f>(1-T88/R88)*COUNT($R$83:$R$100)</f>
        <v>17.999641901378041</v>
      </c>
      <c r="V88" s="9" t="s">
        <v>27</v>
      </c>
      <c r="X88" s="9">
        <v>20</v>
      </c>
      <c r="Z88" s="9">
        <v>63</v>
      </c>
    </row>
    <row r="89" spans="1:26" x14ac:dyDescent="0.3">
      <c r="A89" s="9">
        <v>2</v>
      </c>
      <c r="B89" s="9">
        <v>250</v>
      </c>
      <c r="C89" s="9">
        <v>900</v>
      </c>
      <c r="D89" s="9" t="s">
        <v>204</v>
      </c>
      <c r="E89" s="9" t="s">
        <v>171</v>
      </c>
      <c r="F89" s="9" t="s">
        <v>139</v>
      </c>
      <c r="G89" s="9" t="s">
        <v>277</v>
      </c>
      <c r="H89" s="9">
        <v>41</v>
      </c>
      <c r="I89" s="9">
        <v>2</v>
      </c>
      <c r="J89" s="9">
        <v>1</v>
      </c>
      <c r="K89" s="9">
        <v>1</v>
      </c>
      <c r="L89" s="9" t="s">
        <v>275</v>
      </c>
      <c r="M89" s="9">
        <v>2670</v>
      </c>
      <c r="N89" s="62" t="e">
        <f t="shared" si="10"/>
        <v>#VALUE!</v>
      </c>
      <c r="O89" s="9" t="s">
        <v>23</v>
      </c>
      <c r="Q89" s="9" t="s">
        <v>86</v>
      </c>
      <c r="R89" s="5">
        <f>125*125*125</f>
        <v>1953125</v>
      </c>
      <c r="T89" s="9">
        <f>12*12*12</f>
        <v>1728</v>
      </c>
      <c r="U89" s="9">
        <f>(1-T89/R89)*COUNT($R$104:$R$168)</f>
        <v>64.94249216</v>
      </c>
      <c r="V89" s="9" t="s">
        <v>54</v>
      </c>
      <c r="X89" s="9">
        <v>24</v>
      </c>
      <c r="Z89" s="9">
        <v>66</v>
      </c>
    </row>
    <row r="90" spans="1:26" x14ac:dyDescent="0.3">
      <c r="A90" s="9">
        <v>2</v>
      </c>
      <c r="B90" s="9">
        <v>200</v>
      </c>
      <c r="C90" s="9">
        <v>1350</v>
      </c>
      <c r="D90" s="9" t="s">
        <v>135</v>
      </c>
      <c r="E90" s="9" t="s">
        <v>129</v>
      </c>
      <c r="F90" s="9" t="s">
        <v>128</v>
      </c>
      <c r="G90" s="9" t="s">
        <v>278</v>
      </c>
      <c r="H90" s="9">
        <v>35</v>
      </c>
      <c r="I90" s="9">
        <v>1</v>
      </c>
      <c r="J90" s="9">
        <v>1</v>
      </c>
      <c r="K90" s="9">
        <v>3</v>
      </c>
      <c r="L90" s="9" t="s">
        <v>275</v>
      </c>
      <c r="M90" s="9">
        <v>2680</v>
      </c>
      <c r="N90" s="62" t="e">
        <f t="shared" si="10"/>
        <v>#VALUE!</v>
      </c>
      <c r="O90" s="9" t="s">
        <v>23</v>
      </c>
      <c r="Q90" s="9" t="s">
        <v>97</v>
      </c>
      <c r="R90" s="9">
        <f>245*245*350</f>
        <v>21008750</v>
      </c>
      <c r="T90" s="9">
        <f>10*10*10</f>
        <v>1000</v>
      </c>
      <c r="U90" s="9">
        <f>(1-T90/R90)*COUNT($R$256:$R$282)</f>
        <v>26.99871482120545</v>
      </c>
      <c r="V90" s="9" t="s">
        <v>27</v>
      </c>
      <c r="X90" s="9">
        <v>20</v>
      </c>
      <c r="Z90" s="9">
        <v>63</v>
      </c>
    </row>
    <row r="91" spans="1:26" x14ac:dyDescent="0.3">
      <c r="A91" s="9">
        <v>2</v>
      </c>
      <c r="B91" s="9">
        <v>175</v>
      </c>
      <c r="C91" s="9">
        <v>1025</v>
      </c>
      <c r="D91" s="9" t="s">
        <v>279</v>
      </c>
      <c r="E91" s="9" t="s">
        <v>129</v>
      </c>
      <c r="F91" s="9" t="s">
        <v>128</v>
      </c>
      <c r="G91" s="9" t="s">
        <v>280</v>
      </c>
      <c r="H91" s="9">
        <v>35</v>
      </c>
      <c r="I91" s="9">
        <v>1</v>
      </c>
      <c r="J91" s="9">
        <v>1</v>
      </c>
      <c r="K91" s="9">
        <v>3</v>
      </c>
      <c r="L91" s="9" t="s">
        <v>275</v>
      </c>
      <c r="M91" s="9">
        <v>2680</v>
      </c>
      <c r="N91" s="62" t="e">
        <f t="shared" si="10"/>
        <v>#VALUE!</v>
      </c>
      <c r="O91" s="9" t="s">
        <v>23</v>
      </c>
      <c r="Q91" s="9" t="s">
        <v>97</v>
      </c>
      <c r="R91" s="9">
        <f>245*245*350</f>
        <v>21008750</v>
      </c>
      <c r="T91" s="9">
        <f>10*10*10</f>
        <v>1000</v>
      </c>
      <c r="U91" s="9">
        <f>(1-T91/R91)*COUNT($R$256:$R$282)</f>
        <v>26.99871482120545</v>
      </c>
      <c r="V91" s="9" t="s">
        <v>27</v>
      </c>
      <c r="X91" s="9">
        <v>20</v>
      </c>
      <c r="Z91" s="9">
        <v>63</v>
      </c>
    </row>
    <row r="92" spans="1:26" x14ac:dyDescent="0.3">
      <c r="A92" s="9">
        <v>2</v>
      </c>
      <c r="B92" s="9">
        <v>300</v>
      </c>
      <c r="C92" s="9">
        <v>2100</v>
      </c>
      <c r="D92" s="9" t="s">
        <v>139</v>
      </c>
      <c r="E92" s="9" t="s">
        <v>129</v>
      </c>
      <c r="F92" s="9" t="s">
        <v>134</v>
      </c>
      <c r="G92" s="9" t="s">
        <v>281</v>
      </c>
      <c r="H92" s="9" t="s">
        <v>150</v>
      </c>
      <c r="I92" s="9">
        <v>1</v>
      </c>
      <c r="J92" s="9">
        <v>1</v>
      </c>
      <c r="K92" s="9">
        <v>1</v>
      </c>
      <c r="L92" s="9" t="s">
        <v>282</v>
      </c>
      <c r="M92" s="9">
        <v>2680</v>
      </c>
      <c r="N92" s="9">
        <v>2658</v>
      </c>
      <c r="O92" s="9" t="s">
        <v>23</v>
      </c>
      <c r="Q92" s="9" t="s">
        <v>86</v>
      </c>
      <c r="R92" s="9">
        <f>125*125*125</f>
        <v>1953125</v>
      </c>
      <c r="T92" s="9">
        <f>10*10*10</f>
        <v>1000</v>
      </c>
      <c r="U92" s="9">
        <f>(1-T92/R92)*COUNT($R$55:$R$81)</f>
        <v>26.986176</v>
      </c>
      <c r="V92" s="9" t="s">
        <v>54</v>
      </c>
      <c r="X92" s="9">
        <v>20</v>
      </c>
      <c r="Z92" s="9">
        <v>63</v>
      </c>
    </row>
    <row r="93" spans="1:26" x14ac:dyDescent="0.3">
      <c r="A93" s="9">
        <v>2</v>
      </c>
      <c r="B93" s="9">
        <v>625</v>
      </c>
      <c r="C93" s="9">
        <v>800</v>
      </c>
      <c r="D93" s="9" t="s">
        <v>283</v>
      </c>
      <c r="E93" s="9" t="s">
        <v>171</v>
      </c>
      <c r="F93" s="9" t="s">
        <v>130</v>
      </c>
      <c r="G93" s="9" t="s">
        <v>284</v>
      </c>
      <c r="H93" s="9">
        <v>40</v>
      </c>
      <c r="I93" s="9">
        <v>6</v>
      </c>
      <c r="J93" s="9">
        <v>1</v>
      </c>
      <c r="K93" s="9">
        <v>6</v>
      </c>
      <c r="L93" s="9" t="s">
        <v>285</v>
      </c>
      <c r="M93" s="9">
        <v>2680</v>
      </c>
      <c r="N93" s="9" t="e">
        <f>M93*L93/100</f>
        <v>#VALUE!</v>
      </c>
      <c r="O93" s="9" t="s">
        <v>23</v>
      </c>
      <c r="Q93" s="9" t="s">
        <v>80</v>
      </c>
      <c r="R93" s="9">
        <f>630*400*500</f>
        <v>126000000</v>
      </c>
      <c r="T93" s="9">
        <f>10*10*10</f>
        <v>1000</v>
      </c>
      <c r="U93" s="9">
        <f>(1-T93/R93)*COUNT($R$2:$R$29)</f>
        <v>27.999777777777776</v>
      </c>
      <c r="V93" s="9" t="s">
        <v>54</v>
      </c>
      <c r="X93" s="9">
        <v>20</v>
      </c>
      <c r="Z93" s="9">
        <v>60</v>
      </c>
    </row>
    <row r="94" spans="1:26" x14ac:dyDescent="0.3">
      <c r="A94" s="9">
        <v>2</v>
      </c>
      <c r="B94" s="9">
        <v>200</v>
      </c>
      <c r="C94" s="9">
        <v>1300</v>
      </c>
      <c r="D94" s="9" t="s">
        <v>246</v>
      </c>
      <c r="E94" s="9" t="s">
        <v>129</v>
      </c>
      <c r="F94" s="9" t="s">
        <v>128</v>
      </c>
      <c r="G94" s="9" t="s">
        <v>286</v>
      </c>
      <c r="H94" s="9">
        <v>30</v>
      </c>
      <c r="I94" s="9">
        <v>1</v>
      </c>
      <c r="J94" s="9">
        <v>1</v>
      </c>
      <c r="K94" s="9">
        <v>6</v>
      </c>
      <c r="L94" s="9" t="s">
        <v>287</v>
      </c>
      <c r="M94" s="9">
        <v>2680</v>
      </c>
      <c r="N94" s="9" t="e">
        <f>M94*L94/100</f>
        <v>#VALUE!</v>
      </c>
      <c r="O94" s="9" t="s">
        <v>23</v>
      </c>
      <c r="Q94" s="9" t="s">
        <v>81</v>
      </c>
      <c r="R94" s="9">
        <f>250*250*250</f>
        <v>15625000</v>
      </c>
      <c r="T94" s="9">
        <v>1</v>
      </c>
      <c r="U94" s="9">
        <f>(1-T94/R94)*COUNT($R$30:$R$52)</f>
        <v>22.999998527999999</v>
      </c>
      <c r="V94" s="9" t="s">
        <v>54</v>
      </c>
      <c r="X94" s="9">
        <v>15</v>
      </c>
      <c r="Z94" s="9">
        <v>45</v>
      </c>
    </row>
    <row r="95" spans="1:26" x14ac:dyDescent="0.3">
      <c r="A95" s="9">
        <v>2</v>
      </c>
      <c r="B95" s="9">
        <v>190</v>
      </c>
      <c r="C95" s="9">
        <v>1200</v>
      </c>
      <c r="D95" s="9" t="s">
        <v>246</v>
      </c>
      <c r="E95" s="9" t="s">
        <v>129</v>
      </c>
      <c r="F95" s="9" t="s">
        <v>128</v>
      </c>
      <c r="G95" s="9" t="s">
        <v>288</v>
      </c>
      <c r="H95" s="9">
        <v>30</v>
      </c>
      <c r="I95" s="9">
        <v>1</v>
      </c>
      <c r="J95" s="9">
        <v>1</v>
      </c>
      <c r="K95" s="9">
        <v>6</v>
      </c>
      <c r="L95" s="9" t="s">
        <v>287</v>
      </c>
      <c r="M95" s="9">
        <v>2680</v>
      </c>
      <c r="N95" s="9" t="e">
        <f>M95*L95/100</f>
        <v>#VALUE!</v>
      </c>
      <c r="O95" s="9" t="s">
        <v>23</v>
      </c>
      <c r="Q95" s="9" t="s">
        <v>81</v>
      </c>
      <c r="R95" s="9">
        <f>250*250*250</f>
        <v>15625000</v>
      </c>
      <c r="T95" s="9">
        <v>1</v>
      </c>
      <c r="U95" s="9">
        <f>(1-T95/R95)*COUNT($R$30:$R$52)</f>
        <v>22.999998527999999</v>
      </c>
      <c r="V95" s="9" t="s">
        <v>54</v>
      </c>
      <c r="X95" s="9">
        <v>15</v>
      </c>
      <c r="Z95" s="9">
        <v>45</v>
      </c>
    </row>
    <row r="96" spans="1:26" x14ac:dyDescent="0.3">
      <c r="A96" s="9">
        <v>2</v>
      </c>
      <c r="B96" s="9">
        <v>950</v>
      </c>
      <c r="C96" s="9">
        <v>1400</v>
      </c>
      <c r="D96" s="9" t="s">
        <v>190</v>
      </c>
      <c r="E96" s="9" t="s">
        <v>171</v>
      </c>
      <c r="F96" s="9" t="s">
        <v>130</v>
      </c>
      <c r="G96" s="9" t="s">
        <v>289</v>
      </c>
      <c r="H96" s="9">
        <v>40</v>
      </c>
      <c r="I96" s="9">
        <v>6</v>
      </c>
      <c r="J96" s="9">
        <v>1</v>
      </c>
      <c r="K96" s="9">
        <v>6</v>
      </c>
      <c r="L96" s="9" t="s">
        <v>287</v>
      </c>
      <c r="M96" s="9">
        <v>2680</v>
      </c>
      <c r="N96" s="9" t="e">
        <f>M96*L96/100</f>
        <v>#VALUE!</v>
      </c>
      <c r="O96" s="9" t="s">
        <v>23</v>
      </c>
      <c r="Q96" s="9" t="s">
        <v>80</v>
      </c>
      <c r="R96" s="9">
        <f>630*400*500</f>
        <v>126000000</v>
      </c>
      <c r="T96" s="9">
        <f>10*10*10</f>
        <v>1000</v>
      </c>
      <c r="U96" s="9">
        <f>(1-T96/R96)*COUNT($R$2:$R$29)</f>
        <v>27.999777777777776</v>
      </c>
      <c r="V96" s="9" t="s">
        <v>54</v>
      </c>
      <c r="X96" s="9">
        <v>20</v>
      </c>
      <c r="Z96" s="9">
        <v>60</v>
      </c>
    </row>
    <row r="97" spans="1:26" x14ac:dyDescent="0.3">
      <c r="A97" s="9">
        <v>2</v>
      </c>
      <c r="B97" s="9">
        <v>350</v>
      </c>
      <c r="C97" s="9">
        <v>2100</v>
      </c>
      <c r="D97" s="9" t="s">
        <v>139</v>
      </c>
      <c r="E97" s="9" t="s">
        <v>129</v>
      </c>
      <c r="F97" s="9" t="s">
        <v>134</v>
      </c>
      <c r="G97" s="9" t="s">
        <v>290</v>
      </c>
      <c r="H97" s="9" t="s">
        <v>150</v>
      </c>
      <c r="I97" s="9">
        <v>1</v>
      </c>
      <c r="J97" s="9">
        <v>1</v>
      </c>
      <c r="K97" s="9">
        <v>1</v>
      </c>
      <c r="L97" s="9" t="s">
        <v>291</v>
      </c>
      <c r="M97" s="9">
        <v>2680</v>
      </c>
      <c r="N97" s="9">
        <v>2657</v>
      </c>
      <c r="O97" s="9" t="s">
        <v>23</v>
      </c>
      <c r="Q97" s="9" t="s">
        <v>86</v>
      </c>
      <c r="R97" s="9">
        <f>125*125*125</f>
        <v>1953125</v>
      </c>
      <c r="T97" s="9">
        <f>10*10*10</f>
        <v>1000</v>
      </c>
      <c r="U97" s="9">
        <f>(1-T97/R97)*COUNT($R$55:$R$81)</f>
        <v>26.986176</v>
      </c>
      <c r="V97" s="9" t="s">
        <v>54</v>
      </c>
      <c r="X97" s="9">
        <v>20</v>
      </c>
      <c r="Z97" s="9">
        <v>63</v>
      </c>
    </row>
    <row r="98" spans="1:26" x14ac:dyDescent="0.3">
      <c r="A98" s="9">
        <v>2</v>
      </c>
      <c r="B98" s="9">
        <v>200</v>
      </c>
      <c r="C98" s="9">
        <v>1200</v>
      </c>
      <c r="D98" s="9" t="s">
        <v>246</v>
      </c>
      <c r="E98" s="9" t="s">
        <v>129</v>
      </c>
      <c r="F98" s="9" t="s">
        <v>128</v>
      </c>
      <c r="G98" s="9" t="s">
        <v>292</v>
      </c>
      <c r="H98" s="9">
        <v>30</v>
      </c>
      <c r="I98" s="9">
        <v>1</v>
      </c>
      <c r="J98" s="9">
        <v>1</v>
      </c>
      <c r="K98" s="9">
        <v>6</v>
      </c>
      <c r="L98" s="9" t="s">
        <v>293</v>
      </c>
      <c r="M98" s="9">
        <v>2680</v>
      </c>
      <c r="N98" s="9" t="e">
        <f t="shared" ref="N98:N103" si="11">M98*L98/100</f>
        <v>#VALUE!</v>
      </c>
      <c r="O98" s="9" t="s">
        <v>23</v>
      </c>
      <c r="Q98" s="9" t="s">
        <v>81</v>
      </c>
      <c r="R98" s="9">
        <f>250*250*250</f>
        <v>15625000</v>
      </c>
      <c r="T98" s="9">
        <v>1</v>
      </c>
      <c r="U98" s="9">
        <f>(1-T98/R98)*COUNT($R$30:$R$52)</f>
        <v>22.999998527999999</v>
      </c>
      <c r="V98" s="9" t="s">
        <v>54</v>
      </c>
      <c r="X98" s="9">
        <v>15</v>
      </c>
      <c r="Z98" s="9">
        <v>45</v>
      </c>
    </row>
    <row r="99" spans="1:26" x14ac:dyDescent="0.3">
      <c r="A99" s="9">
        <v>2</v>
      </c>
      <c r="B99" s="9">
        <v>190</v>
      </c>
      <c r="C99" s="9">
        <v>1400</v>
      </c>
      <c r="D99" s="9" t="s">
        <v>246</v>
      </c>
      <c r="E99" s="9" t="s">
        <v>129</v>
      </c>
      <c r="F99" s="9" t="s">
        <v>128</v>
      </c>
      <c r="G99" s="9" t="s">
        <v>294</v>
      </c>
      <c r="H99" s="9">
        <v>30</v>
      </c>
      <c r="I99" s="9">
        <v>1</v>
      </c>
      <c r="J99" s="9">
        <v>1</v>
      </c>
      <c r="K99" s="9">
        <v>6</v>
      </c>
      <c r="L99" s="9" t="s">
        <v>295</v>
      </c>
      <c r="M99" s="9">
        <v>2680</v>
      </c>
      <c r="N99" s="9" t="e">
        <f t="shared" si="11"/>
        <v>#VALUE!</v>
      </c>
      <c r="O99" s="9" t="s">
        <v>23</v>
      </c>
      <c r="Q99" s="9" t="s">
        <v>81</v>
      </c>
      <c r="R99" s="9">
        <f>250*250*250</f>
        <v>15625000</v>
      </c>
      <c r="T99" s="9">
        <v>1</v>
      </c>
      <c r="U99" s="9">
        <f>(1-T99/R99)*COUNT($R$30:$R$52)</f>
        <v>22.999998527999999</v>
      </c>
      <c r="V99" s="9" t="s">
        <v>54</v>
      </c>
      <c r="X99" s="9">
        <v>15</v>
      </c>
      <c r="Z99" s="9">
        <v>45</v>
      </c>
    </row>
    <row r="100" spans="1:26" x14ac:dyDescent="0.3">
      <c r="A100" s="9">
        <v>2</v>
      </c>
      <c r="B100" s="9">
        <v>200</v>
      </c>
      <c r="C100" s="9">
        <v>1600</v>
      </c>
      <c r="D100" s="9" t="s">
        <v>246</v>
      </c>
      <c r="E100" s="9" t="s">
        <v>129</v>
      </c>
      <c r="F100" s="9" t="s">
        <v>128</v>
      </c>
      <c r="G100" s="9" t="s">
        <v>296</v>
      </c>
      <c r="H100" s="9">
        <v>30</v>
      </c>
      <c r="I100" s="9">
        <v>1</v>
      </c>
      <c r="J100" s="9">
        <v>1</v>
      </c>
      <c r="K100" s="9">
        <v>6</v>
      </c>
      <c r="L100" s="9" t="s">
        <v>295</v>
      </c>
      <c r="M100" s="9">
        <v>2680</v>
      </c>
      <c r="N100" s="9" t="e">
        <f t="shared" si="11"/>
        <v>#VALUE!</v>
      </c>
      <c r="O100" s="9" t="s">
        <v>23</v>
      </c>
      <c r="Q100" s="9" t="s">
        <v>81</v>
      </c>
      <c r="R100" s="9">
        <f>250*250*250</f>
        <v>15625000</v>
      </c>
      <c r="T100" s="9">
        <v>1</v>
      </c>
      <c r="U100" s="9">
        <f>(1-T100/R100)*COUNT($R$30:$R$52)</f>
        <v>22.999998527999999</v>
      </c>
      <c r="V100" s="9" t="s">
        <v>54</v>
      </c>
      <c r="X100" s="9">
        <v>15</v>
      </c>
      <c r="Z100" s="9">
        <v>45</v>
      </c>
    </row>
    <row r="101" spans="1:26" x14ac:dyDescent="0.3">
      <c r="A101" s="9">
        <v>2</v>
      </c>
      <c r="B101" s="9">
        <v>250</v>
      </c>
      <c r="C101" s="9">
        <v>1600</v>
      </c>
      <c r="D101" s="9" t="s">
        <v>204</v>
      </c>
      <c r="E101" s="9" t="s">
        <v>129</v>
      </c>
      <c r="F101" s="9" t="s">
        <v>139</v>
      </c>
      <c r="G101" s="9" t="s">
        <v>243</v>
      </c>
      <c r="H101" s="9">
        <v>41</v>
      </c>
      <c r="I101" s="9">
        <v>2</v>
      </c>
      <c r="J101" s="9">
        <v>1</v>
      </c>
      <c r="K101" s="9">
        <v>1</v>
      </c>
      <c r="L101" s="9" t="s">
        <v>297</v>
      </c>
      <c r="M101" s="9">
        <v>2670</v>
      </c>
      <c r="N101" s="62" t="e">
        <f t="shared" si="11"/>
        <v>#VALUE!</v>
      </c>
      <c r="O101" s="9" t="s">
        <v>23</v>
      </c>
      <c r="Q101" s="9" t="s">
        <v>86</v>
      </c>
      <c r="R101" s="5">
        <f>125*125*125</f>
        <v>1953125</v>
      </c>
      <c r="T101" s="9">
        <f>12*12*12</f>
        <v>1728</v>
      </c>
      <c r="U101" s="9">
        <f>(1-T101/R101)*COUNT($R$104:$R$168)</f>
        <v>64.94249216</v>
      </c>
      <c r="V101" s="9" t="s">
        <v>54</v>
      </c>
      <c r="X101" s="9">
        <v>24</v>
      </c>
      <c r="Z101" s="9">
        <v>66</v>
      </c>
    </row>
    <row r="102" spans="1:26" x14ac:dyDescent="0.3">
      <c r="A102" s="9">
        <v>2</v>
      </c>
      <c r="B102" s="9">
        <v>170</v>
      </c>
      <c r="C102" s="9">
        <v>800</v>
      </c>
      <c r="D102" s="9" t="s">
        <v>246</v>
      </c>
      <c r="E102" s="9" t="s">
        <v>129</v>
      </c>
      <c r="F102" s="9" t="s">
        <v>128</v>
      </c>
      <c r="G102" s="9" t="s">
        <v>298</v>
      </c>
      <c r="H102" s="9">
        <v>30</v>
      </c>
      <c r="I102" s="9">
        <v>1</v>
      </c>
      <c r="J102" s="9">
        <v>1</v>
      </c>
      <c r="K102" s="9">
        <v>6</v>
      </c>
      <c r="L102" s="9" t="s">
        <v>299</v>
      </c>
      <c r="M102" s="9">
        <v>2680</v>
      </c>
      <c r="N102" s="9" t="e">
        <f t="shared" si="11"/>
        <v>#VALUE!</v>
      </c>
      <c r="O102" s="9" t="s">
        <v>23</v>
      </c>
      <c r="Q102" s="9" t="s">
        <v>81</v>
      </c>
      <c r="R102" s="9">
        <f>250*250*250</f>
        <v>15625000</v>
      </c>
      <c r="T102" s="9">
        <v>1</v>
      </c>
      <c r="U102" s="9">
        <f>(1-T102/R102)*COUNT($R$30:$R$52)</f>
        <v>22.999998527999999</v>
      </c>
      <c r="V102" s="9" t="s">
        <v>54</v>
      </c>
      <c r="X102" s="9">
        <v>15</v>
      </c>
      <c r="Z102" s="9">
        <v>45</v>
      </c>
    </row>
    <row r="103" spans="1:26" x14ac:dyDescent="0.3">
      <c r="A103" s="9">
        <v>2</v>
      </c>
      <c r="B103" s="9">
        <v>170</v>
      </c>
      <c r="C103" s="9">
        <v>1200</v>
      </c>
      <c r="D103" s="9" t="s">
        <v>246</v>
      </c>
      <c r="E103" s="9" t="s">
        <v>129</v>
      </c>
      <c r="F103" s="9" t="s">
        <v>128</v>
      </c>
      <c r="G103" s="9" t="s">
        <v>300</v>
      </c>
      <c r="H103" s="9">
        <v>30</v>
      </c>
      <c r="I103" s="9">
        <v>1</v>
      </c>
      <c r="J103" s="9">
        <v>1</v>
      </c>
      <c r="K103" s="9">
        <v>6</v>
      </c>
      <c r="L103" s="9" t="s">
        <v>299</v>
      </c>
      <c r="M103" s="9">
        <v>2680</v>
      </c>
      <c r="N103" s="9" t="e">
        <f t="shared" si="11"/>
        <v>#VALUE!</v>
      </c>
      <c r="O103" s="9" t="s">
        <v>23</v>
      </c>
      <c r="Q103" s="9" t="s">
        <v>81</v>
      </c>
      <c r="R103" s="9">
        <f>250*250*250</f>
        <v>15625000</v>
      </c>
      <c r="T103" s="9">
        <v>1</v>
      </c>
      <c r="U103" s="9">
        <f>(1-T103/R103)*COUNT($R$30:$R$52)</f>
        <v>22.999998527999999</v>
      </c>
      <c r="V103" s="9" t="s">
        <v>54</v>
      </c>
      <c r="X103" s="9">
        <v>15</v>
      </c>
      <c r="Z103" s="9">
        <v>45</v>
      </c>
    </row>
    <row r="104" spans="1:26" x14ac:dyDescent="0.3">
      <c r="A104" s="9">
        <v>2</v>
      </c>
      <c r="B104" s="9">
        <v>250</v>
      </c>
      <c r="C104" s="9">
        <v>2100</v>
      </c>
      <c r="D104" s="9" t="s">
        <v>130</v>
      </c>
      <c r="E104" s="9" t="s">
        <v>129</v>
      </c>
      <c r="F104" s="9" t="s">
        <v>134</v>
      </c>
      <c r="G104" s="9" t="s">
        <v>296</v>
      </c>
      <c r="H104" s="9" t="s">
        <v>150</v>
      </c>
      <c r="I104" s="9">
        <v>1</v>
      </c>
      <c r="J104" s="9">
        <v>1</v>
      </c>
      <c r="K104" s="9">
        <v>1</v>
      </c>
      <c r="L104" s="9" t="s">
        <v>301</v>
      </c>
      <c r="M104" s="9">
        <v>2680</v>
      </c>
      <c r="N104" s="9">
        <v>2655</v>
      </c>
      <c r="O104" s="9" t="s">
        <v>23</v>
      </c>
      <c r="Q104" s="9" t="s">
        <v>86</v>
      </c>
      <c r="R104" s="9">
        <f>125*125*125</f>
        <v>1953125</v>
      </c>
      <c r="T104" s="9">
        <f>10*10*10</f>
        <v>1000</v>
      </c>
      <c r="U104" s="9">
        <f>(1-T104/R104)*COUNT($R$55:$R$81)</f>
        <v>26.986176</v>
      </c>
      <c r="V104" s="9" t="s">
        <v>54</v>
      </c>
      <c r="X104" s="9">
        <v>20</v>
      </c>
      <c r="Z104" s="9">
        <v>63</v>
      </c>
    </row>
    <row r="105" spans="1:26" x14ac:dyDescent="0.3">
      <c r="A105" s="9">
        <v>2</v>
      </c>
      <c r="B105" s="9">
        <v>180</v>
      </c>
      <c r="C105" s="9">
        <v>900</v>
      </c>
      <c r="D105" s="9" t="s">
        <v>246</v>
      </c>
      <c r="E105" s="9" t="s">
        <v>129</v>
      </c>
      <c r="F105" s="9" t="s">
        <v>128</v>
      </c>
      <c r="G105" s="9" t="s">
        <v>302</v>
      </c>
      <c r="H105" s="9">
        <v>30</v>
      </c>
      <c r="I105" s="9">
        <v>1</v>
      </c>
      <c r="J105" s="9">
        <v>1</v>
      </c>
      <c r="K105" s="9">
        <v>6</v>
      </c>
      <c r="L105" s="9" t="s">
        <v>303</v>
      </c>
      <c r="M105" s="9">
        <v>2680</v>
      </c>
      <c r="N105" s="9" t="e">
        <f>M105*L105/100</f>
        <v>#VALUE!</v>
      </c>
      <c r="O105" s="9" t="s">
        <v>23</v>
      </c>
      <c r="Q105" s="9" t="s">
        <v>81</v>
      </c>
      <c r="R105" s="9">
        <f>250*250*250</f>
        <v>15625000</v>
      </c>
      <c r="T105" s="9">
        <v>1</v>
      </c>
      <c r="U105" s="9">
        <f>(1-T105/R105)*COUNT($R$30:$R$52)</f>
        <v>22.999998527999999</v>
      </c>
      <c r="V105" s="9" t="s">
        <v>54</v>
      </c>
      <c r="X105" s="9">
        <v>15</v>
      </c>
      <c r="Z105" s="9">
        <v>45</v>
      </c>
    </row>
    <row r="106" spans="1:26" x14ac:dyDescent="0.3">
      <c r="A106" s="9">
        <v>2</v>
      </c>
      <c r="B106" s="9">
        <v>300</v>
      </c>
      <c r="C106" s="9">
        <v>1100</v>
      </c>
      <c r="D106" s="9" t="s">
        <v>130</v>
      </c>
      <c r="E106" s="9" t="s">
        <v>129</v>
      </c>
      <c r="F106" s="9" t="s">
        <v>134</v>
      </c>
      <c r="G106" s="9" t="s">
        <v>304</v>
      </c>
      <c r="H106" s="9" t="s">
        <v>150</v>
      </c>
      <c r="I106" s="9">
        <v>1</v>
      </c>
      <c r="J106" s="9">
        <v>1</v>
      </c>
      <c r="K106" s="9">
        <v>1</v>
      </c>
      <c r="L106" s="9" t="s">
        <v>305</v>
      </c>
      <c r="M106" s="9">
        <v>2680</v>
      </c>
      <c r="N106" s="9">
        <v>2653</v>
      </c>
      <c r="O106" s="9" t="s">
        <v>23</v>
      </c>
      <c r="Q106" s="9" t="s">
        <v>86</v>
      </c>
      <c r="R106" s="9">
        <f>125*125*125</f>
        <v>1953125</v>
      </c>
      <c r="T106" s="9">
        <f>10*10*10</f>
        <v>1000</v>
      </c>
      <c r="U106" s="9">
        <f>(1-T106/R106)*COUNT($R$55:$R$81)</f>
        <v>26.986176</v>
      </c>
      <c r="V106" s="9" t="s">
        <v>54</v>
      </c>
      <c r="X106" s="9">
        <v>20</v>
      </c>
      <c r="Z106" s="9">
        <v>63</v>
      </c>
    </row>
    <row r="107" spans="1:26" x14ac:dyDescent="0.3">
      <c r="A107" s="9">
        <v>2</v>
      </c>
      <c r="B107" s="9">
        <v>625</v>
      </c>
      <c r="C107" s="9">
        <v>800</v>
      </c>
      <c r="D107" s="9" t="s">
        <v>283</v>
      </c>
      <c r="E107" s="9" t="s">
        <v>171</v>
      </c>
      <c r="F107" s="9" t="s">
        <v>130</v>
      </c>
      <c r="G107" s="9" t="s">
        <v>284</v>
      </c>
      <c r="H107" s="9">
        <v>40</v>
      </c>
      <c r="I107" s="9">
        <v>6</v>
      </c>
      <c r="J107" s="9">
        <v>1</v>
      </c>
      <c r="K107" s="9">
        <v>6</v>
      </c>
      <c r="L107" s="9" t="s">
        <v>306</v>
      </c>
      <c r="M107" s="9">
        <v>2680</v>
      </c>
      <c r="N107" s="9" t="e">
        <f>M107*L107/100</f>
        <v>#VALUE!</v>
      </c>
      <c r="O107" s="9" t="s">
        <v>23</v>
      </c>
      <c r="Q107" s="9" t="s">
        <v>80</v>
      </c>
      <c r="R107" s="9">
        <f>630*400*500</f>
        <v>126000000</v>
      </c>
      <c r="T107" s="9">
        <f>10*10*10</f>
        <v>1000</v>
      </c>
      <c r="U107" s="9">
        <f>(1-T107/R107)*COUNT($R$2:$R$29)</f>
        <v>27.999777777777776</v>
      </c>
      <c r="V107" s="9" t="s">
        <v>27</v>
      </c>
      <c r="X107" s="9">
        <v>20</v>
      </c>
      <c r="Z107" s="9">
        <v>60</v>
      </c>
    </row>
    <row r="108" spans="1:26" x14ac:dyDescent="0.3">
      <c r="A108" s="9">
        <v>2</v>
      </c>
      <c r="B108" s="9">
        <v>260</v>
      </c>
      <c r="C108" s="9">
        <v>1400</v>
      </c>
      <c r="D108" s="9" t="s">
        <v>134</v>
      </c>
      <c r="E108" s="9" t="s">
        <v>129</v>
      </c>
      <c r="F108" s="9" t="s">
        <v>135</v>
      </c>
      <c r="G108" s="9" t="s">
        <v>181</v>
      </c>
      <c r="H108" s="9">
        <v>34</v>
      </c>
      <c r="I108" s="9">
        <v>1</v>
      </c>
      <c r="J108" s="9">
        <v>1</v>
      </c>
      <c r="K108" s="9">
        <v>2</v>
      </c>
      <c r="L108" s="9" t="s">
        <v>307</v>
      </c>
      <c r="M108" s="9">
        <v>2680</v>
      </c>
      <c r="N108" s="62" t="e">
        <f>M108*L108/100</f>
        <v>#VALUE!</v>
      </c>
      <c r="O108" s="9" t="s">
        <v>23</v>
      </c>
      <c r="Q108" s="9" t="s">
        <v>101</v>
      </c>
      <c r="R108" s="9">
        <f>250*250*300</f>
        <v>18750000</v>
      </c>
      <c r="T108" s="9">
        <f>6*6*6</f>
        <v>216</v>
      </c>
      <c r="U108" s="9">
        <f>(1-T108/R108)*COUNT($R$340:$R$342)</f>
        <v>2.99996544</v>
      </c>
      <c r="V108" s="9" t="s">
        <v>54</v>
      </c>
      <c r="X108" s="9">
        <v>15</v>
      </c>
      <c r="Z108" s="9">
        <v>53</v>
      </c>
    </row>
    <row r="109" spans="1:26" x14ac:dyDescent="0.3">
      <c r="A109" s="9">
        <v>2</v>
      </c>
      <c r="B109" s="9">
        <v>200</v>
      </c>
      <c r="C109" s="9">
        <v>1000</v>
      </c>
      <c r="D109" s="9" t="s">
        <v>246</v>
      </c>
      <c r="E109" s="9" t="s">
        <v>129</v>
      </c>
      <c r="F109" s="9" t="s">
        <v>128</v>
      </c>
      <c r="G109" s="9" t="s">
        <v>302</v>
      </c>
      <c r="H109" s="9">
        <v>30</v>
      </c>
      <c r="I109" s="9">
        <v>1</v>
      </c>
      <c r="J109" s="9">
        <v>1</v>
      </c>
      <c r="K109" s="9">
        <v>6</v>
      </c>
      <c r="L109" s="9" t="s">
        <v>308</v>
      </c>
      <c r="M109" s="9">
        <v>2680</v>
      </c>
      <c r="N109" s="9" t="e">
        <f>M109*L109/100</f>
        <v>#VALUE!</v>
      </c>
      <c r="O109" s="9" t="s">
        <v>23</v>
      </c>
      <c r="Q109" s="9" t="s">
        <v>81</v>
      </c>
      <c r="R109" s="9">
        <f>250*250*250</f>
        <v>15625000</v>
      </c>
      <c r="T109" s="9">
        <v>1</v>
      </c>
      <c r="U109" s="9">
        <f>(1-T109/R109)*COUNT($R$30:$R$52)</f>
        <v>22.999998527999999</v>
      </c>
      <c r="V109" s="9" t="s">
        <v>54</v>
      </c>
      <c r="X109" s="9">
        <v>15</v>
      </c>
      <c r="Z109" s="9">
        <v>45</v>
      </c>
    </row>
    <row r="110" spans="1:26" x14ac:dyDescent="0.3">
      <c r="A110" s="9">
        <v>2</v>
      </c>
      <c r="B110" s="9">
        <v>200</v>
      </c>
      <c r="C110" s="9">
        <v>1100</v>
      </c>
      <c r="D110" s="9" t="s">
        <v>246</v>
      </c>
      <c r="E110" s="9" t="s">
        <v>129</v>
      </c>
      <c r="F110" s="9" t="s">
        <v>128</v>
      </c>
      <c r="G110" s="9" t="s">
        <v>309</v>
      </c>
      <c r="H110" s="9">
        <v>30</v>
      </c>
      <c r="I110" s="9">
        <v>1</v>
      </c>
      <c r="J110" s="9">
        <v>1</v>
      </c>
      <c r="K110" s="9">
        <v>6</v>
      </c>
      <c r="L110" s="9" t="s">
        <v>308</v>
      </c>
      <c r="M110" s="9">
        <v>2680</v>
      </c>
      <c r="N110" s="9" t="e">
        <f>M110*L110/100</f>
        <v>#VALUE!</v>
      </c>
      <c r="O110" s="9" t="s">
        <v>23</v>
      </c>
      <c r="Q110" s="9" t="s">
        <v>81</v>
      </c>
      <c r="R110" s="9">
        <f>250*250*250</f>
        <v>15625000</v>
      </c>
      <c r="T110" s="9">
        <v>1</v>
      </c>
      <c r="U110" s="9">
        <f>(1-T110/R110)*COUNT($R$30:$R$52)</f>
        <v>22.999998527999999</v>
      </c>
      <c r="V110" s="9" t="s">
        <v>54</v>
      </c>
      <c r="X110" s="9">
        <v>15</v>
      </c>
      <c r="Z110" s="9">
        <v>45</v>
      </c>
    </row>
    <row r="111" spans="1:26" x14ac:dyDescent="0.3">
      <c r="A111" s="9">
        <v>2</v>
      </c>
      <c r="B111" s="9">
        <v>170</v>
      </c>
      <c r="C111" s="9">
        <v>900</v>
      </c>
      <c r="D111" s="9" t="s">
        <v>156</v>
      </c>
      <c r="E111" s="9" t="s">
        <v>129</v>
      </c>
      <c r="F111" s="9" t="s">
        <v>139</v>
      </c>
      <c r="G111" s="9" t="s">
        <v>310</v>
      </c>
      <c r="H111" s="9" t="s">
        <v>158</v>
      </c>
      <c r="I111" s="9">
        <v>1</v>
      </c>
      <c r="J111" s="9">
        <v>1</v>
      </c>
      <c r="K111" s="9">
        <v>1</v>
      </c>
      <c r="L111" s="9" t="s">
        <v>311</v>
      </c>
      <c r="M111" s="9">
        <v>2680</v>
      </c>
      <c r="N111" s="62" t="e">
        <f>M111*L111/100</f>
        <v>#VALUE!</v>
      </c>
      <c r="O111" s="9" t="s">
        <v>23</v>
      </c>
      <c r="Q111" s="9" t="s">
        <v>25</v>
      </c>
      <c r="R111" s="9">
        <f>100^3</f>
        <v>1000000</v>
      </c>
      <c r="T111" s="9">
        <f>8*8*8</f>
        <v>512</v>
      </c>
      <c r="U111" s="9">
        <f>(1-T111/R111)*COUNT($R$169:$R$243)</f>
        <v>74.961600000000004</v>
      </c>
      <c r="V111" s="9" t="s">
        <v>54</v>
      </c>
      <c r="X111" s="9">
        <v>9.36</v>
      </c>
      <c r="Z111" s="9">
        <v>44.81</v>
      </c>
    </row>
    <row r="112" spans="1:26" x14ac:dyDescent="0.3">
      <c r="A112" s="9">
        <v>2</v>
      </c>
      <c r="B112" s="9">
        <v>350</v>
      </c>
      <c r="C112" s="9">
        <v>1600</v>
      </c>
      <c r="D112" s="9" t="s">
        <v>130</v>
      </c>
      <c r="E112" s="9" t="s">
        <v>129</v>
      </c>
      <c r="F112" s="9" t="s">
        <v>134</v>
      </c>
      <c r="G112" s="9" t="s">
        <v>312</v>
      </c>
      <c r="H112" s="9" t="s">
        <v>150</v>
      </c>
      <c r="I112" s="9">
        <v>1</v>
      </c>
      <c r="J112" s="9">
        <v>1</v>
      </c>
      <c r="K112" s="9">
        <v>1</v>
      </c>
      <c r="L112" s="9" t="s">
        <v>311</v>
      </c>
      <c r="M112" s="9">
        <v>2680</v>
      </c>
      <c r="N112" s="9">
        <v>2650</v>
      </c>
      <c r="O112" s="9" t="s">
        <v>23</v>
      </c>
      <c r="Q112" s="9" t="s">
        <v>86</v>
      </c>
      <c r="R112" s="9">
        <f>125*125*125</f>
        <v>1953125</v>
      </c>
      <c r="T112" s="9">
        <f>10*10*10</f>
        <v>1000</v>
      </c>
      <c r="U112" s="9">
        <f>(1-T112/R112)*COUNT($R$55:$R$81)</f>
        <v>26.986176</v>
      </c>
      <c r="V112" s="9" t="s">
        <v>54</v>
      </c>
      <c r="X112" s="9">
        <v>20</v>
      </c>
      <c r="Z112" s="9">
        <v>63</v>
      </c>
    </row>
    <row r="113" spans="1:26" x14ac:dyDescent="0.3">
      <c r="A113" s="9">
        <v>2</v>
      </c>
      <c r="B113" s="9">
        <v>150</v>
      </c>
      <c r="C113" s="9">
        <v>800</v>
      </c>
      <c r="D113" s="9" t="s">
        <v>156</v>
      </c>
      <c r="E113" s="9" t="s">
        <v>129</v>
      </c>
      <c r="F113" s="9" t="s">
        <v>139</v>
      </c>
      <c r="G113" s="9" t="s">
        <v>313</v>
      </c>
      <c r="H113" s="9" t="s">
        <v>158</v>
      </c>
      <c r="I113" s="9">
        <v>1</v>
      </c>
      <c r="J113" s="9">
        <v>1</v>
      </c>
      <c r="K113" s="9">
        <v>1</v>
      </c>
      <c r="L113" s="9" t="s">
        <v>314</v>
      </c>
      <c r="M113" s="9">
        <v>2680</v>
      </c>
      <c r="N113" s="62" t="e">
        <f>M113*L113/100</f>
        <v>#VALUE!</v>
      </c>
      <c r="O113" s="9" t="s">
        <v>23</v>
      </c>
      <c r="Q113" s="9" t="s">
        <v>25</v>
      </c>
      <c r="R113" s="9">
        <f>100^3</f>
        <v>1000000</v>
      </c>
      <c r="T113" s="9">
        <f>8*8*8</f>
        <v>512</v>
      </c>
      <c r="U113" s="9">
        <f>(1-T113/R113)*COUNT($R$169:$R$243)</f>
        <v>74.961600000000004</v>
      </c>
      <c r="V113" s="9" t="s">
        <v>54</v>
      </c>
      <c r="X113" s="9">
        <v>9.36</v>
      </c>
      <c r="Z113" s="9">
        <v>44.81</v>
      </c>
    </row>
    <row r="114" spans="1:26" x14ac:dyDescent="0.3">
      <c r="A114" s="9">
        <v>2</v>
      </c>
      <c r="B114" s="9">
        <v>180</v>
      </c>
      <c r="C114" s="9">
        <v>1400</v>
      </c>
      <c r="D114" s="9" t="s">
        <v>246</v>
      </c>
      <c r="E114" s="9" t="s">
        <v>129</v>
      </c>
      <c r="F114" s="9" t="s">
        <v>128</v>
      </c>
      <c r="G114" s="9" t="s">
        <v>315</v>
      </c>
      <c r="H114" s="9">
        <v>30</v>
      </c>
      <c r="I114" s="9">
        <v>1</v>
      </c>
      <c r="J114" s="9">
        <v>1</v>
      </c>
      <c r="K114" s="9">
        <v>6</v>
      </c>
      <c r="L114" s="9" t="s">
        <v>316</v>
      </c>
      <c r="M114" s="9">
        <v>2680</v>
      </c>
      <c r="N114" s="9" t="e">
        <f>M114*L114/100</f>
        <v>#VALUE!</v>
      </c>
      <c r="O114" s="9" t="s">
        <v>23</v>
      </c>
      <c r="Q114" s="9" t="s">
        <v>81</v>
      </c>
      <c r="R114" s="9">
        <f>250*250*250</f>
        <v>15625000</v>
      </c>
      <c r="T114" s="9">
        <v>1</v>
      </c>
      <c r="U114" s="9">
        <f>(1-T114/R114)*COUNT($R$30:$R$52)</f>
        <v>22.999998527999999</v>
      </c>
      <c r="V114" s="9" t="s">
        <v>54</v>
      </c>
      <c r="X114" s="9">
        <v>15</v>
      </c>
      <c r="Z114" s="9">
        <v>45</v>
      </c>
    </row>
    <row r="115" spans="1:26" x14ac:dyDescent="0.3">
      <c r="A115" s="9">
        <v>2</v>
      </c>
      <c r="B115" s="9">
        <v>190</v>
      </c>
      <c r="C115" s="9">
        <v>1600</v>
      </c>
      <c r="D115" s="9" t="s">
        <v>246</v>
      </c>
      <c r="E115" s="9" t="s">
        <v>129</v>
      </c>
      <c r="F115" s="9" t="s">
        <v>128</v>
      </c>
      <c r="G115" s="9" t="s">
        <v>317</v>
      </c>
      <c r="H115" s="9">
        <v>30</v>
      </c>
      <c r="I115" s="9">
        <v>1</v>
      </c>
      <c r="J115" s="9">
        <v>1</v>
      </c>
      <c r="K115" s="9">
        <v>6</v>
      </c>
      <c r="L115" s="9" t="s">
        <v>316</v>
      </c>
      <c r="M115" s="9">
        <v>2680</v>
      </c>
      <c r="N115" s="9" t="e">
        <f>M115*L115/100</f>
        <v>#VALUE!</v>
      </c>
      <c r="O115" s="9" t="s">
        <v>23</v>
      </c>
      <c r="Q115" s="9" t="s">
        <v>81</v>
      </c>
      <c r="R115" s="9">
        <f>250*250*250</f>
        <v>15625000</v>
      </c>
      <c r="T115" s="9">
        <v>1</v>
      </c>
      <c r="U115" s="9">
        <f>(1-T115/R115)*COUNT($R$30:$R$52)</f>
        <v>22.999998527999999</v>
      </c>
      <c r="V115" s="9" t="s">
        <v>54</v>
      </c>
      <c r="X115" s="9">
        <v>15</v>
      </c>
      <c r="Z115" s="9">
        <v>45</v>
      </c>
    </row>
    <row r="116" spans="1:26" x14ac:dyDescent="0.3">
      <c r="A116" s="9">
        <v>2</v>
      </c>
      <c r="B116" s="9">
        <v>300</v>
      </c>
      <c r="C116" s="9">
        <v>1600</v>
      </c>
      <c r="D116" s="9" t="s">
        <v>139</v>
      </c>
      <c r="E116" s="9" t="s">
        <v>129</v>
      </c>
      <c r="F116" s="9" t="s">
        <v>134</v>
      </c>
      <c r="G116" s="9" t="s">
        <v>168</v>
      </c>
      <c r="H116" s="9" t="s">
        <v>150</v>
      </c>
      <c r="I116" s="9">
        <v>1</v>
      </c>
      <c r="J116" s="9">
        <v>1</v>
      </c>
      <c r="K116" s="9">
        <v>1</v>
      </c>
      <c r="L116" s="9" t="s">
        <v>318</v>
      </c>
      <c r="M116" s="9">
        <v>2680</v>
      </c>
      <c r="N116" s="9">
        <v>2649</v>
      </c>
      <c r="O116" s="9" t="s">
        <v>23</v>
      </c>
      <c r="Q116" s="9" t="s">
        <v>86</v>
      </c>
      <c r="R116" s="9">
        <f>125*125*125</f>
        <v>1953125</v>
      </c>
      <c r="T116" s="9">
        <f>10*10*10</f>
        <v>1000</v>
      </c>
      <c r="U116" s="9">
        <f>(1-T116/R116)*COUNT($R$55:$R$81)</f>
        <v>26.986176</v>
      </c>
      <c r="V116" s="9" t="s">
        <v>54</v>
      </c>
      <c r="X116" s="9">
        <v>20</v>
      </c>
      <c r="Z116" s="9">
        <v>63</v>
      </c>
    </row>
    <row r="117" spans="1:26" x14ac:dyDescent="0.3">
      <c r="A117" s="9">
        <v>2</v>
      </c>
      <c r="B117" s="9">
        <v>160</v>
      </c>
      <c r="C117" s="9">
        <v>1000</v>
      </c>
      <c r="D117" s="9" t="s">
        <v>156</v>
      </c>
      <c r="E117" s="9" t="s">
        <v>129</v>
      </c>
      <c r="F117" s="9" t="s">
        <v>139</v>
      </c>
      <c r="G117" s="9" t="s">
        <v>211</v>
      </c>
      <c r="H117" s="9" t="s">
        <v>158</v>
      </c>
      <c r="I117" s="9">
        <v>1</v>
      </c>
      <c r="J117" s="9">
        <v>1</v>
      </c>
      <c r="K117" s="9">
        <v>1</v>
      </c>
      <c r="L117" s="9" t="s">
        <v>319</v>
      </c>
      <c r="M117" s="9">
        <v>2680</v>
      </c>
      <c r="N117" s="62" t="e">
        <f>M117*L117/100</f>
        <v>#VALUE!</v>
      </c>
      <c r="O117" s="9" t="s">
        <v>23</v>
      </c>
      <c r="Q117" s="9" t="s">
        <v>25</v>
      </c>
      <c r="R117" s="9">
        <f>100^3</f>
        <v>1000000</v>
      </c>
      <c r="T117" s="9">
        <f>8*8*8</f>
        <v>512</v>
      </c>
      <c r="U117" s="9">
        <f>(1-T117/R117)*COUNT($R$169:$R$243)</f>
        <v>74.961600000000004</v>
      </c>
      <c r="V117" s="9" t="s">
        <v>54</v>
      </c>
      <c r="X117" s="9">
        <v>9.36</v>
      </c>
      <c r="Z117" s="9">
        <v>44.81</v>
      </c>
    </row>
    <row r="118" spans="1:26" x14ac:dyDescent="0.3">
      <c r="A118" s="9">
        <v>2</v>
      </c>
      <c r="B118" s="9">
        <v>350</v>
      </c>
      <c r="C118" s="9">
        <v>1600</v>
      </c>
      <c r="D118" s="9" t="s">
        <v>139</v>
      </c>
      <c r="E118" s="9" t="s">
        <v>129</v>
      </c>
      <c r="F118" s="9" t="s">
        <v>134</v>
      </c>
      <c r="G118" s="9" t="s">
        <v>320</v>
      </c>
      <c r="H118" s="9" t="s">
        <v>150</v>
      </c>
      <c r="I118" s="9">
        <v>1</v>
      </c>
      <c r="J118" s="9">
        <v>1</v>
      </c>
      <c r="K118" s="9">
        <v>1</v>
      </c>
      <c r="L118" s="9" t="s">
        <v>321</v>
      </c>
      <c r="M118" s="9">
        <v>2680</v>
      </c>
      <c r="N118" s="9">
        <v>2648</v>
      </c>
      <c r="O118" s="9" t="s">
        <v>23</v>
      </c>
      <c r="Q118" s="9" t="s">
        <v>86</v>
      </c>
      <c r="R118" s="9">
        <f>125*125*125</f>
        <v>1953125</v>
      </c>
      <c r="T118" s="9">
        <f>10*10*10</f>
        <v>1000</v>
      </c>
      <c r="U118" s="9">
        <f>(1-T118/R118)*COUNT($R$55:$R$81)</f>
        <v>26.986176</v>
      </c>
      <c r="V118" s="9" t="s">
        <v>54</v>
      </c>
      <c r="X118" s="9">
        <v>20</v>
      </c>
      <c r="Z118" s="9">
        <v>63</v>
      </c>
    </row>
    <row r="119" spans="1:26" x14ac:dyDescent="0.3">
      <c r="A119" s="9">
        <v>2</v>
      </c>
      <c r="B119" s="9">
        <v>190</v>
      </c>
      <c r="C119" s="9">
        <v>1000</v>
      </c>
      <c r="D119" s="9" t="s">
        <v>246</v>
      </c>
      <c r="E119" s="9" t="s">
        <v>129</v>
      </c>
      <c r="F119" s="9" t="s">
        <v>128</v>
      </c>
      <c r="G119" s="9" t="s">
        <v>322</v>
      </c>
      <c r="H119" s="9">
        <v>30</v>
      </c>
      <c r="I119" s="9">
        <v>1</v>
      </c>
      <c r="J119" s="9">
        <v>1</v>
      </c>
      <c r="K119" s="9">
        <v>6</v>
      </c>
      <c r="L119" s="9" t="s">
        <v>323</v>
      </c>
      <c r="M119" s="9">
        <v>2680</v>
      </c>
      <c r="N119" s="9" t="e">
        <f>M119*L119/100</f>
        <v>#VALUE!</v>
      </c>
      <c r="O119" s="9" t="s">
        <v>23</v>
      </c>
      <c r="Q119" s="9" t="s">
        <v>81</v>
      </c>
      <c r="R119" s="9">
        <f>250*250*250</f>
        <v>15625000</v>
      </c>
      <c r="T119" s="9">
        <v>1</v>
      </c>
      <c r="U119" s="9">
        <f>(1-T119/R119)*COUNT($R$30:$R$52)</f>
        <v>22.999998527999999</v>
      </c>
      <c r="V119" s="9" t="s">
        <v>54</v>
      </c>
      <c r="X119" s="9">
        <v>15</v>
      </c>
      <c r="Z119" s="9">
        <v>45</v>
      </c>
    </row>
    <row r="120" spans="1:26" x14ac:dyDescent="0.3">
      <c r="A120" s="9">
        <v>2</v>
      </c>
      <c r="B120" s="9">
        <v>250</v>
      </c>
      <c r="C120" s="9">
        <v>1000</v>
      </c>
      <c r="D120" s="9" t="s">
        <v>204</v>
      </c>
      <c r="E120" s="9" t="s">
        <v>129</v>
      </c>
      <c r="F120" s="9" t="s">
        <v>139</v>
      </c>
      <c r="G120" s="9" t="s">
        <v>324</v>
      </c>
      <c r="H120" s="9">
        <v>41</v>
      </c>
      <c r="I120" s="9">
        <v>2</v>
      </c>
      <c r="J120" s="9">
        <v>1</v>
      </c>
      <c r="K120" s="9">
        <v>1</v>
      </c>
      <c r="L120" s="9" t="s">
        <v>325</v>
      </c>
      <c r="M120" s="9">
        <v>2670</v>
      </c>
      <c r="N120" s="62" t="e">
        <f>M120*L120/100</f>
        <v>#VALUE!</v>
      </c>
      <c r="O120" s="9" t="s">
        <v>23</v>
      </c>
      <c r="Q120" s="9" t="s">
        <v>86</v>
      </c>
      <c r="R120" s="5">
        <f>125*125*125</f>
        <v>1953125</v>
      </c>
      <c r="T120" s="9">
        <f>12*12*12</f>
        <v>1728</v>
      </c>
      <c r="U120" s="9">
        <f>(1-T120/R120)*COUNT($R$104:$R$168)</f>
        <v>64.94249216</v>
      </c>
      <c r="V120" s="9" t="s">
        <v>54</v>
      </c>
      <c r="X120" s="9">
        <v>24</v>
      </c>
      <c r="Z120" s="9">
        <v>66</v>
      </c>
    </row>
    <row r="121" spans="1:26" x14ac:dyDescent="0.3">
      <c r="A121" s="9">
        <v>2</v>
      </c>
      <c r="B121" s="9">
        <v>200</v>
      </c>
      <c r="C121" s="9">
        <v>900</v>
      </c>
      <c r="D121" s="9" t="s">
        <v>246</v>
      </c>
      <c r="E121" s="9" t="s">
        <v>129</v>
      </c>
      <c r="F121" s="9" t="s">
        <v>128</v>
      </c>
      <c r="G121" s="9" t="s">
        <v>326</v>
      </c>
      <c r="H121" s="9">
        <v>30</v>
      </c>
      <c r="I121" s="9">
        <v>1</v>
      </c>
      <c r="J121" s="9">
        <v>1</v>
      </c>
      <c r="K121" s="9">
        <v>6</v>
      </c>
      <c r="L121" s="9" t="s">
        <v>327</v>
      </c>
      <c r="M121" s="9">
        <v>2680</v>
      </c>
      <c r="N121" s="9" t="e">
        <f>M121*L121/100</f>
        <v>#VALUE!</v>
      </c>
      <c r="O121" s="9" t="s">
        <v>23</v>
      </c>
      <c r="Q121" s="9" t="s">
        <v>81</v>
      </c>
      <c r="R121" s="9">
        <f>250*250*250</f>
        <v>15625000</v>
      </c>
      <c r="T121" s="9">
        <v>1</v>
      </c>
      <c r="U121" s="9">
        <f>(1-T121/R121)*COUNT($R$30:$R$52)</f>
        <v>22.999998527999999</v>
      </c>
      <c r="V121" s="9" t="s">
        <v>54</v>
      </c>
      <c r="X121" s="9">
        <v>15</v>
      </c>
      <c r="Z121" s="9">
        <v>45</v>
      </c>
    </row>
    <row r="122" spans="1:26" x14ac:dyDescent="0.3">
      <c r="A122" s="9">
        <v>2</v>
      </c>
      <c r="B122" s="9">
        <v>350</v>
      </c>
      <c r="C122" s="9">
        <v>1150</v>
      </c>
      <c r="D122" s="9" t="s">
        <v>328</v>
      </c>
      <c r="E122" s="9" t="s">
        <v>156</v>
      </c>
      <c r="F122" s="9" t="s">
        <v>130</v>
      </c>
      <c r="G122" s="9" t="s">
        <v>329</v>
      </c>
      <c r="H122" s="9" t="s">
        <v>150</v>
      </c>
      <c r="I122" s="9">
        <v>1</v>
      </c>
      <c r="J122" s="9">
        <v>6</v>
      </c>
      <c r="K122" s="9">
        <v>2</v>
      </c>
      <c r="L122" s="9" t="s">
        <v>330</v>
      </c>
      <c r="M122" s="9">
        <v>2680</v>
      </c>
      <c r="N122" s="62" t="e">
        <f>M122*L122/100</f>
        <v>#VALUE!</v>
      </c>
      <c r="O122" s="9" t="s">
        <v>23</v>
      </c>
      <c r="Q122" s="9" t="s">
        <v>91</v>
      </c>
      <c r="R122" s="9">
        <f>280*280*350</f>
        <v>27440000</v>
      </c>
      <c r="T122" s="9">
        <v>1</v>
      </c>
      <c r="U122" s="9">
        <f>(1-T122/R122)*3</f>
        <v>2.9999998906705541</v>
      </c>
      <c r="V122" s="9" t="s">
        <v>54</v>
      </c>
      <c r="X122" s="9">
        <v>20</v>
      </c>
      <c r="Z122" s="9">
        <v>63</v>
      </c>
    </row>
    <row r="123" spans="1:26" x14ac:dyDescent="0.3">
      <c r="A123" s="9">
        <v>2</v>
      </c>
      <c r="B123" s="9">
        <v>300</v>
      </c>
      <c r="C123" s="9">
        <v>2100</v>
      </c>
      <c r="D123" s="9" t="s">
        <v>204</v>
      </c>
      <c r="E123" s="9" t="s">
        <v>129</v>
      </c>
      <c r="F123" s="9" t="s">
        <v>134</v>
      </c>
      <c r="G123" s="9" t="s">
        <v>331</v>
      </c>
      <c r="H123" s="9" t="s">
        <v>150</v>
      </c>
      <c r="I123" s="9">
        <v>1</v>
      </c>
      <c r="J123" s="9">
        <v>1</v>
      </c>
      <c r="K123" s="9">
        <v>1</v>
      </c>
      <c r="L123" s="9" t="s">
        <v>332</v>
      </c>
      <c r="M123" s="9">
        <v>2680</v>
      </c>
      <c r="N123" s="9">
        <v>2645</v>
      </c>
      <c r="O123" s="9" t="s">
        <v>23</v>
      </c>
      <c r="Q123" s="9" t="s">
        <v>86</v>
      </c>
      <c r="R123" s="9">
        <f>125*125*125</f>
        <v>1953125</v>
      </c>
      <c r="T123" s="9">
        <f>10*10*10</f>
        <v>1000</v>
      </c>
      <c r="U123" s="9">
        <f>(1-T123/R123)*COUNT($R$55:$R$81)</f>
        <v>26.986176</v>
      </c>
      <c r="V123" s="9" t="s">
        <v>54</v>
      </c>
      <c r="X123" s="9">
        <v>20</v>
      </c>
      <c r="Z123" s="9">
        <v>63</v>
      </c>
    </row>
    <row r="124" spans="1:26" x14ac:dyDescent="0.3">
      <c r="A124" s="9">
        <v>2</v>
      </c>
      <c r="B124" s="9">
        <v>350</v>
      </c>
      <c r="C124" s="9">
        <v>1150</v>
      </c>
      <c r="D124" s="9" t="s">
        <v>328</v>
      </c>
      <c r="E124" s="9" t="s">
        <v>156</v>
      </c>
      <c r="F124" s="9" t="s">
        <v>130</v>
      </c>
      <c r="G124" s="9" t="s">
        <v>329</v>
      </c>
      <c r="H124" s="9" t="s">
        <v>150</v>
      </c>
      <c r="I124" s="9">
        <v>1</v>
      </c>
      <c r="J124" s="9">
        <v>6</v>
      </c>
      <c r="K124" s="9">
        <v>2</v>
      </c>
      <c r="L124" s="9" t="s">
        <v>332</v>
      </c>
      <c r="M124" s="9">
        <v>2680</v>
      </c>
      <c r="N124" s="62" t="e">
        <f>M124*L124/100</f>
        <v>#VALUE!</v>
      </c>
      <c r="O124" s="9" t="s">
        <v>23</v>
      </c>
      <c r="Q124" s="9" t="s">
        <v>91</v>
      </c>
      <c r="R124" s="9">
        <f>280*280*350</f>
        <v>27440000</v>
      </c>
      <c r="T124" s="9">
        <v>1</v>
      </c>
      <c r="U124" s="9">
        <f>(1-T124/R124)*3</f>
        <v>2.9999998906705541</v>
      </c>
      <c r="V124" s="9" t="s">
        <v>54</v>
      </c>
      <c r="X124" s="9">
        <v>20</v>
      </c>
      <c r="Z124" s="9">
        <v>63</v>
      </c>
    </row>
    <row r="125" spans="1:26" x14ac:dyDescent="0.3">
      <c r="A125" s="9">
        <v>2</v>
      </c>
      <c r="B125" s="9">
        <v>950</v>
      </c>
      <c r="C125" s="9">
        <v>1400</v>
      </c>
      <c r="D125" s="9" t="s">
        <v>190</v>
      </c>
      <c r="E125" s="9" t="s">
        <v>171</v>
      </c>
      <c r="F125" s="9" t="s">
        <v>130</v>
      </c>
      <c r="G125" s="9" t="s">
        <v>289</v>
      </c>
      <c r="H125" s="9">
        <v>40</v>
      </c>
      <c r="I125" s="9">
        <v>6</v>
      </c>
      <c r="J125" s="9">
        <v>1</v>
      </c>
      <c r="K125" s="9">
        <v>6</v>
      </c>
      <c r="L125" s="9" t="s">
        <v>333</v>
      </c>
      <c r="M125" s="9">
        <v>2680</v>
      </c>
      <c r="N125" s="9" t="e">
        <f>M125*L125/100</f>
        <v>#VALUE!</v>
      </c>
      <c r="O125" s="9" t="s">
        <v>23</v>
      </c>
      <c r="Q125" s="9" t="s">
        <v>80</v>
      </c>
      <c r="R125" s="9">
        <f>630*400*500</f>
        <v>126000000</v>
      </c>
      <c r="T125" s="9">
        <f>10*10*10</f>
        <v>1000</v>
      </c>
      <c r="U125" s="9">
        <f>(1-T125/R125)*COUNT($R$2:$R$29)</f>
        <v>27.999777777777776</v>
      </c>
      <c r="V125" s="9" t="s">
        <v>27</v>
      </c>
      <c r="X125" s="9">
        <v>20</v>
      </c>
      <c r="Z125" s="9">
        <v>60</v>
      </c>
    </row>
    <row r="126" spans="1:26" x14ac:dyDescent="0.3">
      <c r="A126" s="9">
        <v>2</v>
      </c>
      <c r="B126" s="9">
        <v>250</v>
      </c>
      <c r="C126" s="9">
        <v>2100</v>
      </c>
      <c r="D126" s="9" t="s">
        <v>204</v>
      </c>
      <c r="E126" s="9" t="s">
        <v>129</v>
      </c>
      <c r="F126" s="9" t="s">
        <v>134</v>
      </c>
      <c r="G126" s="9" t="s">
        <v>334</v>
      </c>
      <c r="H126" s="9" t="s">
        <v>150</v>
      </c>
      <c r="I126" s="9">
        <v>1</v>
      </c>
      <c r="J126" s="9">
        <v>1</v>
      </c>
      <c r="K126" s="9">
        <v>1</v>
      </c>
      <c r="L126" s="9" t="s">
        <v>335</v>
      </c>
      <c r="M126" s="9">
        <v>2680</v>
      </c>
      <c r="N126" s="9">
        <v>2644</v>
      </c>
      <c r="O126" s="9" t="s">
        <v>23</v>
      </c>
      <c r="Q126" s="9" t="s">
        <v>86</v>
      </c>
      <c r="R126" s="9">
        <f>125*125*125</f>
        <v>1953125</v>
      </c>
      <c r="T126" s="9">
        <f>10*10*10</f>
        <v>1000</v>
      </c>
      <c r="U126" s="9">
        <f>(1-T126/R126)*COUNT($R$55:$R$81)</f>
        <v>26.986176</v>
      </c>
      <c r="V126" s="9" t="s">
        <v>54</v>
      </c>
      <c r="X126" s="9">
        <v>20</v>
      </c>
      <c r="Z126" s="9">
        <v>63</v>
      </c>
    </row>
    <row r="127" spans="1:26" x14ac:dyDescent="0.3">
      <c r="A127" s="9">
        <v>2</v>
      </c>
      <c r="B127" s="9">
        <v>180</v>
      </c>
      <c r="C127" s="9">
        <v>1500</v>
      </c>
      <c r="D127" s="9" t="s">
        <v>246</v>
      </c>
      <c r="E127" s="9" t="s">
        <v>129</v>
      </c>
      <c r="F127" s="9" t="s">
        <v>128</v>
      </c>
      <c r="G127" s="9" t="s">
        <v>336</v>
      </c>
      <c r="H127" s="9">
        <v>30</v>
      </c>
      <c r="I127" s="9">
        <v>1</v>
      </c>
      <c r="J127" s="9">
        <v>1</v>
      </c>
      <c r="K127" s="9">
        <v>6</v>
      </c>
      <c r="L127" s="9" t="s">
        <v>337</v>
      </c>
      <c r="M127" s="9">
        <v>2680</v>
      </c>
      <c r="N127" s="9" t="e">
        <f>M127*L127/100</f>
        <v>#VALUE!</v>
      </c>
      <c r="O127" s="9" t="s">
        <v>23</v>
      </c>
      <c r="Q127" s="9" t="s">
        <v>81</v>
      </c>
      <c r="R127" s="9">
        <f>250*250*250</f>
        <v>15625000</v>
      </c>
      <c r="T127" s="9">
        <v>1</v>
      </c>
      <c r="U127" s="9">
        <f>(1-T127/R127)*COUNT($R$30:$R$52)</f>
        <v>22.999998527999999</v>
      </c>
      <c r="V127" s="9" t="s">
        <v>54</v>
      </c>
      <c r="X127" s="9">
        <v>15</v>
      </c>
      <c r="Z127" s="9">
        <v>45</v>
      </c>
    </row>
    <row r="128" spans="1:26" x14ac:dyDescent="0.3">
      <c r="A128" s="9">
        <v>2</v>
      </c>
      <c r="B128" s="9">
        <v>350</v>
      </c>
      <c r="C128" s="9">
        <v>1150</v>
      </c>
      <c r="D128" s="9" t="s">
        <v>328</v>
      </c>
      <c r="E128" s="9" t="s">
        <v>156</v>
      </c>
      <c r="F128" s="9" t="s">
        <v>130</v>
      </c>
      <c r="G128" s="9" t="s">
        <v>329</v>
      </c>
      <c r="H128" s="9" t="s">
        <v>150</v>
      </c>
      <c r="I128" s="9">
        <v>1</v>
      </c>
      <c r="J128" s="9">
        <v>6</v>
      </c>
      <c r="K128" s="9">
        <v>2</v>
      </c>
      <c r="L128" s="9" t="s">
        <v>338</v>
      </c>
      <c r="M128" s="9">
        <v>2680</v>
      </c>
      <c r="N128" s="62" t="e">
        <f>M128*L128/100</f>
        <v>#VALUE!</v>
      </c>
      <c r="O128" s="9" t="s">
        <v>23</v>
      </c>
      <c r="Q128" s="9" t="s">
        <v>91</v>
      </c>
      <c r="R128" s="9">
        <f>280*280*350</f>
        <v>27440000</v>
      </c>
      <c r="T128" s="9">
        <v>1</v>
      </c>
      <c r="U128" s="9">
        <f>(1-T128/R128)*3</f>
        <v>2.9999998906705541</v>
      </c>
      <c r="V128" s="9" t="s">
        <v>54</v>
      </c>
      <c r="X128" s="9">
        <v>20</v>
      </c>
      <c r="Z128" s="9">
        <v>63</v>
      </c>
    </row>
    <row r="129" spans="1:26" x14ac:dyDescent="0.3">
      <c r="A129" s="9">
        <v>2</v>
      </c>
      <c r="B129" s="9">
        <v>463</v>
      </c>
      <c r="C129" s="9">
        <v>500</v>
      </c>
      <c r="D129" s="9" t="s">
        <v>190</v>
      </c>
      <c r="E129" s="9" t="s">
        <v>171</v>
      </c>
      <c r="F129" s="9" t="s">
        <v>130</v>
      </c>
      <c r="G129" s="9" t="s">
        <v>191</v>
      </c>
      <c r="H129" s="9">
        <v>40</v>
      </c>
      <c r="I129" s="9">
        <v>6</v>
      </c>
      <c r="J129" s="9">
        <v>1</v>
      </c>
      <c r="K129" s="9">
        <v>6</v>
      </c>
      <c r="L129" s="9" t="s">
        <v>339</v>
      </c>
      <c r="M129" s="9">
        <v>2680</v>
      </c>
      <c r="N129" s="9" t="e">
        <f>M129*L129/100</f>
        <v>#VALUE!</v>
      </c>
      <c r="O129" s="9" t="s">
        <v>23</v>
      </c>
      <c r="Q129" s="9" t="s">
        <v>80</v>
      </c>
      <c r="R129" s="9">
        <f>630*400*500</f>
        <v>126000000</v>
      </c>
      <c r="T129" s="9">
        <f>10*10*10</f>
        <v>1000</v>
      </c>
      <c r="U129" s="9">
        <f>(1-T129/R129)*COUNT($R$2:$R$29)</f>
        <v>27.999777777777776</v>
      </c>
      <c r="V129" s="9" t="s">
        <v>27</v>
      </c>
      <c r="X129" s="9">
        <v>20</v>
      </c>
      <c r="Z129" s="9">
        <v>60</v>
      </c>
    </row>
    <row r="130" spans="1:26" x14ac:dyDescent="0.3">
      <c r="A130" s="9">
        <v>2</v>
      </c>
      <c r="B130" s="9">
        <v>250</v>
      </c>
      <c r="C130" s="9">
        <v>1200</v>
      </c>
      <c r="D130" s="9" t="s">
        <v>128</v>
      </c>
      <c r="E130" s="9" t="s">
        <v>129</v>
      </c>
      <c r="F130" s="9" t="s">
        <v>139</v>
      </c>
      <c r="G130" s="9" t="s">
        <v>340</v>
      </c>
      <c r="H130" s="9">
        <v>41</v>
      </c>
      <c r="I130" s="9">
        <v>2</v>
      </c>
      <c r="J130" s="9">
        <v>1</v>
      </c>
      <c r="K130" s="9">
        <v>1</v>
      </c>
      <c r="L130" s="9" t="s">
        <v>339</v>
      </c>
      <c r="M130" s="9">
        <v>2670</v>
      </c>
      <c r="N130" s="62" t="e">
        <f>M130*L130/100</f>
        <v>#VALUE!</v>
      </c>
      <c r="O130" s="9" t="s">
        <v>23</v>
      </c>
      <c r="Q130" s="9" t="s">
        <v>86</v>
      </c>
      <c r="R130" s="5">
        <f>125*125*125</f>
        <v>1953125</v>
      </c>
      <c r="T130" s="9">
        <f>12*12*12</f>
        <v>1728</v>
      </c>
      <c r="U130" s="9">
        <f>(1-T130/R130)*COUNT($R$104:$R$168)</f>
        <v>64.94249216</v>
      </c>
      <c r="V130" s="9" t="s">
        <v>54</v>
      </c>
      <c r="X130" s="9">
        <v>24</v>
      </c>
      <c r="Z130" s="9">
        <v>66</v>
      </c>
    </row>
    <row r="131" spans="1:26" x14ac:dyDescent="0.3">
      <c r="A131" s="9">
        <v>2</v>
      </c>
      <c r="B131" s="9">
        <v>250</v>
      </c>
      <c r="C131" s="9">
        <v>1100</v>
      </c>
      <c r="D131" s="9" t="s">
        <v>130</v>
      </c>
      <c r="E131" s="9" t="s">
        <v>129</v>
      </c>
      <c r="F131" s="9" t="s">
        <v>134</v>
      </c>
      <c r="G131" s="9" t="s">
        <v>341</v>
      </c>
      <c r="H131" s="9" t="s">
        <v>150</v>
      </c>
      <c r="I131" s="9">
        <v>1</v>
      </c>
      <c r="J131" s="9">
        <v>1</v>
      </c>
      <c r="K131" s="9">
        <v>1</v>
      </c>
      <c r="L131" s="9" t="s">
        <v>342</v>
      </c>
      <c r="M131" s="9">
        <v>2680</v>
      </c>
      <c r="N131" s="9">
        <v>2642</v>
      </c>
      <c r="O131" s="9" t="s">
        <v>23</v>
      </c>
      <c r="Q131" s="9" t="s">
        <v>86</v>
      </c>
      <c r="R131" s="9">
        <f>125*125*125</f>
        <v>1953125</v>
      </c>
      <c r="T131" s="9">
        <f>10*10*10</f>
        <v>1000</v>
      </c>
      <c r="U131" s="9">
        <f>(1-T131/R131)*COUNT($R$55:$R$81)</f>
        <v>26.986176</v>
      </c>
      <c r="V131" s="9" t="s">
        <v>54</v>
      </c>
      <c r="X131" s="9">
        <v>20</v>
      </c>
      <c r="Z131" s="9">
        <v>63</v>
      </c>
    </row>
    <row r="132" spans="1:26" x14ac:dyDescent="0.3">
      <c r="A132" s="9">
        <v>2</v>
      </c>
      <c r="B132" s="9">
        <v>160</v>
      </c>
      <c r="C132" s="9">
        <v>900</v>
      </c>
      <c r="D132" s="9" t="s">
        <v>156</v>
      </c>
      <c r="E132" s="9" t="s">
        <v>129</v>
      </c>
      <c r="F132" s="9" t="s">
        <v>139</v>
      </c>
      <c r="G132" s="9" t="s">
        <v>343</v>
      </c>
      <c r="H132" s="9" t="s">
        <v>158</v>
      </c>
      <c r="I132" s="9">
        <v>1</v>
      </c>
      <c r="J132" s="9">
        <v>1</v>
      </c>
      <c r="K132" s="9">
        <v>1</v>
      </c>
      <c r="L132" s="9" t="s">
        <v>342</v>
      </c>
      <c r="M132" s="9">
        <v>2680</v>
      </c>
      <c r="N132" s="62" t="e">
        <f t="shared" ref="N132:N139" si="12">M132*L132/100</f>
        <v>#VALUE!</v>
      </c>
      <c r="O132" s="9" t="s">
        <v>23</v>
      </c>
      <c r="Q132" s="9" t="s">
        <v>25</v>
      </c>
      <c r="R132" s="9">
        <f>100^3</f>
        <v>1000000</v>
      </c>
      <c r="T132" s="9">
        <f>8*8*8</f>
        <v>512</v>
      </c>
      <c r="U132" s="9">
        <f>(1-T132/R132)*COUNT($R$169:$R$243)</f>
        <v>74.961600000000004</v>
      </c>
      <c r="V132" s="9" t="s">
        <v>54</v>
      </c>
      <c r="X132" s="9">
        <v>9.36</v>
      </c>
      <c r="Z132" s="9">
        <v>44.81</v>
      </c>
    </row>
    <row r="133" spans="1:26" x14ac:dyDescent="0.3">
      <c r="A133" s="9">
        <v>2</v>
      </c>
      <c r="B133" s="9">
        <v>180</v>
      </c>
      <c r="C133" s="9">
        <v>1100</v>
      </c>
      <c r="D133" s="9" t="s">
        <v>156</v>
      </c>
      <c r="E133" s="9" t="s">
        <v>129</v>
      </c>
      <c r="F133" s="9" t="s">
        <v>139</v>
      </c>
      <c r="G133" s="9" t="s">
        <v>344</v>
      </c>
      <c r="H133" s="9" t="s">
        <v>158</v>
      </c>
      <c r="I133" s="9">
        <v>1</v>
      </c>
      <c r="J133" s="9">
        <v>1</v>
      </c>
      <c r="K133" s="9">
        <v>1</v>
      </c>
      <c r="L133" s="9" t="s">
        <v>345</v>
      </c>
      <c r="M133" s="9">
        <v>2680</v>
      </c>
      <c r="N133" s="62" t="e">
        <f t="shared" si="12"/>
        <v>#VALUE!</v>
      </c>
      <c r="O133" s="9" t="s">
        <v>23</v>
      </c>
      <c r="Q133" s="9" t="s">
        <v>25</v>
      </c>
      <c r="R133" s="9">
        <f>100^3</f>
        <v>1000000</v>
      </c>
      <c r="T133" s="9">
        <f>8*8*8</f>
        <v>512</v>
      </c>
      <c r="U133" s="9">
        <f>(1-T133/R133)*COUNT($R$169:$R$243)</f>
        <v>74.961600000000004</v>
      </c>
      <c r="V133" s="9" t="s">
        <v>54</v>
      </c>
      <c r="X133" s="9">
        <v>9.36</v>
      </c>
      <c r="Z133" s="9">
        <v>44.81</v>
      </c>
    </row>
    <row r="134" spans="1:26" x14ac:dyDescent="0.3">
      <c r="A134" s="9">
        <v>2</v>
      </c>
      <c r="B134" s="9">
        <v>170</v>
      </c>
      <c r="C134" s="9">
        <v>1400</v>
      </c>
      <c r="D134" s="9" t="s">
        <v>246</v>
      </c>
      <c r="E134" s="9" t="s">
        <v>129</v>
      </c>
      <c r="F134" s="9" t="s">
        <v>128</v>
      </c>
      <c r="G134" s="9" t="s">
        <v>346</v>
      </c>
      <c r="H134" s="9">
        <v>30</v>
      </c>
      <c r="I134" s="9">
        <v>1</v>
      </c>
      <c r="J134" s="9">
        <v>1</v>
      </c>
      <c r="K134" s="9">
        <v>6</v>
      </c>
      <c r="L134" s="9" t="s">
        <v>347</v>
      </c>
      <c r="M134" s="9">
        <v>2680</v>
      </c>
      <c r="N134" s="9" t="e">
        <f t="shared" si="12"/>
        <v>#VALUE!</v>
      </c>
      <c r="O134" s="9" t="s">
        <v>23</v>
      </c>
      <c r="Q134" s="9" t="s">
        <v>81</v>
      </c>
      <c r="R134" s="9">
        <f>250*250*250</f>
        <v>15625000</v>
      </c>
      <c r="T134" s="9">
        <v>1</v>
      </c>
      <c r="U134" s="9">
        <f>(1-T134/R134)*COUNT($R$30:$R$52)</f>
        <v>22.999998527999999</v>
      </c>
      <c r="V134" s="9" t="s">
        <v>54</v>
      </c>
      <c r="X134" s="9">
        <v>15</v>
      </c>
      <c r="Z134" s="9">
        <v>45</v>
      </c>
    </row>
    <row r="135" spans="1:26" x14ac:dyDescent="0.3">
      <c r="A135" s="9">
        <v>2</v>
      </c>
      <c r="B135" s="9">
        <v>200</v>
      </c>
      <c r="C135" s="9">
        <v>800</v>
      </c>
      <c r="D135" s="9" t="s">
        <v>246</v>
      </c>
      <c r="E135" s="9" t="s">
        <v>129</v>
      </c>
      <c r="F135" s="9" t="s">
        <v>128</v>
      </c>
      <c r="G135" s="9" t="s">
        <v>290</v>
      </c>
      <c r="H135" s="9">
        <v>30</v>
      </c>
      <c r="I135" s="9">
        <v>1</v>
      </c>
      <c r="J135" s="9">
        <v>1</v>
      </c>
      <c r="K135" s="9">
        <v>6</v>
      </c>
      <c r="L135" s="9" t="s">
        <v>348</v>
      </c>
      <c r="M135" s="9">
        <v>2680</v>
      </c>
      <c r="N135" s="9" t="e">
        <f t="shared" si="12"/>
        <v>#VALUE!</v>
      </c>
      <c r="O135" s="9" t="s">
        <v>23</v>
      </c>
      <c r="Q135" s="9" t="s">
        <v>81</v>
      </c>
      <c r="R135" s="9">
        <f>250*250*250</f>
        <v>15625000</v>
      </c>
      <c r="T135" s="9">
        <v>1</v>
      </c>
      <c r="U135" s="9">
        <f>(1-T135/R135)*COUNT($R$30:$R$52)</f>
        <v>22.999998527999999</v>
      </c>
      <c r="V135" s="9" t="s">
        <v>54</v>
      </c>
      <c r="X135" s="9">
        <v>15</v>
      </c>
      <c r="Z135" s="9">
        <v>45</v>
      </c>
    </row>
    <row r="136" spans="1:26" x14ac:dyDescent="0.3">
      <c r="A136" s="9">
        <v>2</v>
      </c>
      <c r="B136" s="9">
        <v>250</v>
      </c>
      <c r="C136" s="9">
        <v>1400</v>
      </c>
      <c r="D136" s="9" t="s">
        <v>204</v>
      </c>
      <c r="E136" s="9" t="s">
        <v>171</v>
      </c>
      <c r="F136" s="9" t="s">
        <v>139</v>
      </c>
      <c r="G136" s="9" t="s">
        <v>349</v>
      </c>
      <c r="H136" s="9">
        <v>41</v>
      </c>
      <c r="I136" s="9">
        <v>2</v>
      </c>
      <c r="J136" s="9">
        <v>1</v>
      </c>
      <c r="K136" s="9">
        <v>1</v>
      </c>
      <c r="L136" s="9" t="s">
        <v>350</v>
      </c>
      <c r="M136" s="9">
        <v>2670</v>
      </c>
      <c r="N136" s="62" t="e">
        <f t="shared" si="12"/>
        <v>#VALUE!</v>
      </c>
      <c r="O136" s="9" t="s">
        <v>23</v>
      </c>
      <c r="Q136" s="9" t="s">
        <v>86</v>
      </c>
      <c r="R136" s="5">
        <f>125*125*125</f>
        <v>1953125</v>
      </c>
      <c r="T136" s="9">
        <f>12*12*12</f>
        <v>1728</v>
      </c>
      <c r="U136" s="9">
        <f>(1-T136/R136)*COUNT($R$104:$R$168)</f>
        <v>64.94249216</v>
      </c>
      <c r="V136" s="9" t="s">
        <v>54</v>
      </c>
      <c r="X136" s="9">
        <v>24</v>
      </c>
      <c r="Z136" s="9">
        <v>66</v>
      </c>
    </row>
    <row r="137" spans="1:26" x14ac:dyDescent="0.3">
      <c r="A137" s="9">
        <v>2</v>
      </c>
      <c r="B137" s="9">
        <v>190</v>
      </c>
      <c r="C137" s="9">
        <v>800</v>
      </c>
      <c r="D137" s="9" t="s">
        <v>246</v>
      </c>
      <c r="E137" s="9" t="s">
        <v>129</v>
      </c>
      <c r="F137" s="9" t="s">
        <v>128</v>
      </c>
      <c r="G137" s="9" t="s">
        <v>351</v>
      </c>
      <c r="H137" s="9">
        <v>30</v>
      </c>
      <c r="I137" s="9">
        <v>1</v>
      </c>
      <c r="J137" s="9">
        <v>1</v>
      </c>
      <c r="K137" s="9">
        <v>6</v>
      </c>
      <c r="L137" s="9" t="s">
        <v>352</v>
      </c>
      <c r="M137" s="9">
        <v>2680</v>
      </c>
      <c r="N137" s="9" t="e">
        <f t="shared" si="12"/>
        <v>#VALUE!</v>
      </c>
      <c r="O137" s="9" t="s">
        <v>23</v>
      </c>
      <c r="Q137" s="9" t="s">
        <v>81</v>
      </c>
      <c r="R137" s="9">
        <f>250*250*250</f>
        <v>15625000</v>
      </c>
      <c r="T137" s="9">
        <v>1</v>
      </c>
      <c r="U137" s="9">
        <f>(1-T137/R137)*COUNT($R$30:$R$52)</f>
        <v>22.999998527999999</v>
      </c>
      <c r="V137" s="9" t="s">
        <v>54</v>
      </c>
      <c r="X137" s="9">
        <v>15</v>
      </c>
      <c r="Z137" s="9">
        <v>45</v>
      </c>
    </row>
    <row r="138" spans="1:26" x14ac:dyDescent="0.3">
      <c r="A138" s="9">
        <v>2</v>
      </c>
      <c r="B138" s="9">
        <v>250</v>
      </c>
      <c r="C138" s="9">
        <v>1200</v>
      </c>
      <c r="D138" s="9" t="s">
        <v>195</v>
      </c>
      <c r="E138" s="9" t="s">
        <v>129</v>
      </c>
      <c r="F138" s="9" t="s">
        <v>139</v>
      </c>
      <c r="G138" s="9" t="s">
        <v>353</v>
      </c>
      <c r="H138" s="9">
        <v>41</v>
      </c>
      <c r="I138" s="9">
        <v>2</v>
      </c>
      <c r="J138" s="9">
        <v>1</v>
      </c>
      <c r="K138" s="9">
        <v>1</v>
      </c>
      <c r="L138" s="9" t="s">
        <v>354</v>
      </c>
      <c r="M138" s="9">
        <v>2670</v>
      </c>
      <c r="N138" s="62" t="e">
        <f t="shared" si="12"/>
        <v>#VALUE!</v>
      </c>
      <c r="O138" s="9" t="s">
        <v>23</v>
      </c>
      <c r="Q138" s="9" t="s">
        <v>86</v>
      </c>
      <c r="R138" s="5">
        <f t="shared" ref="R138:R143" si="13">125*125*125</f>
        <v>1953125</v>
      </c>
      <c r="T138" s="9">
        <f>12*12*12</f>
        <v>1728</v>
      </c>
      <c r="U138" s="9">
        <f>(1-T138/R138)*COUNT($R$104:$R$168)</f>
        <v>64.94249216</v>
      </c>
      <c r="V138" s="9" t="s">
        <v>54</v>
      </c>
      <c r="X138" s="9">
        <v>24</v>
      </c>
      <c r="Z138" s="9">
        <v>66</v>
      </c>
    </row>
    <row r="139" spans="1:26" x14ac:dyDescent="0.3">
      <c r="A139" s="9">
        <v>2</v>
      </c>
      <c r="B139" s="9">
        <v>250</v>
      </c>
      <c r="C139" s="9">
        <v>1200</v>
      </c>
      <c r="D139" s="9" t="s">
        <v>195</v>
      </c>
      <c r="E139" s="9" t="s">
        <v>129</v>
      </c>
      <c r="F139" s="9" t="s">
        <v>139</v>
      </c>
      <c r="G139" s="9" t="s">
        <v>353</v>
      </c>
      <c r="H139" s="9">
        <v>41</v>
      </c>
      <c r="I139" s="9">
        <v>2</v>
      </c>
      <c r="J139" s="9">
        <v>1</v>
      </c>
      <c r="K139" s="9">
        <v>1</v>
      </c>
      <c r="L139" s="9" t="s">
        <v>354</v>
      </c>
      <c r="M139" s="9">
        <v>2670</v>
      </c>
      <c r="N139" s="62" t="e">
        <f t="shared" si="12"/>
        <v>#VALUE!</v>
      </c>
      <c r="O139" s="9" t="s">
        <v>23</v>
      </c>
      <c r="Q139" s="9" t="s">
        <v>86</v>
      </c>
      <c r="R139" s="5">
        <f t="shared" si="13"/>
        <v>1953125</v>
      </c>
      <c r="T139" s="9">
        <f>12*12*12</f>
        <v>1728</v>
      </c>
      <c r="U139" s="9">
        <f>(1-T139/R139)*COUNT($R$104:$R$168)</f>
        <v>64.94249216</v>
      </c>
      <c r="V139" s="9" t="s">
        <v>27</v>
      </c>
      <c r="X139" s="9">
        <v>24</v>
      </c>
      <c r="Z139" s="9">
        <v>66</v>
      </c>
    </row>
    <row r="140" spans="1:26" x14ac:dyDescent="0.3">
      <c r="A140" s="9">
        <v>2</v>
      </c>
      <c r="B140" s="9">
        <v>300</v>
      </c>
      <c r="C140" s="9">
        <v>1100</v>
      </c>
      <c r="D140" s="9" t="s">
        <v>204</v>
      </c>
      <c r="E140" s="9" t="s">
        <v>129</v>
      </c>
      <c r="F140" s="9" t="s">
        <v>134</v>
      </c>
      <c r="G140" s="9" t="s">
        <v>355</v>
      </c>
      <c r="H140" s="9" t="s">
        <v>150</v>
      </c>
      <c r="I140" s="9">
        <v>1</v>
      </c>
      <c r="J140" s="9">
        <v>1</v>
      </c>
      <c r="K140" s="9">
        <v>1</v>
      </c>
      <c r="L140" s="9" t="s">
        <v>356</v>
      </c>
      <c r="M140" s="9">
        <v>2680</v>
      </c>
      <c r="N140" s="9">
        <v>2635</v>
      </c>
      <c r="O140" s="9" t="s">
        <v>23</v>
      </c>
      <c r="Q140" s="9" t="s">
        <v>86</v>
      </c>
      <c r="R140" s="9">
        <f t="shared" si="13"/>
        <v>1953125</v>
      </c>
      <c r="T140" s="9">
        <f>10*10*10</f>
        <v>1000</v>
      </c>
      <c r="U140" s="9">
        <f>(1-T140/R140)*COUNT($R$55:$R$81)</f>
        <v>26.986176</v>
      </c>
      <c r="V140" s="9" t="s">
        <v>54</v>
      </c>
      <c r="X140" s="9">
        <v>20</v>
      </c>
      <c r="Z140" s="9">
        <v>63</v>
      </c>
    </row>
    <row r="141" spans="1:26" x14ac:dyDescent="0.3">
      <c r="A141" s="9">
        <v>2</v>
      </c>
      <c r="B141" s="9">
        <v>250</v>
      </c>
      <c r="C141" s="9">
        <v>1200</v>
      </c>
      <c r="D141" s="9" t="s">
        <v>204</v>
      </c>
      <c r="E141" s="9" t="s">
        <v>129</v>
      </c>
      <c r="F141" s="9" t="s">
        <v>139</v>
      </c>
      <c r="G141" s="9" t="s">
        <v>357</v>
      </c>
      <c r="H141" s="9">
        <v>41</v>
      </c>
      <c r="I141" s="9">
        <v>2</v>
      </c>
      <c r="J141" s="9">
        <v>1</v>
      </c>
      <c r="K141" s="9">
        <v>1</v>
      </c>
      <c r="L141" s="9" t="s">
        <v>358</v>
      </c>
      <c r="M141" s="9">
        <v>2670</v>
      </c>
      <c r="N141" s="62" t="e">
        <f t="shared" ref="N141:N151" si="14">M141*L141/100</f>
        <v>#VALUE!</v>
      </c>
      <c r="O141" s="9" t="s">
        <v>23</v>
      </c>
      <c r="Q141" s="9" t="s">
        <v>86</v>
      </c>
      <c r="R141" s="5">
        <f t="shared" si="13"/>
        <v>1953125</v>
      </c>
      <c r="T141" s="9">
        <f>12*12*12</f>
        <v>1728</v>
      </c>
      <c r="U141" s="9">
        <f>(1-T141/R141)*COUNT($R$104:$R$168)</f>
        <v>64.94249216</v>
      </c>
      <c r="V141" s="9" t="s">
        <v>27</v>
      </c>
      <c r="X141" s="9">
        <v>24</v>
      </c>
      <c r="Z141" s="9">
        <v>66</v>
      </c>
    </row>
    <row r="142" spans="1:26" x14ac:dyDescent="0.3">
      <c r="A142" s="9">
        <v>2</v>
      </c>
      <c r="B142" s="9">
        <v>250</v>
      </c>
      <c r="C142" s="9">
        <v>1800</v>
      </c>
      <c r="D142" s="9" t="s">
        <v>204</v>
      </c>
      <c r="E142" s="9" t="s">
        <v>129</v>
      </c>
      <c r="F142" s="9" t="s">
        <v>139</v>
      </c>
      <c r="G142" s="9" t="s">
        <v>277</v>
      </c>
      <c r="H142" s="9">
        <v>41</v>
      </c>
      <c r="I142" s="9">
        <v>2</v>
      </c>
      <c r="J142" s="9">
        <v>1</v>
      </c>
      <c r="K142" s="9">
        <v>1</v>
      </c>
      <c r="L142" s="9" t="s">
        <v>358</v>
      </c>
      <c r="M142" s="9">
        <v>2670</v>
      </c>
      <c r="N142" s="62" t="e">
        <f t="shared" si="14"/>
        <v>#VALUE!</v>
      </c>
      <c r="O142" s="9" t="s">
        <v>23</v>
      </c>
      <c r="Q142" s="9" t="s">
        <v>86</v>
      </c>
      <c r="R142" s="5">
        <f t="shared" si="13"/>
        <v>1953125</v>
      </c>
      <c r="T142" s="9">
        <f>12*12*12</f>
        <v>1728</v>
      </c>
      <c r="U142" s="9">
        <f>(1-T142/R142)*COUNT($R$104:$R$168)</f>
        <v>64.94249216</v>
      </c>
      <c r="V142" s="9" t="s">
        <v>54</v>
      </c>
      <c r="X142" s="9">
        <v>24</v>
      </c>
      <c r="Z142" s="9">
        <v>66</v>
      </c>
    </row>
    <row r="143" spans="1:26" x14ac:dyDescent="0.3">
      <c r="A143" s="9">
        <v>2</v>
      </c>
      <c r="B143" s="9">
        <v>250</v>
      </c>
      <c r="C143" s="9">
        <v>800</v>
      </c>
      <c r="D143" s="9" t="s">
        <v>204</v>
      </c>
      <c r="E143" s="9" t="s">
        <v>359</v>
      </c>
      <c r="F143" s="9" t="s">
        <v>139</v>
      </c>
      <c r="G143" s="9" t="s">
        <v>214</v>
      </c>
      <c r="H143" s="9">
        <v>41</v>
      </c>
      <c r="I143" s="9">
        <v>2</v>
      </c>
      <c r="J143" s="9">
        <v>1</v>
      </c>
      <c r="K143" s="9">
        <v>1</v>
      </c>
      <c r="L143" s="9" t="s">
        <v>358</v>
      </c>
      <c r="M143" s="9">
        <v>2670</v>
      </c>
      <c r="N143" s="62" t="e">
        <f t="shared" si="14"/>
        <v>#VALUE!</v>
      </c>
      <c r="O143" s="9" t="s">
        <v>23</v>
      </c>
      <c r="Q143" s="9" t="s">
        <v>86</v>
      </c>
      <c r="R143" s="5">
        <f t="shared" si="13"/>
        <v>1953125</v>
      </c>
      <c r="T143" s="9">
        <f>12*12*12</f>
        <v>1728</v>
      </c>
      <c r="U143" s="9">
        <f>(1-T143/R143)*COUNT($R$104:$R$168)</f>
        <v>64.94249216</v>
      </c>
      <c r="V143" s="9" t="s">
        <v>54</v>
      </c>
      <c r="X143" s="9">
        <v>24</v>
      </c>
      <c r="Z143" s="9">
        <v>66</v>
      </c>
    </row>
    <row r="144" spans="1:26" x14ac:dyDescent="0.3">
      <c r="A144" s="9">
        <v>2</v>
      </c>
      <c r="B144" s="9">
        <v>175</v>
      </c>
      <c r="C144" s="9">
        <v>1025</v>
      </c>
      <c r="D144" s="9" t="s">
        <v>279</v>
      </c>
      <c r="E144" s="9" t="s">
        <v>129</v>
      </c>
      <c r="F144" s="9" t="s">
        <v>128</v>
      </c>
      <c r="G144" s="9" t="s">
        <v>280</v>
      </c>
      <c r="H144" s="9">
        <v>35</v>
      </c>
      <c r="I144" s="9">
        <v>1</v>
      </c>
      <c r="J144" s="9">
        <v>1</v>
      </c>
      <c r="K144" s="9">
        <v>3</v>
      </c>
      <c r="L144" s="9" t="s">
        <v>358</v>
      </c>
      <c r="M144" s="9">
        <v>2680</v>
      </c>
      <c r="N144" s="62" t="e">
        <f t="shared" si="14"/>
        <v>#VALUE!</v>
      </c>
      <c r="O144" s="9" t="s">
        <v>23</v>
      </c>
      <c r="Q144" s="9" t="s">
        <v>97</v>
      </c>
      <c r="R144" s="9">
        <f>245*245*350</f>
        <v>21008750</v>
      </c>
      <c r="T144" s="9">
        <f>10*10*10</f>
        <v>1000</v>
      </c>
      <c r="U144" s="9">
        <f>(1-T144/R144)*COUNT($R$256:$R$282)</f>
        <v>26.99871482120545</v>
      </c>
      <c r="V144" s="9" t="s">
        <v>27</v>
      </c>
      <c r="X144" s="9">
        <v>20</v>
      </c>
      <c r="Z144" s="9">
        <v>63</v>
      </c>
    </row>
    <row r="145" spans="1:26" x14ac:dyDescent="0.3">
      <c r="A145" s="9">
        <v>2</v>
      </c>
      <c r="B145" s="9">
        <v>160</v>
      </c>
      <c r="C145" s="9">
        <v>800</v>
      </c>
      <c r="D145" s="9" t="s">
        <v>156</v>
      </c>
      <c r="E145" s="9" t="s">
        <v>129</v>
      </c>
      <c r="F145" s="9" t="s">
        <v>139</v>
      </c>
      <c r="G145" s="9" t="s">
        <v>360</v>
      </c>
      <c r="H145" s="9" t="s">
        <v>158</v>
      </c>
      <c r="I145" s="9">
        <v>1</v>
      </c>
      <c r="J145" s="9">
        <v>1</v>
      </c>
      <c r="K145" s="9">
        <v>1</v>
      </c>
      <c r="L145" s="9" t="s">
        <v>361</v>
      </c>
      <c r="M145" s="9">
        <v>2680</v>
      </c>
      <c r="N145" s="62" t="e">
        <f t="shared" si="14"/>
        <v>#VALUE!</v>
      </c>
      <c r="O145" s="9" t="s">
        <v>23</v>
      </c>
      <c r="Q145" s="9" t="s">
        <v>25</v>
      </c>
      <c r="R145" s="9">
        <f>100^3</f>
        <v>1000000</v>
      </c>
      <c r="T145" s="9">
        <f>8*8*8</f>
        <v>512</v>
      </c>
      <c r="U145" s="9">
        <f>(1-T145/R145)*COUNT($R$169:$R$243)</f>
        <v>74.961600000000004</v>
      </c>
      <c r="V145" s="9" t="s">
        <v>54</v>
      </c>
      <c r="X145" s="9">
        <v>9.36</v>
      </c>
      <c r="Z145" s="9">
        <v>44.81</v>
      </c>
    </row>
    <row r="146" spans="1:26" x14ac:dyDescent="0.3">
      <c r="A146" s="9">
        <v>2</v>
      </c>
      <c r="B146" s="9">
        <v>140</v>
      </c>
      <c r="C146" s="9">
        <v>700</v>
      </c>
      <c r="D146" s="9" t="s">
        <v>156</v>
      </c>
      <c r="E146" s="9" t="s">
        <v>129</v>
      </c>
      <c r="F146" s="9" t="s">
        <v>139</v>
      </c>
      <c r="G146" s="9" t="s">
        <v>360</v>
      </c>
      <c r="H146" s="9" t="s">
        <v>158</v>
      </c>
      <c r="I146" s="9">
        <v>1</v>
      </c>
      <c r="J146" s="9">
        <v>1</v>
      </c>
      <c r="K146" s="9">
        <v>1</v>
      </c>
      <c r="L146" s="9" t="s">
        <v>362</v>
      </c>
      <c r="M146" s="9">
        <v>2680</v>
      </c>
      <c r="N146" s="62" t="e">
        <f t="shared" si="14"/>
        <v>#VALUE!</v>
      </c>
      <c r="O146" s="9" t="s">
        <v>23</v>
      </c>
      <c r="Q146" s="9" t="s">
        <v>25</v>
      </c>
      <c r="R146" s="9">
        <f>100^3</f>
        <v>1000000</v>
      </c>
      <c r="T146" s="9">
        <f>8*8*8</f>
        <v>512</v>
      </c>
      <c r="U146" s="9">
        <f>(1-T146/R146)*COUNT($R$169:$R$243)</f>
        <v>74.961600000000004</v>
      </c>
      <c r="V146" s="9" t="s">
        <v>54</v>
      </c>
      <c r="X146" s="9">
        <v>9.36</v>
      </c>
      <c r="Z146" s="9">
        <v>44.81</v>
      </c>
    </row>
    <row r="147" spans="1:26" x14ac:dyDescent="0.3">
      <c r="A147" s="9">
        <v>2</v>
      </c>
      <c r="B147" s="9">
        <v>180</v>
      </c>
      <c r="C147" s="9">
        <v>900</v>
      </c>
      <c r="D147" s="9" t="s">
        <v>156</v>
      </c>
      <c r="E147" s="9" t="s">
        <v>129</v>
      </c>
      <c r="F147" s="9" t="s">
        <v>139</v>
      </c>
      <c r="G147" s="9" t="s">
        <v>360</v>
      </c>
      <c r="H147" s="9" t="s">
        <v>158</v>
      </c>
      <c r="I147" s="9">
        <v>1</v>
      </c>
      <c r="J147" s="9">
        <v>1</v>
      </c>
      <c r="K147" s="9">
        <v>1</v>
      </c>
      <c r="L147" s="9" t="s">
        <v>362</v>
      </c>
      <c r="M147" s="9">
        <v>2680</v>
      </c>
      <c r="N147" s="62" t="e">
        <f t="shared" si="14"/>
        <v>#VALUE!</v>
      </c>
      <c r="O147" s="9" t="s">
        <v>23</v>
      </c>
      <c r="Q147" s="9" t="s">
        <v>25</v>
      </c>
      <c r="R147" s="9">
        <f>100^3</f>
        <v>1000000</v>
      </c>
      <c r="T147" s="9">
        <f>8*8*8</f>
        <v>512</v>
      </c>
      <c r="U147" s="9">
        <f>(1-T147/R147)*COUNT($R$169:$R$243)</f>
        <v>74.961600000000004</v>
      </c>
      <c r="V147" s="9" t="s">
        <v>54</v>
      </c>
      <c r="X147" s="9">
        <v>9.36</v>
      </c>
      <c r="Z147" s="9">
        <v>44.81</v>
      </c>
    </row>
    <row r="148" spans="1:26" x14ac:dyDescent="0.3">
      <c r="A148" s="9">
        <v>2</v>
      </c>
      <c r="B148" s="9">
        <v>250</v>
      </c>
      <c r="C148" s="9">
        <v>1200</v>
      </c>
      <c r="D148" s="9" t="s">
        <v>204</v>
      </c>
      <c r="E148" s="9" t="s">
        <v>129</v>
      </c>
      <c r="F148" s="9" t="s">
        <v>139</v>
      </c>
      <c r="G148" s="9" t="s">
        <v>357</v>
      </c>
      <c r="H148" s="9">
        <v>41</v>
      </c>
      <c r="I148" s="9">
        <v>2</v>
      </c>
      <c r="J148" s="9">
        <v>1</v>
      </c>
      <c r="K148" s="9">
        <v>1</v>
      </c>
      <c r="L148" s="9" t="s">
        <v>363</v>
      </c>
      <c r="M148" s="9">
        <v>2670</v>
      </c>
      <c r="N148" s="62" t="e">
        <f t="shared" si="14"/>
        <v>#VALUE!</v>
      </c>
      <c r="O148" s="9" t="s">
        <v>23</v>
      </c>
      <c r="Q148" s="9" t="s">
        <v>86</v>
      </c>
      <c r="R148" s="5">
        <f>125*125*125</f>
        <v>1953125</v>
      </c>
      <c r="T148" s="9">
        <f>12*12*12</f>
        <v>1728</v>
      </c>
      <c r="U148" s="9">
        <f>(1-T148/R148)*COUNT($R$104:$R$168)</f>
        <v>64.94249216</v>
      </c>
      <c r="V148" s="9" t="s">
        <v>54</v>
      </c>
      <c r="X148" s="9">
        <v>24</v>
      </c>
      <c r="Z148" s="9">
        <v>66</v>
      </c>
    </row>
    <row r="149" spans="1:26" x14ac:dyDescent="0.3">
      <c r="A149" s="9">
        <v>2</v>
      </c>
      <c r="B149" s="9">
        <v>320</v>
      </c>
      <c r="C149" s="9">
        <v>900</v>
      </c>
      <c r="D149" s="9" t="s">
        <v>364</v>
      </c>
      <c r="E149" s="9" t="s">
        <v>129</v>
      </c>
      <c r="F149" s="9" t="s">
        <v>134</v>
      </c>
      <c r="G149" s="9" t="s">
        <v>365</v>
      </c>
      <c r="H149" s="9" t="s">
        <v>366</v>
      </c>
      <c r="I149" s="9">
        <v>1</v>
      </c>
      <c r="J149" s="9">
        <v>1</v>
      </c>
      <c r="K149" s="9">
        <v>4</v>
      </c>
      <c r="L149" s="9" t="s">
        <v>367</v>
      </c>
      <c r="M149" s="9">
        <v>2680</v>
      </c>
      <c r="N149" s="62" t="e">
        <f t="shared" si="14"/>
        <v>#VALUE!</v>
      </c>
      <c r="O149" s="9" t="s">
        <v>23</v>
      </c>
      <c r="Q149" s="9" t="s">
        <v>91</v>
      </c>
      <c r="R149" s="9">
        <f>280*280*365</f>
        <v>28616000</v>
      </c>
      <c r="T149" s="9">
        <f>6*8*10</f>
        <v>480</v>
      </c>
      <c r="U149" s="9">
        <f>(1-T149/R149)*COUNT($R$313:$R$339)</f>
        <v>26.999547106513837</v>
      </c>
      <c r="V149" s="9" t="s">
        <v>54</v>
      </c>
      <c r="X149" s="9">
        <v>15</v>
      </c>
      <c r="Z149" s="9">
        <v>62</v>
      </c>
    </row>
    <row r="150" spans="1:26" x14ac:dyDescent="0.3">
      <c r="A150" s="9">
        <v>2</v>
      </c>
      <c r="B150" s="9">
        <v>360</v>
      </c>
      <c r="C150" s="9">
        <v>750</v>
      </c>
      <c r="D150" s="9" t="s">
        <v>368</v>
      </c>
      <c r="E150" s="9" t="s">
        <v>129</v>
      </c>
      <c r="F150" s="9" t="s">
        <v>134</v>
      </c>
      <c r="G150" s="9" t="s">
        <v>369</v>
      </c>
      <c r="H150" s="9" t="s">
        <v>366</v>
      </c>
      <c r="I150" s="9">
        <v>1</v>
      </c>
      <c r="J150" s="9">
        <v>1</v>
      </c>
      <c r="K150" s="9">
        <v>4</v>
      </c>
      <c r="L150" s="9" t="s">
        <v>367</v>
      </c>
      <c r="M150" s="9">
        <v>2680</v>
      </c>
      <c r="N150" s="62" t="e">
        <f t="shared" si="14"/>
        <v>#VALUE!</v>
      </c>
      <c r="O150" s="9" t="s">
        <v>23</v>
      </c>
      <c r="Q150" s="9" t="s">
        <v>91</v>
      </c>
      <c r="R150" s="9">
        <f>280*280*365</f>
        <v>28616000</v>
      </c>
      <c r="T150" s="9">
        <f>6*8*10</f>
        <v>480</v>
      </c>
      <c r="U150" s="9">
        <f>(1-T150/R150)*COUNT($R$313:$R$339)</f>
        <v>26.999547106513837</v>
      </c>
      <c r="V150" s="9" t="s">
        <v>54</v>
      </c>
      <c r="X150" s="9">
        <v>15</v>
      </c>
      <c r="Z150" s="9">
        <v>62</v>
      </c>
    </row>
    <row r="151" spans="1:26" x14ac:dyDescent="0.3">
      <c r="A151" s="9">
        <v>2</v>
      </c>
      <c r="B151" s="9">
        <v>320</v>
      </c>
      <c r="C151" s="9">
        <v>900</v>
      </c>
      <c r="D151" s="9" t="s">
        <v>370</v>
      </c>
      <c r="E151" s="9" t="s">
        <v>129</v>
      </c>
      <c r="F151" s="9" t="s">
        <v>134</v>
      </c>
      <c r="G151" s="9" t="s">
        <v>371</v>
      </c>
      <c r="H151" s="9" t="s">
        <v>366</v>
      </c>
      <c r="I151" s="9">
        <v>1</v>
      </c>
      <c r="J151" s="9">
        <v>1</v>
      </c>
      <c r="K151" s="9">
        <v>4</v>
      </c>
      <c r="L151" s="9" t="s">
        <v>372</v>
      </c>
      <c r="M151" s="9">
        <v>2680</v>
      </c>
      <c r="N151" s="62" t="e">
        <f t="shared" si="14"/>
        <v>#VALUE!</v>
      </c>
      <c r="O151" s="9" t="s">
        <v>23</v>
      </c>
      <c r="Q151" s="9" t="s">
        <v>91</v>
      </c>
      <c r="R151" s="9">
        <f>280*280*365</f>
        <v>28616000</v>
      </c>
      <c r="T151" s="9">
        <f>6*8*10</f>
        <v>480</v>
      </c>
      <c r="U151" s="9">
        <f>(1-T151/R151)*COUNT($R$313:$R$339)</f>
        <v>26.999547106513837</v>
      </c>
      <c r="V151" s="9" t="s">
        <v>54</v>
      </c>
      <c r="X151" s="9">
        <v>15</v>
      </c>
      <c r="Z151" s="9">
        <v>62</v>
      </c>
    </row>
    <row r="152" spans="1:26" x14ac:dyDescent="0.3">
      <c r="A152" s="9">
        <v>2</v>
      </c>
      <c r="B152" s="9">
        <v>250</v>
      </c>
      <c r="C152" s="9">
        <v>1100</v>
      </c>
      <c r="D152" s="9" t="s">
        <v>139</v>
      </c>
      <c r="E152" s="9" t="s">
        <v>129</v>
      </c>
      <c r="F152" s="9" t="s">
        <v>134</v>
      </c>
      <c r="G152" s="9" t="s">
        <v>373</v>
      </c>
      <c r="H152" s="9" t="s">
        <v>150</v>
      </c>
      <c r="I152" s="9">
        <v>1</v>
      </c>
      <c r="J152" s="9">
        <v>1</v>
      </c>
      <c r="K152" s="9">
        <v>1</v>
      </c>
      <c r="L152" s="9" t="s">
        <v>374</v>
      </c>
      <c r="M152" s="9">
        <v>2680</v>
      </c>
      <c r="N152" s="9">
        <v>2630</v>
      </c>
      <c r="O152" s="9" t="s">
        <v>23</v>
      </c>
      <c r="Q152" s="9" t="s">
        <v>86</v>
      </c>
      <c r="R152" s="9">
        <f>125*125*125</f>
        <v>1953125</v>
      </c>
      <c r="T152" s="9">
        <f>10*10*10</f>
        <v>1000</v>
      </c>
      <c r="U152" s="9">
        <f>(1-T152/R152)*COUNT($R$55:$R$81)</f>
        <v>26.986176</v>
      </c>
      <c r="V152" s="9" t="s">
        <v>54</v>
      </c>
      <c r="X152" s="9">
        <v>20</v>
      </c>
      <c r="Z152" s="9">
        <v>63</v>
      </c>
    </row>
    <row r="153" spans="1:26" x14ac:dyDescent="0.3">
      <c r="A153" s="9">
        <v>2</v>
      </c>
      <c r="B153" s="9">
        <v>250</v>
      </c>
      <c r="C153" s="9">
        <v>1000</v>
      </c>
      <c r="D153" s="9" t="s">
        <v>375</v>
      </c>
      <c r="E153" s="9" t="s">
        <v>376</v>
      </c>
      <c r="F153" s="9" t="s">
        <v>134</v>
      </c>
      <c r="G153" s="9" t="s">
        <v>224</v>
      </c>
      <c r="H153" s="9">
        <v>28</v>
      </c>
      <c r="I153" s="9">
        <v>6</v>
      </c>
      <c r="J153" s="9">
        <v>1</v>
      </c>
      <c r="K153" s="9">
        <v>6</v>
      </c>
      <c r="L153" s="9" t="s">
        <v>374</v>
      </c>
      <c r="M153" s="9">
        <v>2670</v>
      </c>
      <c r="N153" s="9">
        <v>2620</v>
      </c>
      <c r="O153" s="9" t="s">
        <v>23</v>
      </c>
      <c r="Q153" s="9" t="s">
        <v>91</v>
      </c>
      <c r="R153" s="9">
        <f>280*280*365</f>
        <v>28616000</v>
      </c>
      <c r="T153" s="9">
        <f>12*12*12</f>
        <v>1728</v>
      </c>
      <c r="U153" s="9">
        <f>(1-T153/R153)*COUNT(#REF!)</f>
        <v>0</v>
      </c>
      <c r="V153" s="9" t="s">
        <v>54</v>
      </c>
      <c r="X153" s="9">
        <v>20</v>
      </c>
      <c r="Z153" s="9">
        <v>63</v>
      </c>
    </row>
    <row r="154" spans="1:26" x14ac:dyDescent="0.3">
      <c r="A154" s="9">
        <v>2</v>
      </c>
      <c r="B154" s="9">
        <v>400</v>
      </c>
      <c r="C154" s="9">
        <v>600</v>
      </c>
      <c r="D154" s="9" t="s">
        <v>377</v>
      </c>
      <c r="E154" s="9" t="s">
        <v>129</v>
      </c>
      <c r="F154" s="9" t="s">
        <v>134</v>
      </c>
      <c r="G154" s="9" t="s">
        <v>378</v>
      </c>
      <c r="H154" s="9" t="s">
        <v>366</v>
      </c>
      <c r="I154" s="9">
        <v>1</v>
      </c>
      <c r="J154" s="9">
        <v>1</v>
      </c>
      <c r="K154" s="9">
        <v>4</v>
      </c>
      <c r="L154" s="9" t="s">
        <v>379</v>
      </c>
      <c r="M154" s="9">
        <v>2680</v>
      </c>
      <c r="N154" s="62" t="e">
        <f>M154*L154/100</f>
        <v>#VALUE!</v>
      </c>
      <c r="O154" s="9" t="s">
        <v>23</v>
      </c>
      <c r="Q154" s="9" t="s">
        <v>91</v>
      </c>
      <c r="R154" s="9">
        <f>280*280*365</f>
        <v>28616000</v>
      </c>
      <c r="T154" s="9">
        <f>6*8*10</f>
        <v>480</v>
      </c>
      <c r="U154" s="9">
        <f>(1-T154/R154)*COUNT($R$313:$R$339)</f>
        <v>26.999547106513837</v>
      </c>
      <c r="V154" s="9" t="s">
        <v>54</v>
      </c>
      <c r="X154" s="9">
        <v>15</v>
      </c>
      <c r="Z154" s="9">
        <v>62</v>
      </c>
    </row>
    <row r="155" spans="1:26" x14ac:dyDescent="0.3">
      <c r="A155" s="9">
        <v>2</v>
      </c>
      <c r="B155" s="9">
        <v>250</v>
      </c>
      <c r="C155" s="9">
        <v>1200</v>
      </c>
      <c r="D155" s="9" t="s">
        <v>328</v>
      </c>
      <c r="E155" s="9" t="s">
        <v>129</v>
      </c>
      <c r="F155" s="9" t="s">
        <v>139</v>
      </c>
      <c r="G155" s="9" t="s">
        <v>380</v>
      </c>
      <c r="H155" s="9">
        <v>41</v>
      </c>
      <c r="I155" s="9">
        <v>2</v>
      </c>
      <c r="J155" s="9">
        <v>1</v>
      </c>
      <c r="K155" s="9">
        <v>1</v>
      </c>
      <c r="L155" s="9" t="s">
        <v>381</v>
      </c>
      <c r="M155" s="9">
        <v>2670</v>
      </c>
      <c r="N155" s="62" t="e">
        <f>M155*L155/100</f>
        <v>#VALUE!</v>
      </c>
      <c r="O155" s="9" t="s">
        <v>23</v>
      </c>
      <c r="Q155" s="9" t="s">
        <v>86</v>
      </c>
      <c r="R155" s="5">
        <f>125*125*125</f>
        <v>1953125</v>
      </c>
      <c r="T155" s="9">
        <f>12*12*12</f>
        <v>1728</v>
      </c>
      <c r="U155" s="9">
        <f>(1-T155/R155)*COUNT($R$104:$R$168)</f>
        <v>64.94249216</v>
      </c>
      <c r="V155" s="9" t="s">
        <v>54</v>
      </c>
      <c r="X155" s="9">
        <v>24</v>
      </c>
      <c r="Z155" s="9">
        <v>66</v>
      </c>
    </row>
    <row r="156" spans="1:26" x14ac:dyDescent="0.3">
      <c r="A156" s="9">
        <v>2</v>
      </c>
      <c r="B156" s="9">
        <v>250</v>
      </c>
      <c r="C156" s="9">
        <v>800</v>
      </c>
      <c r="D156" s="9" t="s">
        <v>204</v>
      </c>
      <c r="E156" s="9" t="s">
        <v>171</v>
      </c>
      <c r="F156" s="9" t="s">
        <v>139</v>
      </c>
      <c r="G156" s="9" t="s">
        <v>243</v>
      </c>
      <c r="H156" s="9">
        <v>41</v>
      </c>
      <c r="I156" s="9">
        <v>2</v>
      </c>
      <c r="J156" s="9">
        <v>1</v>
      </c>
      <c r="K156" s="9">
        <v>1</v>
      </c>
      <c r="L156" s="9" t="s">
        <v>381</v>
      </c>
      <c r="M156" s="9">
        <v>2670</v>
      </c>
      <c r="N156" s="62" t="e">
        <f>M156*L156/100</f>
        <v>#VALUE!</v>
      </c>
      <c r="O156" s="9" t="s">
        <v>23</v>
      </c>
      <c r="Q156" s="9" t="s">
        <v>86</v>
      </c>
      <c r="R156" s="5">
        <f>125*125*125</f>
        <v>1953125</v>
      </c>
      <c r="T156" s="9">
        <f>12*12*12</f>
        <v>1728</v>
      </c>
      <c r="U156" s="9">
        <f>(1-T156/R156)*COUNT($R$104:$R$168)</f>
        <v>64.94249216</v>
      </c>
      <c r="V156" s="9" t="s">
        <v>54</v>
      </c>
      <c r="X156" s="9">
        <v>24</v>
      </c>
      <c r="Z156" s="9">
        <v>66</v>
      </c>
    </row>
    <row r="157" spans="1:26" x14ac:dyDescent="0.3">
      <c r="A157" s="9">
        <v>2</v>
      </c>
      <c r="B157" s="9">
        <v>250</v>
      </c>
      <c r="C157" s="9">
        <v>1000</v>
      </c>
      <c r="D157" s="9" t="s">
        <v>204</v>
      </c>
      <c r="E157" s="9" t="s">
        <v>359</v>
      </c>
      <c r="F157" s="9" t="s">
        <v>139</v>
      </c>
      <c r="G157" s="9" t="s">
        <v>382</v>
      </c>
      <c r="H157" s="9">
        <v>41</v>
      </c>
      <c r="I157" s="9">
        <v>2</v>
      </c>
      <c r="J157" s="9">
        <v>1</v>
      </c>
      <c r="K157" s="9">
        <v>1</v>
      </c>
      <c r="L157" s="9" t="s">
        <v>381</v>
      </c>
      <c r="M157" s="9">
        <v>2670</v>
      </c>
      <c r="N157" s="62" t="e">
        <f>M157*L157/100</f>
        <v>#VALUE!</v>
      </c>
      <c r="O157" s="9" t="s">
        <v>23</v>
      </c>
      <c r="Q157" s="9" t="s">
        <v>86</v>
      </c>
      <c r="R157" s="5">
        <f>125*125*125</f>
        <v>1953125</v>
      </c>
      <c r="T157" s="9">
        <f>12*12*12</f>
        <v>1728</v>
      </c>
      <c r="U157" s="9">
        <f>(1-T157/R157)*COUNT($R$104:$R$168)</f>
        <v>64.94249216</v>
      </c>
      <c r="V157" s="9" t="s">
        <v>54</v>
      </c>
      <c r="X157" s="9">
        <v>24</v>
      </c>
      <c r="Z157" s="9">
        <v>66</v>
      </c>
    </row>
    <row r="158" spans="1:26" x14ac:dyDescent="0.3">
      <c r="A158" s="9">
        <v>2</v>
      </c>
      <c r="B158" s="9">
        <v>300</v>
      </c>
      <c r="C158" s="9">
        <v>1100</v>
      </c>
      <c r="D158" s="9" t="s">
        <v>139</v>
      </c>
      <c r="E158" s="9" t="s">
        <v>129</v>
      </c>
      <c r="F158" s="9" t="s">
        <v>134</v>
      </c>
      <c r="G158" s="9" t="s">
        <v>383</v>
      </c>
      <c r="H158" s="9" t="s">
        <v>150</v>
      </c>
      <c r="I158" s="9">
        <v>1</v>
      </c>
      <c r="J158" s="9">
        <v>1</v>
      </c>
      <c r="K158" s="9">
        <v>1</v>
      </c>
      <c r="L158" s="9" t="s">
        <v>384</v>
      </c>
      <c r="M158" s="9">
        <v>2680</v>
      </c>
      <c r="N158" s="9">
        <v>2629</v>
      </c>
      <c r="O158" s="9" t="s">
        <v>23</v>
      </c>
      <c r="Q158" s="9" t="s">
        <v>86</v>
      </c>
      <c r="R158" s="9">
        <f>125*125*125</f>
        <v>1953125</v>
      </c>
      <c r="T158" s="9">
        <f>10*10*10</f>
        <v>1000</v>
      </c>
      <c r="U158" s="9">
        <f>(1-T158/R158)*COUNT($R$55:$R$81)</f>
        <v>26.986176</v>
      </c>
      <c r="V158" s="9" t="s">
        <v>54</v>
      </c>
      <c r="X158" s="9">
        <v>20</v>
      </c>
      <c r="Z158" s="9">
        <v>63</v>
      </c>
    </row>
    <row r="159" spans="1:26" x14ac:dyDescent="0.3">
      <c r="A159" s="9">
        <v>2</v>
      </c>
      <c r="B159" s="9">
        <v>320</v>
      </c>
      <c r="C159" s="9">
        <v>600</v>
      </c>
      <c r="D159" s="9" t="s">
        <v>385</v>
      </c>
      <c r="E159" s="9" t="s">
        <v>129</v>
      </c>
      <c r="F159" s="9" t="s">
        <v>134</v>
      </c>
      <c r="G159" s="9" t="s">
        <v>386</v>
      </c>
      <c r="H159" s="9" t="s">
        <v>366</v>
      </c>
      <c r="I159" s="9">
        <v>1</v>
      </c>
      <c r="J159" s="9">
        <v>1</v>
      </c>
      <c r="K159" s="9">
        <v>4</v>
      </c>
      <c r="L159" s="9" t="s">
        <v>387</v>
      </c>
      <c r="M159" s="9">
        <v>2680</v>
      </c>
      <c r="N159" s="62" t="e">
        <f t="shared" ref="N159:N174" si="15">M159*L159/100</f>
        <v>#VALUE!</v>
      </c>
      <c r="O159" s="9" t="s">
        <v>23</v>
      </c>
      <c r="Q159" s="9" t="s">
        <v>91</v>
      </c>
      <c r="R159" s="9">
        <f>280*280*365</f>
        <v>28616000</v>
      </c>
      <c r="T159" s="9">
        <f>6*8*10</f>
        <v>480</v>
      </c>
      <c r="U159" s="9">
        <f>(1-T159/R159)*COUNT($R$313:$R$339)</f>
        <v>26.999547106513837</v>
      </c>
      <c r="V159" s="9" t="s">
        <v>54</v>
      </c>
      <c r="X159" s="9">
        <v>15</v>
      </c>
      <c r="Z159" s="9">
        <v>62</v>
      </c>
    </row>
    <row r="160" spans="1:26" x14ac:dyDescent="0.3">
      <c r="A160" s="9">
        <v>2</v>
      </c>
      <c r="B160" s="9">
        <v>170</v>
      </c>
      <c r="C160" s="9">
        <v>1100</v>
      </c>
      <c r="D160" s="9" t="s">
        <v>156</v>
      </c>
      <c r="E160" s="9" t="s">
        <v>129</v>
      </c>
      <c r="F160" s="9" t="s">
        <v>139</v>
      </c>
      <c r="G160" s="9" t="s">
        <v>388</v>
      </c>
      <c r="H160" s="9" t="s">
        <v>158</v>
      </c>
      <c r="I160" s="9">
        <v>1</v>
      </c>
      <c r="J160" s="9">
        <v>1</v>
      </c>
      <c r="K160" s="9">
        <v>1</v>
      </c>
      <c r="L160" s="9" t="s">
        <v>387</v>
      </c>
      <c r="M160" s="9">
        <v>2680</v>
      </c>
      <c r="N160" s="62" t="e">
        <f t="shared" si="15"/>
        <v>#VALUE!</v>
      </c>
      <c r="O160" s="9" t="s">
        <v>23</v>
      </c>
      <c r="Q160" s="9" t="s">
        <v>25</v>
      </c>
      <c r="R160" s="9">
        <f>100^3</f>
        <v>1000000</v>
      </c>
      <c r="T160" s="9">
        <f>8*8*8</f>
        <v>512</v>
      </c>
      <c r="U160" s="9">
        <f>(1-T160/R160)*COUNT($R$169:$R$243)</f>
        <v>74.961600000000004</v>
      </c>
      <c r="V160" s="9" t="s">
        <v>54</v>
      </c>
      <c r="X160" s="9">
        <v>9.36</v>
      </c>
      <c r="Z160" s="9">
        <v>44.81</v>
      </c>
    </row>
    <row r="161" spans="1:26" x14ac:dyDescent="0.3">
      <c r="A161" s="9">
        <v>2</v>
      </c>
      <c r="B161" s="9">
        <v>320</v>
      </c>
      <c r="C161" s="9">
        <v>600</v>
      </c>
      <c r="D161" s="9" t="s">
        <v>389</v>
      </c>
      <c r="E161" s="9" t="s">
        <v>129</v>
      </c>
      <c r="F161" s="9" t="s">
        <v>134</v>
      </c>
      <c r="G161" s="9" t="s">
        <v>390</v>
      </c>
      <c r="H161" s="9" t="s">
        <v>366</v>
      </c>
      <c r="I161" s="9">
        <v>1</v>
      </c>
      <c r="J161" s="9">
        <v>1</v>
      </c>
      <c r="K161" s="9">
        <v>4</v>
      </c>
      <c r="L161" s="9" t="s">
        <v>391</v>
      </c>
      <c r="M161" s="9">
        <v>2680</v>
      </c>
      <c r="N161" s="62" t="e">
        <f t="shared" si="15"/>
        <v>#VALUE!</v>
      </c>
      <c r="O161" s="9" t="s">
        <v>23</v>
      </c>
      <c r="Q161" s="9" t="s">
        <v>91</v>
      </c>
      <c r="R161" s="9">
        <f>280*280*365</f>
        <v>28616000</v>
      </c>
      <c r="T161" s="9">
        <f>6*8*10</f>
        <v>480</v>
      </c>
      <c r="U161" s="9">
        <f>(1-T161/R161)*COUNT($R$313:$R$339)</f>
        <v>26.999547106513837</v>
      </c>
      <c r="V161" s="9" t="s">
        <v>54</v>
      </c>
      <c r="X161" s="9">
        <v>15</v>
      </c>
      <c r="Z161" s="9">
        <v>62</v>
      </c>
    </row>
    <row r="162" spans="1:26" x14ac:dyDescent="0.3">
      <c r="A162" s="9">
        <v>2</v>
      </c>
      <c r="B162" s="9">
        <v>250</v>
      </c>
      <c r="C162" s="9">
        <v>2200</v>
      </c>
      <c r="D162" s="9" t="s">
        <v>204</v>
      </c>
      <c r="E162" s="9" t="s">
        <v>129</v>
      </c>
      <c r="F162" s="9" t="s">
        <v>139</v>
      </c>
      <c r="G162" s="9" t="s">
        <v>213</v>
      </c>
      <c r="H162" s="9">
        <v>41</v>
      </c>
      <c r="I162" s="9">
        <v>2</v>
      </c>
      <c r="J162" s="9">
        <v>1</v>
      </c>
      <c r="K162" s="9">
        <v>1</v>
      </c>
      <c r="L162" s="9">
        <v>98</v>
      </c>
      <c r="M162" s="9">
        <v>2670</v>
      </c>
      <c r="N162" s="62">
        <f t="shared" si="15"/>
        <v>2616.6</v>
      </c>
      <c r="O162" s="9" t="s">
        <v>23</v>
      </c>
      <c r="Q162" s="9" t="s">
        <v>86</v>
      </c>
      <c r="R162" s="5">
        <f>125*125*125</f>
        <v>1953125</v>
      </c>
      <c r="T162" s="9">
        <f>12*12*12</f>
        <v>1728</v>
      </c>
      <c r="U162" s="9">
        <f>(1-T162/R162)*COUNT($R$104:$R$168)</f>
        <v>64.94249216</v>
      </c>
      <c r="V162" s="9" t="s">
        <v>54</v>
      </c>
      <c r="X162" s="9">
        <v>24</v>
      </c>
      <c r="Z162" s="9">
        <v>66</v>
      </c>
    </row>
    <row r="163" spans="1:26" x14ac:dyDescent="0.3">
      <c r="A163" s="9">
        <v>2</v>
      </c>
      <c r="B163" s="9">
        <v>360</v>
      </c>
      <c r="C163" s="9">
        <v>900</v>
      </c>
      <c r="D163" s="9" t="s">
        <v>392</v>
      </c>
      <c r="E163" s="9" t="s">
        <v>129</v>
      </c>
      <c r="F163" s="9" t="s">
        <v>134</v>
      </c>
      <c r="G163" s="9" t="s">
        <v>393</v>
      </c>
      <c r="H163" s="9" t="s">
        <v>366</v>
      </c>
      <c r="I163" s="9">
        <v>1</v>
      </c>
      <c r="J163" s="9">
        <v>1</v>
      </c>
      <c r="K163" s="9">
        <v>4</v>
      </c>
      <c r="L163" s="9" t="s">
        <v>394</v>
      </c>
      <c r="M163" s="9">
        <v>2680</v>
      </c>
      <c r="N163" s="62" t="e">
        <f t="shared" si="15"/>
        <v>#VALUE!</v>
      </c>
      <c r="O163" s="9" t="s">
        <v>23</v>
      </c>
      <c r="Q163" s="9" t="s">
        <v>91</v>
      </c>
      <c r="R163" s="9">
        <f>280*280*365</f>
        <v>28616000</v>
      </c>
      <c r="T163" s="9">
        <f>6*8*10</f>
        <v>480</v>
      </c>
      <c r="U163" s="9">
        <f>(1-T163/R163)*COUNT($R$313:$R$339)</f>
        <v>26.999547106513837</v>
      </c>
      <c r="V163" s="9" t="s">
        <v>54</v>
      </c>
      <c r="X163" s="9">
        <v>15</v>
      </c>
      <c r="Z163" s="9">
        <v>62</v>
      </c>
    </row>
    <row r="164" spans="1:26" x14ac:dyDescent="0.3">
      <c r="A164" s="9">
        <v>2</v>
      </c>
      <c r="B164" s="9">
        <v>400</v>
      </c>
      <c r="C164" s="9">
        <v>900</v>
      </c>
      <c r="D164" s="9" t="s">
        <v>395</v>
      </c>
      <c r="E164" s="9" t="s">
        <v>129</v>
      </c>
      <c r="F164" s="9" t="s">
        <v>134</v>
      </c>
      <c r="G164" s="9" t="s">
        <v>396</v>
      </c>
      <c r="H164" s="9" t="s">
        <v>366</v>
      </c>
      <c r="I164" s="9">
        <v>1</v>
      </c>
      <c r="J164" s="9">
        <v>1</v>
      </c>
      <c r="K164" s="9">
        <v>4</v>
      </c>
      <c r="L164" s="9" t="s">
        <v>397</v>
      </c>
      <c r="M164" s="9">
        <v>2680</v>
      </c>
      <c r="N164" s="62" t="e">
        <f t="shared" si="15"/>
        <v>#VALUE!</v>
      </c>
      <c r="O164" s="9" t="s">
        <v>23</v>
      </c>
      <c r="Q164" s="9" t="s">
        <v>91</v>
      </c>
      <c r="R164" s="9">
        <f>280*280*365</f>
        <v>28616000</v>
      </c>
      <c r="T164" s="9">
        <f>6*8*10</f>
        <v>480</v>
      </c>
      <c r="U164" s="9">
        <f>(1-T164/R164)*COUNT($R$313:$R$339)</f>
        <v>26.999547106513837</v>
      </c>
      <c r="V164" s="9" t="s">
        <v>54</v>
      </c>
      <c r="X164" s="9">
        <v>15</v>
      </c>
      <c r="Z164" s="9">
        <v>62</v>
      </c>
    </row>
    <row r="165" spans="1:26" x14ac:dyDescent="0.3">
      <c r="A165" s="9">
        <v>2</v>
      </c>
      <c r="B165" s="9">
        <v>360</v>
      </c>
      <c r="C165" s="9">
        <v>900</v>
      </c>
      <c r="D165" s="9" t="s">
        <v>398</v>
      </c>
      <c r="E165" s="9" t="s">
        <v>129</v>
      </c>
      <c r="F165" s="9" t="s">
        <v>134</v>
      </c>
      <c r="G165" s="9" t="s">
        <v>399</v>
      </c>
      <c r="H165" s="9" t="s">
        <v>366</v>
      </c>
      <c r="I165" s="9">
        <v>1</v>
      </c>
      <c r="J165" s="9">
        <v>1</v>
      </c>
      <c r="K165" s="9">
        <v>4</v>
      </c>
      <c r="L165" s="9" t="s">
        <v>397</v>
      </c>
      <c r="M165" s="9">
        <v>2680</v>
      </c>
      <c r="N165" s="62" t="e">
        <f t="shared" si="15"/>
        <v>#VALUE!</v>
      </c>
      <c r="O165" s="9" t="s">
        <v>23</v>
      </c>
      <c r="Q165" s="9" t="s">
        <v>91</v>
      </c>
      <c r="R165" s="9">
        <f>280*280*365</f>
        <v>28616000</v>
      </c>
      <c r="T165" s="9">
        <f>6*8*10</f>
        <v>480</v>
      </c>
      <c r="U165" s="9">
        <f>(1-T165/R165)*COUNT($R$313:$R$339)</f>
        <v>26.999547106513837</v>
      </c>
      <c r="V165" s="9" t="s">
        <v>54</v>
      </c>
      <c r="X165" s="9">
        <v>15</v>
      </c>
      <c r="Z165" s="9">
        <v>62</v>
      </c>
    </row>
    <row r="166" spans="1:26" x14ac:dyDescent="0.3">
      <c r="A166" s="9">
        <v>2</v>
      </c>
      <c r="B166" s="9">
        <v>150</v>
      </c>
      <c r="C166" s="9">
        <v>700</v>
      </c>
      <c r="D166" s="9" t="s">
        <v>156</v>
      </c>
      <c r="E166" s="9" t="s">
        <v>129</v>
      </c>
      <c r="F166" s="9" t="s">
        <v>139</v>
      </c>
      <c r="G166" s="9" t="s">
        <v>400</v>
      </c>
      <c r="H166" s="9" t="s">
        <v>158</v>
      </c>
      <c r="I166" s="9">
        <v>1</v>
      </c>
      <c r="J166" s="9">
        <v>1</v>
      </c>
      <c r="K166" s="9">
        <v>1</v>
      </c>
      <c r="L166" s="9" t="s">
        <v>401</v>
      </c>
      <c r="M166" s="9">
        <v>2680</v>
      </c>
      <c r="N166" s="62" t="e">
        <f t="shared" si="15"/>
        <v>#VALUE!</v>
      </c>
      <c r="O166" s="9" t="s">
        <v>23</v>
      </c>
      <c r="Q166" s="9" t="s">
        <v>25</v>
      </c>
      <c r="R166" s="9">
        <f>100^3</f>
        <v>1000000</v>
      </c>
      <c r="T166" s="9">
        <f>8*8*8</f>
        <v>512</v>
      </c>
      <c r="U166" s="9">
        <f>(1-T166/R166)*COUNT($R$169:$R$243)</f>
        <v>74.961600000000004</v>
      </c>
      <c r="V166" s="9" t="s">
        <v>54</v>
      </c>
      <c r="X166" s="9">
        <v>9.36</v>
      </c>
      <c r="Z166" s="9">
        <v>44.81</v>
      </c>
    </row>
    <row r="167" spans="1:26" x14ac:dyDescent="0.3">
      <c r="A167" s="9">
        <v>2</v>
      </c>
      <c r="B167" s="9">
        <v>400</v>
      </c>
      <c r="C167" s="9">
        <v>600</v>
      </c>
      <c r="D167" s="9" t="s">
        <v>402</v>
      </c>
      <c r="E167" s="9" t="s">
        <v>129</v>
      </c>
      <c r="F167" s="9" t="s">
        <v>134</v>
      </c>
      <c r="G167" s="9" t="s">
        <v>403</v>
      </c>
      <c r="H167" s="9" t="s">
        <v>366</v>
      </c>
      <c r="I167" s="9">
        <v>1</v>
      </c>
      <c r="J167" s="9">
        <v>1</v>
      </c>
      <c r="K167" s="9">
        <v>4</v>
      </c>
      <c r="L167" s="9" t="s">
        <v>404</v>
      </c>
      <c r="M167" s="9">
        <v>2680</v>
      </c>
      <c r="N167" s="62" t="e">
        <f t="shared" si="15"/>
        <v>#VALUE!</v>
      </c>
      <c r="O167" s="9" t="s">
        <v>23</v>
      </c>
      <c r="Q167" s="9" t="s">
        <v>91</v>
      </c>
      <c r="R167" s="9">
        <f>280*280*365</f>
        <v>28616000</v>
      </c>
      <c r="T167" s="9">
        <f>6*8*10</f>
        <v>480</v>
      </c>
      <c r="U167" s="9">
        <f>(1-T167/R167)*COUNT($R$313:$R$339)</f>
        <v>26.999547106513837</v>
      </c>
      <c r="V167" s="9" t="s">
        <v>54</v>
      </c>
      <c r="X167" s="9">
        <v>15</v>
      </c>
      <c r="Z167" s="9">
        <v>62</v>
      </c>
    </row>
    <row r="168" spans="1:26" x14ac:dyDescent="0.3">
      <c r="A168" s="9">
        <v>2</v>
      </c>
      <c r="B168" s="9">
        <v>250</v>
      </c>
      <c r="C168" s="9">
        <v>1200</v>
      </c>
      <c r="D168" s="9" t="s">
        <v>328</v>
      </c>
      <c r="E168" s="9" t="s">
        <v>129</v>
      </c>
      <c r="F168" s="9" t="s">
        <v>139</v>
      </c>
      <c r="G168" s="9" t="s">
        <v>380</v>
      </c>
      <c r="H168" s="9">
        <v>41</v>
      </c>
      <c r="I168" s="9">
        <v>2</v>
      </c>
      <c r="J168" s="9">
        <v>1</v>
      </c>
      <c r="K168" s="9">
        <v>1</v>
      </c>
      <c r="L168" s="9" t="s">
        <v>405</v>
      </c>
      <c r="M168" s="9">
        <v>2670</v>
      </c>
      <c r="N168" s="62" t="e">
        <f t="shared" si="15"/>
        <v>#VALUE!</v>
      </c>
      <c r="O168" s="9" t="s">
        <v>23</v>
      </c>
      <c r="Q168" s="9" t="s">
        <v>86</v>
      </c>
      <c r="R168" s="5">
        <f>125*125*125</f>
        <v>1953125</v>
      </c>
      <c r="T168" s="9">
        <f>12*12*12</f>
        <v>1728</v>
      </c>
      <c r="U168" s="9">
        <f>(1-T168/R168)*COUNT($R$104:$R$168)</f>
        <v>64.94249216</v>
      </c>
      <c r="V168" s="9" t="s">
        <v>27</v>
      </c>
      <c r="X168" s="9">
        <v>24</v>
      </c>
      <c r="Z168" s="9">
        <v>66</v>
      </c>
    </row>
    <row r="169" spans="1:26" x14ac:dyDescent="0.3">
      <c r="A169" s="9">
        <v>2</v>
      </c>
      <c r="B169" s="9">
        <v>360</v>
      </c>
      <c r="C169" s="9">
        <v>600</v>
      </c>
      <c r="D169" s="9" t="s">
        <v>406</v>
      </c>
      <c r="E169" s="9" t="s">
        <v>129</v>
      </c>
      <c r="F169" s="9" t="s">
        <v>134</v>
      </c>
      <c r="G169" s="9" t="s">
        <v>407</v>
      </c>
      <c r="H169" s="9" t="s">
        <v>366</v>
      </c>
      <c r="I169" s="9">
        <v>1</v>
      </c>
      <c r="J169" s="9">
        <v>1</v>
      </c>
      <c r="K169" s="9">
        <v>4</v>
      </c>
      <c r="L169" s="9" t="s">
        <v>408</v>
      </c>
      <c r="M169" s="9">
        <v>2680</v>
      </c>
      <c r="N169" s="62" t="e">
        <f t="shared" si="15"/>
        <v>#VALUE!</v>
      </c>
      <c r="O169" s="9" t="s">
        <v>23</v>
      </c>
      <c r="Q169" s="9" t="s">
        <v>91</v>
      </c>
      <c r="R169" s="9">
        <f>280*280*365</f>
        <v>28616000</v>
      </c>
      <c r="T169" s="9">
        <f>6*8*10</f>
        <v>480</v>
      </c>
      <c r="U169" s="9">
        <f>(1-T169/R169)*COUNT($R$313:$R$339)</f>
        <v>26.999547106513837</v>
      </c>
      <c r="V169" s="9" t="s">
        <v>54</v>
      </c>
      <c r="X169" s="9">
        <v>15</v>
      </c>
      <c r="Z169" s="9">
        <v>62</v>
      </c>
    </row>
    <row r="170" spans="1:26" x14ac:dyDescent="0.3">
      <c r="A170" s="9">
        <v>2</v>
      </c>
      <c r="B170" s="9">
        <v>320</v>
      </c>
      <c r="C170" s="9">
        <v>900</v>
      </c>
      <c r="D170" s="9" t="s">
        <v>409</v>
      </c>
      <c r="E170" s="9" t="s">
        <v>129</v>
      </c>
      <c r="F170" s="9" t="s">
        <v>134</v>
      </c>
      <c r="G170" s="9" t="s">
        <v>410</v>
      </c>
      <c r="H170" s="9" t="s">
        <v>366</v>
      </c>
      <c r="I170" s="9">
        <v>1</v>
      </c>
      <c r="J170" s="9">
        <v>1</v>
      </c>
      <c r="K170" s="9">
        <v>4</v>
      </c>
      <c r="L170" s="9" t="s">
        <v>411</v>
      </c>
      <c r="M170" s="9">
        <v>2680</v>
      </c>
      <c r="N170" s="62" t="e">
        <f t="shared" si="15"/>
        <v>#VALUE!</v>
      </c>
      <c r="O170" s="9" t="s">
        <v>23</v>
      </c>
      <c r="Q170" s="9" t="s">
        <v>91</v>
      </c>
      <c r="R170" s="9">
        <f>280*280*365</f>
        <v>28616000</v>
      </c>
      <c r="T170" s="9">
        <f>6*8*10</f>
        <v>480</v>
      </c>
      <c r="U170" s="9">
        <f>(1-T170/R170)*COUNT($R$313:$R$339)</f>
        <v>26.999547106513837</v>
      </c>
      <c r="V170" s="9" t="s">
        <v>54</v>
      </c>
      <c r="X170" s="9">
        <v>15</v>
      </c>
      <c r="Z170" s="9">
        <v>62</v>
      </c>
    </row>
    <row r="171" spans="1:26" x14ac:dyDescent="0.3">
      <c r="A171" s="9">
        <v>2</v>
      </c>
      <c r="B171" s="9">
        <v>250</v>
      </c>
      <c r="C171" s="9">
        <v>1200</v>
      </c>
      <c r="D171" s="9" t="s">
        <v>204</v>
      </c>
      <c r="E171" s="9" t="s">
        <v>129</v>
      </c>
      <c r="F171" s="9" t="s">
        <v>139</v>
      </c>
      <c r="G171" s="9" t="s">
        <v>357</v>
      </c>
      <c r="H171" s="9">
        <v>41</v>
      </c>
      <c r="I171" s="9">
        <v>2</v>
      </c>
      <c r="J171" s="9">
        <v>1</v>
      </c>
      <c r="K171" s="9">
        <v>1</v>
      </c>
      <c r="L171" s="9" t="s">
        <v>412</v>
      </c>
      <c r="M171" s="9">
        <v>2670</v>
      </c>
      <c r="N171" s="62" t="e">
        <f t="shared" si="15"/>
        <v>#VALUE!</v>
      </c>
      <c r="O171" s="9" t="s">
        <v>23</v>
      </c>
      <c r="Q171" s="9" t="s">
        <v>86</v>
      </c>
      <c r="R171" s="5">
        <f>125*125*125</f>
        <v>1953125</v>
      </c>
      <c r="T171" s="9">
        <f>12*12*12</f>
        <v>1728</v>
      </c>
      <c r="U171" s="9">
        <f>(1-T171/R171)*COUNT($R$104:$R$168)</f>
        <v>64.94249216</v>
      </c>
      <c r="V171" s="9" t="s">
        <v>54</v>
      </c>
      <c r="X171" s="9">
        <v>24</v>
      </c>
      <c r="Z171" s="9">
        <v>66</v>
      </c>
    </row>
    <row r="172" spans="1:26" x14ac:dyDescent="0.3">
      <c r="A172" s="9">
        <v>2</v>
      </c>
      <c r="B172" s="9">
        <v>250</v>
      </c>
      <c r="C172" s="9">
        <v>1200</v>
      </c>
      <c r="D172" s="9" t="s">
        <v>128</v>
      </c>
      <c r="E172" s="9" t="s">
        <v>129</v>
      </c>
      <c r="F172" s="9" t="s">
        <v>139</v>
      </c>
      <c r="G172" s="9" t="s">
        <v>340</v>
      </c>
      <c r="H172" s="9">
        <v>41</v>
      </c>
      <c r="I172" s="9">
        <v>2</v>
      </c>
      <c r="J172" s="9">
        <v>1</v>
      </c>
      <c r="K172" s="9">
        <v>1</v>
      </c>
      <c r="L172" s="9" t="s">
        <v>412</v>
      </c>
      <c r="M172" s="9">
        <v>2670</v>
      </c>
      <c r="N172" s="62" t="e">
        <f t="shared" si="15"/>
        <v>#VALUE!</v>
      </c>
      <c r="O172" s="9" t="s">
        <v>23</v>
      </c>
      <c r="Q172" s="9" t="s">
        <v>86</v>
      </c>
      <c r="R172" s="5">
        <f>125*125*125</f>
        <v>1953125</v>
      </c>
      <c r="T172" s="9">
        <f>12*12*12</f>
        <v>1728</v>
      </c>
      <c r="U172" s="9">
        <f>(1-T172/R172)*COUNT($R$104:$R$168)</f>
        <v>64.94249216</v>
      </c>
      <c r="V172" s="9" t="s">
        <v>27</v>
      </c>
      <c r="X172" s="9">
        <v>24</v>
      </c>
      <c r="Z172" s="9">
        <v>66</v>
      </c>
    </row>
    <row r="173" spans="1:26" x14ac:dyDescent="0.3">
      <c r="A173" s="9">
        <v>2</v>
      </c>
      <c r="B173" s="9">
        <v>250</v>
      </c>
      <c r="C173" s="9">
        <v>2000</v>
      </c>
      <c r="D173" s="9" t="s">
        <v>204</v>
      </c>
      <c r="E173" s="9" t="s">
        <v>129</v>
      </c>
      <c r="F173" s="9" t="s">
        <v>139</v>
      </c>
      <c r="G173" s="9" t="s">
        <v>263</v>
      </c>
      <c r="H173" s="9">
        <v>41</v>
      </c>
      <c r="I173" s="9">
        <v>2</v>
      </c>
      <c r="J173" s="9">
        <v>1</v>
      </c>
      <c r="K173" s="9">
        <v>1</v>
      </c>
      <c r="L173" s="9" t="s">
        <v>412</v>
      </c>
      <c r="M173" s="9">
        <v>2670</v>
      </c>
      <c r="N173" s="62" t="e">
        <f t="shared" si="15"/>
        <v>#VALUE!</v>
      </c>
      <c r="O173" s="9" t="s">
        <v>23</v>
      </c>
      <c r="Q173" s="9" t="s">
        <v>86</v>
      </c>
      <c r="R173" s="5">
        <f>125*125*125</f>
        <v>1953125</v>
      </c>
      <c r="T173" s="9">
        <f>12*12*12</f>
        <v>1728</v>
      </c>
      <c r="U173" s="9">
        <f>(1-T173/R173)*COUNT($R$104:$R$168)</f>
        <v>64.94249216</v>
      </c>
      <c r="V173" s="9" t="s">
        <v>54</v>
      </c>
      <c r="X173" s="9">
        <v>24</v>
      </c>
      <c r="Z173" s="9">
        <v>66</v>
      </c>
    </row>
    <row r="174" spans="1:26" x14ac:dyDescent="0.3">
      <c r="A174" s="9">
        <v>2</v>
      </c>
      <c r="B174" s="9">
        <v>320</v>
      </c>
      <c r="C174" s="9">
        <v>750</v>
      </c>
      <c r="D174" s="9" t="s">
        <v>413</v>
      </c>
      <c r="E174" s="9" t="s">
        <v>129</v>
      </c>
      <c r="F174" s="9" t="s">
        <v>134</v>
      </c>
      <c r="G174" s="9" t="s">
        <v>414</v>
      </c>
      <c r="H174" s="9" t="s">
        <v>366</v>
      </c>
      <c r="I174" s="9">
        <v>1</v>
      </c>
      <c r="J174" s="9">
        <v>1</v>
      </c>
      <c r="K174" s="9">
        <v>4</v>
      </c>
      <c r="L174" s="9" t="s">
        <v>415</v>
      </c>
      <c r="M174" s="9">
        <v>2680</v>
      </c>
      <c r="N174" s="62" t="e">
        <f t="shared" si="15"/>
        <v>#VALUE!</v>
      </c>
      <c r="O174" s="9" t="s">
        <v>23</v>
      </c>
      <c r="Q174" s="9" t="s">
        <v>91</v>
      </c>
      <c r="R174" s="9">
        <f>280*280*365</f>
        <v>28616000</v>
      </c>
      <c r="T174" s="9">
        <f>6*8*10</f>
        <v>480</v>
      </c>
      <c r="U174" s="9">
        <f>(1-T174/R174)*COUNT($R$313:$R$339)</f>
        <v>26.999547106513837</v>
      </c>
      <c r="V174" s="9" t="s">
        <v>54</v>
      </c>
      <c r="X174" s="9">
        <v>15</v>
      </c>
      <c r="Z174" s="9">
        <v>62</v>
      </c>
    </row>
    <row r="175" spans="1:26" x14ac:dyDescent="0.3">
      <c r="A175" s="9">
        <v>2</v>
      </c>
      <c r="B175" s="9">
        <v>300</v>
      </c>
      <c r="C175" s="9">
        <v>1200</v>
      </c>
      <c r="D175" s="9" t="s">
        <v>128</v>
      </c>
      <c r="E175" s="9" t="s">
        <v>376</v>
      </c>
      <c r="F175" s="9" t="s">
        <v>134</v>
      </c>
      <c r="G175" s="9" t="s">
        <v>416</v>
      </c>
      <c r="H175" s="9">
        <v>28</v>
      </c>
      <c r="I175" s="9">
        <v>6</v>
      </c>
      <c r="J175" s="9">
        <v>1</v>
      </c>
      <c r="K175" s="9">
        <v>6</v>
      </c>
      <c r="L175" s="9" t="s">
        <v>417</v>
      </c>
      <c r="M175" s="9">
        <v>2670</v>
      </c>
      <c r="N175" s="9">
        <v>2610</v>
      </c>
      <c r="O175" s="9" t="s">
        <v>23</v>
      </c>
      <c r="Q175" s="9" t="s">
        <v>91</v>
      </c>
      <c r="R175" s="9">
        <f>280*280*365</f>
        <v>28616000</v>
      </c>
      <c r="T175" s="9">
        <f>12*12*12</f>
        <v>1728</v>
      </c>
      <c r="U175" s="9">
        <f>(1-T175/R175)*COUNT(#REF!)</f>
        <v>0</v>
      </c>
      <c r="V175" s="9" t="s">
        <v>54</v>
      </c>
      <c r="X175" s="9">
        <v>20</v>
      </c>
      <c r="Z175" s="9">
        <v>63</v>
      </c>
    </row>
    <row r="176" spans="1:26" x14ac:dyDescent="0.3">
      <c r="A176" s="9">
        <v>2</v>
      </c>
      <c r="B176" s="9">
        <v>170</v>
      </c>
      <c r="C176" s="9">
        <v>1600</v>
      </c>
      <c r="D176" s="9" t="s">
        <v>246</v>
      </c>
      <c r="E176" s="9" t="s">
        <v>129</v>
      </c>
      <c r="F176" s="9" t="s">
        <v>128</v>
      </c>
      <c r="G176" s="9" t="s">
        <v>418</v>
      </c>
      <c r="H176" s="9">
        <v>30</v>
      </c>
      <c r="I176" s="9">
        <v>1</v>
      </c>
      <c r="J176" s="9">
        <v>1</v>
      </c>
      <c r="K176" s="9">
        <v>6</v>
      </c>
      <c r="L176" s="9" t="s">
        <v>417</v>
      </c>
      <c r="M176" s="9">
        <v>2680</v>
      </c>
      <c r="N176" s="9" t="e">
        <f t="shared" ref="N176:N190" si="16">M176*L176/100</f>
        <v>#VALUE!</v>
      </c>
      <c r="O176" s="9" t="s">
        <v>23</v>
      </c>
      <c r="Q176" s="9" t="s">
        <v>81</v>
      </c>
      <c r="R176" s="9">
        <f>250*250*250</f>
        <v>15625000</v>
      </c>
      <c r="T176" s="9">
        <v>1</v>
      </c>
      <c r="U176" s="9">
        <f>(1-T176/R176)*COUNT($R$30:$R$52)</f>
        <v>22.999998527999999</v>
      </c>
      <c r="V176" s="9" t="s">
        <v>54</v>
      </c>
      <c r="X176" s="9">
        <v>15</v>
      </c>
      <c r="Z176" s="9">
        <v>45</v>
      </c>
    </row>
    <row r="177" spans="1:26" x14ac:dyDescent="0.3">
      <c r="A177" s="9">
        <v>2</v>
      </c>
      <c r="B177" s="9">
        <v>320</v>
      </c>
      <c r="C177" s="9">
        <v>750</v>
      </c>
      <c r="D177" s="9" t="s">
        <v>419</v>
      </c>
      <c r="E177" s="9" t="s">
        <v>129</v>
      </c>
      <c r="F177" s="9" t="s">
        <v>134</v>
      </c>
      <c r="G177" s="9" t="s">
        <v>420</v>
      </c>
      <c r="H177" s="9" t="s">
        <v>366</v>
      </c>
      <c r="I177" s="9">
        <v>1</v>
      </c>
      <c r="J177" s="9">
        <v>1</v>
      </c>
      <c r="K177" s="9">
        <v>4</v>
      </c>
      <c r="L177" s="9" t="s">
        <v>421</v>
      </c>
      <c r="M177" s="9">
        <v>2680</v>
      </c>
      <c r="N177" s="62" t="e">
        <f t="shared" si="16"/>
        <v>#VALUE!</v>
      </c>
      <c r="O177" s="9" t="s">
        <v>23</v>
      </c>
      <c r="Q177" s="9" t="s">
        <v>91</v>
      </c>
      <c r="R177" s="9">
        <f>280*280*365</f>
        <v>28616000</v>
      </c>
      <c r="T177" s="9">
        <f>6*8*10</f>
        <v>480</v>
      </c>
      <c r="U177" s="9">
        <f>(1-T177/R177)*COUNT($R$313:$R$339)</f>
        <v>26.999547106513837</v>
      </c>
      <c r="V177" s="9" t="s">
        <v>54</v>
      </c>
      <c r="X177" s="9">
        <v>15</v>
      </c>
      <c r="Z177" s="9">
        <v>62</v>
      </c>
    </row>
    <row r="178" spans="1:26" x14ac:dyDescent="0.3">
      <c r="A178" s="9">
        <v>2</v>
      </c>
      <c r="B178" s="9">
        <v>300</v>
      </c>
      <c r="C178" s="9">
        <v>1200</v>
      </c>
      <c r="D178" s="9" t="s">
        <v>204</v>
      </c>
      <c r="E178" s="9" t="s">
        <v>129</v>
      </c>
      <c r="F178" s="9" t="s">
        <v>139</v>
      </c>
      <c r="G178" s="9" t="s">
        <v>324</v>
      </c>
      <c r="H178" s="9">
        <v>41</v>
      </c>
      <c r="I178" s="9">
        <v>2</v>
      </c>
      <c r="J178" s="9">
        <v>1</v>
      </c>
      <c r="K178" s="9">
        <v>1</v>
      </c>
      <c r="L178" s="9" t="s">
        <v>422</v>
      </c>
      <c r="M178" s="9">
        <v>2670</v>
      </c>
      <c r="N178" s="62" t="e">
        <f t="shared" si="16"/>
        <v>#VALUE!</v>
      </c>
      <c r="O178" s="9" t="s">
        <v>23</v>
      </c>
      <c r="Q178" s="9" t="s">
        <v>86</v>
      </c>
      <c r="R178" s="5">
        <f>125*125*125</f>
        <v>1953125</v>
      </c>
      <c r="T178" s="9">
        <f>12*12*12</f>
        <v>1728</v>
      </c>
      <c r="U178" s="9">
        <f>(1-T178/R178)*COUNT($R$104:$R$168)</f>
        <v>64.94249216</v>
      </c>
      <c r="V178" s="9" t="s">
        <v>27</v>
      </c>
      <c r="X178" s="9">
        <v>24</v>
      </c>
      <c r="Z178" s="9">
        <v>66</v>
      </c>
    </row>
    <row r="179" spans="1:26" x14ac:dyDescent="0.3">
      <c r="A179" s="9">
        <v>2</v>
      </c>
      <c r="B179" s="9">
        <v>140</v>
      </c>
      <c r="C179" s="9">
        <v>900</v>
      </c>
      <c r="D179" s="9" t="s">
        <v>156</v>
      </c>
      <c r="E179" s="9" t="s">
        <v>129</v>
      </c>
      <c r="F179" s="9" t="s">
        <v>139</v>
      </c>
      <c r="G179" s="9" t="s">
        <v>423</v>
      </c>
      <c r="H179" s="9" t="s">
        <v>158</v>
      </c>
      <c r="I179" s="9">
        <v>1</v>
      </c>
      <c r="J179" s="9">
        <v>1</v>
      </c>
      <c r="K179" s="9">
        <v>1</v>
      </c>
      <c r="L179" s="9" t="s">
        <v>424</v>
      </c>
      <c r="M179" s="9">
        <v>2680</v>
      </c>
      <c r="N179" s="62" t="e">
        <f t="shared" si="16"/>
        <v>#VALUE!</v>
      </c>
      <c r="O179" s="9" t="s">
        <v>23</v>
      </c>
      <c r="Q179" s="9" t="s">
        <v>25</v>
      </c>
      <c r="R179" s="9">
        <f>100^3</f>
        <v>1000000</v>
      </c>
      <c r="T179" s="9">
        <f>8*8*8</f>
        <v>512</v>
      </c>
      <c r="U179" s="9">
        <f>(1-T179/R179)*COUNT($R$169:$R$243)</f>
        <v>74.961600000000004</v>
      </c>
      <c r="V179" s="9" t="s">
        <v>54</v>
      </c>
      <c r="X179" s="9">
        <v>9.36</v>
      </c>
      <c r="Z179" s="9">
        <v>44.81</v>
      </c>
    </row>
    <row r="180" spans="1:26" x14ac:dyDescent="0.3">
      <c r="A180" s="9">
        <v>2</v>
      </c>
      <c r="B180" s="9">
        <v>400</v>
      </c>
      <c r="C180" s="9">
        <v>750</v>
      </c>
      <c r="D180" s="9" t="s">
        <v>425</v>
      </c>
      <c r="E180" s="9" t="s">
        <v>129</v>
      </c>
      <c r="F180" s="9" t="s">
        <v>134</v>
      </c>
      <c r="G180" s="9" t="s">
        <v>426</v>
      </c>
      <c r="H180" s="9" t="s">
        <v>366</v>
      </c>
      <c r="I180" s="9">
        <v>1</v>
      </c>
      <c r="J180" s="9">
        <v>1</v>
      </c>
      <c r="K180" s="9">
        <v>4</v>
      </c>
      <c r="L180" s="9" t="s">
        <v>427</v>
      </c>
      <c r="M180" s="9">
        <v>2680</v>
      </c>
      <c r="N180" s="62" t="e">
        <f t="shared" si="16"/>
        <v>#VALUE!</v>
      </c>
      <c r="O180" s="9" t="s">
        <v>23</v>
      </c>
      <c r="Q180" s="9" t="s">
        <v>91</v>
      </c>
      <c r="R180" s="9">
        <f>280*280*365</f>
        <v>28616000</v>
      </c>
      <c r="T180" s="9">
        <f>6*8*10</f>
        <v>480</v>
      </c>
      <c r="U180" s="9">
        <f>(1-T180/R180)*COUNT($R$313:$R$339)</f>
        <v>26.999547106513837</v>
      </c>
      <c r="V180" s="9" t="s">
        <v>54</v>
      </c>
      <c r="X180" s="9">
        <v>15</v>
      </c>
      <c r="Z180" s="9">
        <v>62</v>
      </c>
    </row>
    <row r="181" spans="1:26" x14ac:dyDescent="0.3">
      <c r="A181" s="9">
        <v>2</v>
      </c>
      <c r="B181" s="9">
        <v>300</v>
      </c>
      <c r="C181" s="9">
        <v>1200</v>
      </c>
      <c r="D181" s="9" t="s">
        <v>204</v>
      </c>
      <c r="E181" s="9" t="s">
        <v>129</v>
      </c>
      <c r="F181" s="9" t="s">
        <v>139</v>
      </c>
      <c r="G181" s="9" t="s">
        <v>324</v>
      </c>
      <c r="H181" s="9">
        <v>41</v>
      </c>
      <c r="I181" s="9">
        <v>2</v>
      </c>
      <c r="J181" s="9">
        <v>1</v>
      </c>
      <c r="K181" s="9">
        <v>1</v>
      </c>
      <c r="L181" s="9" t="s">
        <v>428</v>
      </c>
      <c r="M181" s="9">
        <v>2670</v>
      </c>
      <c r="N181" s="62" t="e">
        <f t="shared" si="16"/>
        <v>#VALUE!</v>
      </c>
      <c r="O181" s="9" t="s">
        <v>23</v>
      </c>
      <c r="Q181" s="9" t="s">
        <v>86</v>
      </c>
      <c r="R181" s="5">
        <f>125*125*125</f>
        <v>1953125</v>
      </c>
      <c r="T181" s="9">
        <f>12*12*12</f>
        <v>1728</v>
      </c>
      <c r="U181" s="9">
        <f>(1-T181/R181)*COUNT($R$104:$R$168)</f>
        <v>64.94249216</v>
      </c>
      <c r="V181" s="9" t="s">
        <v>54</v>
      </c>
      <c r="X181" s="9">
        <v>24</v>
      </c>
      <c r="Z181" s="9">
        <v>66</v>
      </c>
    </row>
    <row r="182" spans="1:26" x14ac:dyDescent="0.3">
      <c r="A182" s="9">
        <v>2</v>
      </c>
      <c r="B182" s="9">
        <v>175</v>
      </c>
      <c r="C182" s="9">
        <v>1025</v>
      </c>
      <c r="D182" s="9" t="s">
        <v>429</v>
      </c>
      <c r="E182" s="9" t="s">
        <v>129</v>
      </c>
      <c r="F182" s="9" t="s">
        <v>128</v>
      </c>
      <c r="G182" s="9" t="s">
        <v>430</v>
      </c>
      <c r="H182" s="9">
        <v>35</v>
      </c>
      <c r="I182" s="9">
        <v>1</v>
      </c>
      <c r="J182" s="9">
        <v>1</v>
      </c>
      <c r="K182" s="9">
        <v>3</v>
      </c>
      <c r="L182" s="9" t="s">
        <v>428</v>
      </c>
      <c r="M182" s="9">
        <v>2680</v>
      </c>
      <c r="N182" s="62" t="e">
        <f t="shared" si="16"/>
        <v>#VALUE!</v>
      </c>
      <c r="O182" s="9" t="s">
        <v>23</v>
      </c>
      <c r="Q182" s="9" t="s">
        <v>97</v>
      </c>
      <c r="R182" s="9">
        <f>245*245*350</f>
        <v>21008750</v>
      </c>
      <c r="T182" s="9">
        <f>10*10*10</f>
        <v>1000</v>
      </c>
      <c r="U182" s="9">
        <f>(1-T182/R182)*COUNT($R$256:$R$282)</f>
        <v>26.99871482120545</v>
      </c>
      <c r="V182" s="9" t="s">
        <v>27</v>
      </c>
      <c r="X182" s="9">
        <v>20</v>
      </c>
      <c r="Z182" s="9">
        <v>63</v>
      </c>
    </row>
    <row r="183" spans="1:26" x14ac:dyDescent="0.3">
      <c r="A183" s="9">
        <v>2</v>
      </c>
      <c r="B183" s="9">
        <v>400</v>
      </c>
      <c r="C183" s="9">
        <v>900</v>
      </c>
      <c r="D183" s="9" t="s">
        <v>431</v>
      </c>
      <c r="E183" s="9" t="s">
        <v>129</v>
      </c>
      <c r="F183" s="9" t="s">
        <v>134</v>
      </c>
      <c r="G183" s="9" t="s">
        <v>432</v>
      </c>
      <c r="H183" s="9" t="s">
        <v>366</v>
      </c>
      <c r="I183" s="9">
        <v>1</v>
      </c>
      <c r="J183" s="9">
        <v>1</v>
      </c>
      <c r="K183" s="9">
        <v>4</v>
      </c>
      <c r="L183" s="9" t="s">
        <v>433</v>
      </c>
      <c r="M183" s="9">
        <v>2680</v>
      </c>
      <c r="N183" s="62" t="e">
        <f t="shared" si="16"/>
        <v>#VALUE!</v>
      </c>
      <c r="O183" s="9" t="s">
        <v>23</v>
      </c>
      <c r="Q183" s="9" t="s">
        <v>91</v>
      </c>
      <c r="R183" s="9">
        <f>280*280*365</f>
        <v>28616000</v>
      </c>
      <c r="T183" s="9">
        <f>6*8*10</f>
        <v>480</v>
      </c>
      <c r="U183" s="9">
        <f>(1-T183/R183)*COUNT($R$313:$R$339)</f>
        <v>26.999547106513837</v>
      </c>
      <c r="V183" s="9" t="s">
        <v>54</v>
      </c>
      <c r="X183" s="9">
        <v>15</v>
      </c>
      <c r="Z183" s="9">
        <v>62</v>
      </c>
    </row>
    <row r="184" spans="1:26" x14ac:dyDescent="0.3">
      <c r="A184" s="9">
        <v>2</v>
      </c>
      <c r="B184" s="9">
        <v>150</v>
      </c>
      <c r="C184" s="9">
        <v>1000</v>
      </c>
      <c r="D184" s="9" t="s">
        <v>156</v>
      </c>
      <c r="E184" s="9" t="s">
        <v>129</v>
      </c>
      <c r="F184" s="9" t="s">
        <v>139</v>
      </c>
      <c r="G184" s="9" t="s">
        <v>434</v>
      </c>
      <c r="H184" s="9" t="s">
        <v>158</v>
      </c>
      <c r="I184" s="9">
        <v>1</v>
      </c>
      <c r="J184" s="9">
        <v>1</v>
      </c>
      <c r="K184" s="9">
        <v>1</v>
      </c>
      <c r="L184" s="9" t="s">
        <v>435</v>
      </c>
      <c r="M184" s="9">
        <v>2680</v>
      </c>
      <c r="N184" s="62" t="e">
        <f t="shared" si="16"/>
        <v>#VALUE!</v>
      </c>
      <c r="O184" s="9" t="s">
        <v>23</v>
      </c>
      <c r="Q184" s="9" t="s">
        <v>25</v>
      </c>
      <c r="R184" s="9">
        <f>100^3</f>
        <v>1000000</v>
      </c>
      <c r="T184" s="9">
        <f>8*8*8</f>
        <v>512</v>
      </c>
      <c r="U184" s="9">
        <f>(1-T184/R184)*COUNT($R$169:$R$243)</f>
        <v>74.961600000000004</v>
      </c>
      <c r="V184" s="9" t="s">
        <v>54</v>
      </c>
      <c r="X184" s="9">
        <v>9.36</v>
      </c>
      <c r="Z184" s="9">
        <v>44.81</v>
      </c>
    </row>
    <row r="185" spans="1:26" x14ac:dyDescent="0.3">
      <c r="A185" s="9">
        <v>2</v>
      </c>
      <c r="B185" s="9">
        <v>250</v>
      </c>
      <c r="C185" s="9">
        <v>1200</v>
      </c>
      <c r="D185" s="9" t="s">
        <v>359</v>
      </c>
      <c r="E185" s="9" t="s">
        <v>129</v>
      </c>
      <c r="F185" s="9" t="s">
        <v>139</v>
      </c>
      <c r="G185" s="9" t="s">
        <v>436</v>
      </c>
      <c r="H185" s="9">
        <v>41</v>
      </c>
      <c r="I185" s="9">
        <v>2</v>
      </c>
      <c r="J185" s="9">
        <v>1</v>
      </c>
      <c r="K185" s="9">
        <v>1</v>
      </c>
      <c r="L185" s="9" t="s">
        <v>437</v>
      </c>
      <c r="M185" s="9">
        <v>2670</v>
      </c>
      <c r="N185" s="62" t="e">
        <f t="shared" si="16"/>
        <v>#VALUE!</v>
      </c>
      <c r="O185" s="9" t="s">
        <v>23</v>
      </c>
      <c r="Q185" s="9" t="s">
        <v>86</v>
      </c>
      <c r="R185" s="5">
        <f>125*125*125</f>
        <v>1953125</v>
      </c>
      <c r="T185" s="9">
        <f>12*12*12</f>
        <v>1728</v>
      </c>
      <c r="U185" s="9">
        <f>(1-T185/R185)*COUNT($R$104:$R$168)</f>
        <v>64.94249216</v>
      </c>
      <c r="V185" s="9" t="s">
        <v>27</v>
      </c>
      <c r="X185" s="9">
        <v>24</v>
      </c>
      <c r="Z185" s="9">
        <v>66</v>
      </c>
    </row>
    <row r="186" spans="1:26" x14ac:dyDescent="0.3">
      <c r="A186" s="9">
        <v>2</v>
      </c>
      <c r="B186" s="9">
        <v>180</v>
      </c>
      <c r="C186" s="9">
        <v>1200</v>
      </c>
      <c r="D186" s="9" t="s">
        <v>156</v>
      </c>
      <c r="E186" s="9" t="s">
        <v>129</v>
      </c>
      <c r="F186" s="9" t="s">
        <v>139</v>
      </c>
      <c r="G186" s="9" t="s">
        <v>434</v>
      </c>
      <c r="H186" s="9" t="s">
        <v>158</v>
      </c>
      <c r="I186" s="9">
        <v>1</v>
      </c>
      <c r="J186" s="9">
        <v>1</v>
      </c>
      <c r="K186" s="9">
        <v>1</v>
      </c>
      <c r="L186" s="9" t="s">
        <v>438</v>
      </c>
      <c r="M186" s="9">
        <v>2680</v>
      </c>
      <c r="N186" s="62" t="e">
        <f t="shared" si="16"/>
        <v>#VALUE!</v>
      </c>
      <c r="O186" s="9" t="s">
        <v>23</v>
      </c>
      <c r="Q186" s="9" t="s">
        <v>25</v>
      </c>
      <c r="R186" s="9">
        <f>100^3</f>
        <v>1000000</v>
      </c>
      <c r="T186" s="9">
        <f>8*8*8</f>
        <v>512</v>
      </c>
      <c r="U186" s="9">
        <f>(1-T186/R186)*COUNT($R$169:$R$243)</f>
        <v>74.961600000000004</v>
      </c>
      <c r="V186" s="9" t="s">
        <v>54</v>
      </c>
      <c r="X186" s="9">
        <v>9.36</v>
      </c>
      <c r="Z186" s="9">
        <v>44.81</v>
      </c>
    </row>
    <row r="187" spans="1:26" x14ac:dyDescent="0.3">
      <c r="A187" s="9">
        <v>2</v>
      </c>
      <c r="B187" s="9">
        <v>170</v>
      </c>
      <c r="C187" s="9">
        <v>800</v>
      </c>
      <c r="D187" s="9" t="s">
        <v>156</v>
      </c>
      <c r="E187" s="9" t="s">
        <v>129</v>
      </c>
      <c r="F187" s="9" t="s">
        <v>139</v>
      </c>
      <c r="G187" s="9" t="s">
        <v>439</v>
      </c>
      <c r="H187" s="9" t="s">
        <v>158</v>
      </c>
      <c r="I187" s="9">
        <v>1</v>
      </c>
      <c r="J187" s="9">
        <v>1</v>
      </c>
      <c r="K187" s="9">
        <v>1</v>
      </c>
      <c r="L187" s="9" t="s">
        <v>440</v>
      </c>
      <c r="M187" s="9">
        <v>2680</v>
      </c>
      <c r="N187" s="62" t="e">
        <f t="shared" si="16"/>
        <v>#VALUE!</v>
      </c>
      <c r="O187" s="9" t="s">
        <v>23</v>
      </c>
      <c r="Q187" s="9" t="s">
        <v>25</v>
      </c>
      <c r="R187" s="9">
        <f>100^3</f>
        <v>1000000</v>
      </c>
      <c r="T187" s="9">
        <f>8*8*8</f>
        <v>512</v>
      </c>
      <c r="U187" s="9">
        <f>(1-T187/R187)*COUNT($R$169:$R$243)</f>
        <v>74.961600000000004</v>
      </c>
      <c r="V187" s="9" t="s">
        <v>54</v>
      </c>
      <c r="X187" s="9">
        <v>9.36</v>
      </c>
      <c r="Z187" s="9">
        <v>44.81</v>
      </c>
    </row>
    <row r="188" spans="1:26" x14ac:dyDescent="0.3">
      <c r="A188" s="9">
        <v>2</v>
      </c>
      <c r="B188" s="9">
        <v>160</v>
      </c>
      <c r="C188" s="9">
        <v>700</v>
      </c>
      <c r="D188" s="9" t="s">
        <v>156</v>
      </c>
      <c r="E188" s="9" t="s">
        <v>129</v>
      </c>
      <c r="F188" s="9" t="s">
        <v>139</v>
      </c>
      <c r="G188" s="9" t="s">
        <v>441</v>
      </c>
      <c r="H188" s="9" t="s">
        <v>158</v>
      </c>
      <c r="I188" s="9">
        <v>1</v>
      </c>
      <c r="J188" s="9">
        <v>1</v>
      </c>
      <c r="K188" s="9">
        <v>1</v>
      </c>
      <c r="L188" s="9" t="s">
        <v>442</v>
      </c>
      <c r="M188" s="9">
        <v>2680</v>
      </c>
      <c r="N188" s="62" t="e">
        <f t="shared" si="16"/>
        <v>#VALUE!</v>
      </c>
      <c r="O188" s="9" t="s">
        <v>23</v>
      </c>
      <c r="Q188" s="9" t="s">
        <v>25</v>
      </c>
      <c r="R188" s="9">
        <f>100^3</f>
        <v>1000000</v>
      </c>
      <c r="T188" s="9">
        <f>8*8*8</f>
        <v>512</v>
      </c>
      <c r="U188" s="9">
        <f>(1-T188/R188)*COUNT($R$169:$R$243)</f>
        <v>74.961600000000004</v>
      </c>
      <c r="V188" s="9" t="s">
        <v>54</v>
      </c>
      <c r="X188" s="9">
        <v>9.36</v>
      </c>
      <c r="Z188" s="9">
        <v>44.81</v>
      </c>
    </row>
    <row r="189" spans="1:26" x14ac:dyDescent="0.3">
      <c r="A189" s="9">
        <v>2</v>
      </c>
      <c r="B189" s="9">
        <v>200</v>
      </c>
      <c r="C189" s="9">
        <v>1200</v>
      </c>
      <c r="D189" s="9" t="s">
        <v>204</v>
      </c>
      <c r="E189" s="9" t="s">
        <v>129</v>
      </c>
      <c r="F189" s="9" t="s">
        <v>139</v>
      </c>
      <c r="G189" s="9" t="s">
        <v>245</v>
      </c>
      <c r="H189" s="9">
        <v>41</v>
      </c>
      <c r="I189" s="9">
        <v>2</v>
      </c>
      <c r="J189" s="9">
        <v>1</v>
      </c>
      <c r="K189" s="9">
        <v>1</v>
      </c>
      <c r="L189" s="9" t="s">
        <v>443</v>
      </c>
      <c r="M189" s="9">
        <v>2670</v>
      </c>
      <c r="N189" s="62" t="e">
        <f t="shared" si="16"/>
        <v>#VALUE!</v>
      </c>
      <c r="O189" s="9" t="s">
        <v>23</v>
      </c>
      <c r="Q189" s="9" t="s">
        <v>86</v>
      </c>
      <c r="R189" s="5">
        <f>125*125*125</f>
        <v>1953125</v>
      </c>
      <c r="T189" s="9">
        <f>12*12*12</f>
        <v>1728</v>
      </c>
      <c r="U189" s="9">
        <f>(1-T189/R189)*COUNT($R$104:$R$168)</f>
        <v>64.94249216</v>
      </c>
      <c r="V189" s="9" t="s">
        <v>27</v>
      </c>
      <c r="X189" s="9">
        <v>24</v>
      </c>
      <c r="Z189" s="9">
        <v>66</v>
      </c>
    </row>
    <row r="190" spans="1:26" x14ac:dyDescent="0.3">
      <c r="A190" s="9">
        <v>2</v>
      </c>
      <c r="B190" s="9">
        <v>320</v>
      </c>
      <c r="C190" s="9">
        <v>600</v>
      </c>
      <c r="D190" s="9" t="s">
        <v>444</v>
      </c>
      <c r="E190" s="9" t="s">
        <v>129</v>
      </c>
      <c r="F190" s="9" t="s">
        <v>134</v>
      </c>
      <c r="G190" s="9" t="s">
        <v>445</v>
      </c>
      <c r="H190" s="9" t="s">
        <v>366</v>
      </c>
      <c r="I190" s="9">
        <v>1</v>
      </c>
      <c r="J190" s="9">
        <v>1</v>
      </c>
      <c r="K190" s="9">
        <v>4</v>
      </c>
      <c r="L190" s="9" t="s">
        <v>446</v>
      </c>
      <c r="M190" s="9">
        <v>2680</v>
      </c>
      <c r="N190" s="62" t="e">
        <f t="shared" si="16"/>
        <v>#VALUE!</v>
      </c>
      <c r="O190" s="9" t="s">
        <v>23</v>
      </c>
      <c r="Q190" s="9" t="s">
        <v>91</v>
      </c>
      <c r="R190" s="9">
        <f t="shared" ref="R190:R196" si="17">280*280*365</f>
        <v>28616000</v>
      </c>
      <c r="T190" s="9">
        <f>6*8*10</f>
        <v>480</v>
      </c>
      <c r="U190" s="9">
        <f>(1-T190/R190)*COUNT($R$313:$R$339)</f>
        <v>26.999547106513837</v>
      </c>
      <c r="V190" s="9" t="s">
        <v>54</v>
      </c>
      <c r="X190" s="9">
        <v>15</v>
      </c>
      <c r="Z190" s="9">
        <v>62</v>
      </c>
    </row>
    <row r="191" spans="1:26" x14ac:dyDescent="0.3">
      <c r="A191" s="9">
        <v>2</v>
      </c>
      <c r="B191" s="9">
        <v>250</v>
      </c>
      <c r="C191" s="9">
        <v>1200</v>
      </c>
      <c r="D191" s="9" t="s">
        <v>130</v>
      </c>
      <c r="E191" s="9" t="s">
        <v>447</v>
      </c>
      <c r="F191" s="9" t="s">
        <v>134</v>
      </c>
      <c r="G191" s="9" t="s">
        <v>149</v>
      </c>
      <c r="H191" s="9">
        <v>28</v>
      </c>
      <c r="I191" s="9">
        <v>6</v>
      </c>
      <c r="J191" s="9">
        <v>1</v>
      </c>
      <c r="K191" s="9">
        <v>6</v>
      </c>
      <c r="L191" s="9" t="s">
        <v>448</v>
      </c>
      <c r="M191" s="9">
        <v>2670</v>
      </c>
      <c r="N191" s="9">
        <v>2600</v>
      </c>
      <c r="O191" s="9" t="s">
        <v>23</v>
      </c>
      <c r="Q191" s="9" t="s">
        <v>91</v>
      </c>
      <c r="R191" s="9">
        <f t="shared" si="17"/>
        <v>28616000</v>
      </c>
      <c r="T191" s="9">
        <f>12*12*12</f>
        <v>1728</v>
      </c>
      <c r="U191" s="9">
        <f>(1-T191/R191)*COUNT(#REF!)</f>
        <v>0</v>
      </c>
      <c r="V191" s="9" t="s">
        <v>54</v>
      </c>
      <c r="X191" s="9">
        <v>20</v>
      </c>
      <c r="Z191" s="9">
        <v>63</v>
      </c>
    </row>
    <row r="192" spans="1:26" x14ac:dyDescent="0.3">
      <c r="A192" s="9">
        <v>2</v>
      </c>
      <c r="B192" s="9">
        <v>360</v>
      </c>
      <c r="C192" s="9">
        <v>900</v>
      </c>
      <c r="D192" s="9" t="s">
        <v>449</v>
      </c>
      <c r="E192" s="9" t="s">
        <v>129</v>
      </c>
      <c r="F192" s="9" t="s">
        <v>134</v>
      </c>
      <c r="G192" s="9" t="s">
        <v>450</v>
      </c>
      <c r="H192" s="9" t="s">
        <v>366</v>
      </c>
      <c r="I192" s="9">
        <v>1</v>
      </c>
      <c r="J192" s="9">
        <v>1</v>
      </c>
      <c r="K192" s="9">
        <v>4</v>
      </c>
      <c r="L192" s="9" t="s">
        <v>451</v>
      </c>
      <c r="M192" s="9">
        <v>2680</v>
      </c>
      <c r="N192" s="62" t="e">
        <f>M192*L192/100</f>
        <v>#VALUE!</v>
      </c>
      <c r="O192" s="9" t="s">
        <v>23</v>
      </c>
      <c r="Q192" s="9" t="s">
        <v>91</v>
      </c>
      <c r="R192" s="9">
        <f t="shared" si="17"/>
        <v>28616000</v>
      </c>
      <c r="T192" s="9">
        <f>6*8*10</f>
        <v>480</v>
      </c>
      <c r="U192" s="9">
        <f>(1-T192/R192)*COUNT($R$313:$R$339)</f>
        <v>26.999547106513837</v>
      </c>
      <c r="V192" s="9" t="s">
        <v>54</v>
      </c>
      <c r="X192" s="9">
        <v>15</v>
      </c>
      <c r="Z192" s="9">
        <v>62</v>
      </c>
    </row>
    <row r="193" spans="1:26" x14ac:dyDescent="0.3">
      <c r="A193" s="9">
        <v>2</v>
      </c>
      <c r="B193" s="9">
        <v>320</v>
      </c>
      <c r="C193" s="9">
        <v>750</v>
      </c>
      <c r="D193" s="9" t="s">
        <v>452</v>
      </c>
      <c r="E193" s="9" t="s">
        <v>129</v>
      </c>
      <c r="F193" s="9" t="s">
        <v>134</v>
      </c>
      <c r="G193" s="9" t="s">
        <v>453</v>
      </c>
      <c r="H193" s="9" t="s">
        <v>366</v>
      </c>
      <c r="I193" s="9">
        <v>1</v>
      </c>
      <c r="J193" s="9">
        <v>1</v>
      </c>
      <c r="K193" s="9">
        <v>4</v>
      </c>
      <c r="L193" s="9" t="s">
        <v>451</v>
      </c>
      <c r="M193" s="9">
        <v>2680</v>
      </c>
      <c r="N193" s="62" t="e">
        <f>M193*L193/100</f>
        <v>#VALUE!</v>
      </c>
      <c r="O193" s="9" t="s">
        <v>23</v>
      </c>
      <c r="Q193" s="9" t="s">
        <v>91</v>
      </c>
      <c r="R193" s="9">
        <f t="shared" si="17"/>
        <v>28616000</v>
      </c>
      <c r="T193" s="9">
        <f>6*8*10</f>
        <v>480</v>
      </c>
      <c r="U193" s="9">
        <f>(1-T193/R193)*COUNT($R$313:$R$339)</f>
        <v>26.999547106513837</v>
      </c>
      <c r="V193" s="9" t="s">
        <v>54</v>
      </c>
      <c r="X193" s="9">
        <v>15</v>
      </c>
      <c r="Z193" s="9">
        <v>62</v>
      </c>
    </row>
    <row r="194" spans="1:26" x14ac:dyDescent="0.3">
      <c r="A194" s="9">
        <v>2</v>
      </c>
      <c r="B194" s="9">
        <v>360</v>
      </c>
      <c r="C194" s="9">
        <v>750</v>
      </c>
      <c r="D194" s="9" t="s">
        <v>454</v>
      </c>
      <c r="E194" s="9" t="s">
        <v>129</v>
      </c>
      <c r="F194" s="9" t="s">
        <v>134</v>
      </c>
      <c r="G194" s="9" t="s">
        <v>455</v>
      </c>
      <c r="H194" s="9" t="s">
        <v>366</v>
      </c>
      <c r="I194" s="9">
        <v>1</v>
      </c>
      <c r="J194" s="9">
        <v>1</v>
      </c>
      <c r="K194" s="9">
        <v>4</v>
      </c>
      <c r="L194" s="9" t="s">
        <v>456</v>
      </c>
      <c r="M194" s="9">
        <v>2680</v>
      </c>
      <c r="N194" s="62" t="e">
        <f>M194*L194/100</f>
        <v>#VALUE!</v>
      </c>
      <c r="O194" s="9" t="s">
        <v>23</v>
      </c>
      <c r="Q194" s="9" t="s">
        <v>91</v>
      </c>
      <c r="R194" s="9">
        <f t="shared" si="17"/>
        <v>28616000</v>
      </c>
      <c r="T194" s="9">
        <f>6*8*10</f>
        <v>480</v>
      </c>
      <c r="U194" s="9">
        <f>(1-T194/R194)*COUNT($R$313:$R$339)</f>
        <v>26.999547106513837</v>
      </c>
      <c r="V194" s="9" t="s">
        <v>54</v>
      </c>
      <c r="X194" s="9">
        <v>15</v>
      </c>
      <c r="Z194" s="9">
        <v>62</v>
      </c>
    </row>
    <row r="195" spans="1:26" x14ac:dyDescent="0.3">
      <c r="A195" s="9">
        <v>2</v>
      </c>
      <c r="B195" s="9">
        <v>150</v>
      </c>
      <c r="C195" s="9">
        <v>1000</v>
      </c>
      <c r="D195" s="9" t="s">
        <v>156</v>
      </c>
      <c r="E195" s="9" t="s">
        <v>156</v>
      </c>
      <c r="F195" s="9" t="s">
        <v>196</v>
      </c>
      <c r="G195" s="9" t="s">
        <v>457</v>
      </c>
      <c r="H195" s="9" t="s">
        <v>458</v>
      </c>
      <c r="I195" s="9">
        <v>6</v>
      </c>
      <c r="J195" s="9">
        <v>4</v>
      </c>
      <c r="K195" s="9">
        <v>6</v>
      </c>
      <c r="L195" s="9" t="s">
        <v>459</v>
      </c>
      <c r="M195" s="62" t="e">
        <f>N195*100/L195</f>
        <v>#VALUE!</v>
      </c>
      <c r="N195" s="9">
        <v>2610</v>
      </c>
      <c r="O195" s="9" t="s">
        <v>23</v>
      </c>
      <c r="Q195" s="9" t="s">
        <v>98</v>
      </c>
      <c r="R195" s="9">
        <f t="shared" si="17"/>
        <v>28616000</v>
      </c>
      <c r="T195" s="9">
        <f>(PI()*10^2/4)*60</f>
        <v>4712.3889803846896</v>
      </c>
      <c r="U195" s="9">
        <f>(1-T195/R195)*COUNT($R$283:$R$312)</f>
        <v>29.995059698441029</v>
      </c>
      <c r="V195" s="9" t="s">
        <v>54</v>
      </c>
      <c r="X195" s="9">
        <v>30</v>
      </c>
      <c r="Z195" s="9">
        <v>65</v>
      </c>
    </row>
    <row r="196" spans="1:26" x14ac:dyDescent="0.3">
      <c r="A196" s="9">
        <v>2</v>
      </c>
      <c r="B196" s="9">
        <v>360</v>
      </c>
      <c r="C196" s="9">
        <v>750</v>
      </c>
      <c r="D196" s="9" t="s">
        <v>460</v>
      </c>
      <c r="E196" s="9" t="s">
        <v>129</v>
      </c>
      <c r="F196" s="9" t="s">
        <v>134</v>
      </c>
      <c r="G196" s="9" t="s">
        <v>461</v>
      </c>
      <c r="H196" s="9" t="s">
        <v>366</v>
      </c>
      <c r="I196" s="9">
        <v>1</v>
      </c>
      <c r="J196" s="9">
        <v>1</v>
      </c>
      <c r="K196" s="9">
        <v>4</v>
      </c>
      <c r="L196" s="9" t="s">
        <v>462</v>
      </c>
      <c r="M196" s="9">
        <v>2680</v>
      </c>
      <c r="N196" s="62" t="e">
        <f t="shared" ref="N196:N201" si="18">M196*L196/100</f>
        <v>#VALUE!</v>
      </c>
      <c r="O196" s="9" t="s">
        <v>23</v>
      </c>
      <c r="Q196" s="9" t="s">
        <v>91</v>
      </c>
      <c r="R196" s="9">
        <f t="shared" si="17"/>
        <v>28616000</v>
      </c>
      <c r="T196" s="9">
        <f>6*8*10</f>
        <v>480</v>
      </c>
      <c r="U196" s="9">
        <f>(1-T196/R196)*COUNT($R$313:$R$339)</f>
        <v>26.999547106513837</v>
      </c>
      <c r="V196" s="9" t="s">
        <v>54</v>
      </c>
      <c r="X196" s="9">
        <v>15</v>
      </c>
      <c r="Z196" s="9">
        <v>62</v>
      </c>
    </row>
    <row r="197" spans="1:26" x14ac:dyDescent="0.3">
      <c r="A197" s="9">
        <v>2</v>
      </c>
      <c r="B197" s="9">
        <v>160</v>
      </c>
      <c r="C197" s="9">
        <v>1100</v>
      </c>
      <c r="D197" s="9" t="s">
        <v>156</v>
      </c>
      <c r="E197" s="9" t="s">
        <v>129</v>
      </c>
      <c r="F197" s="9" t="s">
        <v>139</v>
      </c>
      <c r="G197" s="9" t="s">
        <v>463</v>
      </c>
      <c r="H197" s="9" t="s">
        <v>158</v>
      </c>
      <c r="I197" s="9">
        <v>1</v>
      </c>
      <c r="J197" s="9">
        <v>1</v>
      </c>
      <c r="K197" s="9">
        <v>1</v>
      </c>
      <c r="L197" s="9" t="s">
        <v>464</v>
      </c>
      <c r="M197" s="9">
        <v>2680</v>
      </c>
      <c r="N197" s="62" t="e">
        <f t="shared" si="18"/>
        <v>#VALUE!</v>
      </c>
      <c r="O197" s="9" t="s">
        <v>23</v>
      </c>
      <c r="Q197" s="9" t="s">
        <v>25</v>
      </c>
      <c r="R197" s="9">
        <f>100^3</f>
        <v>1000000</v>
      </c>
      <c r="T197" s="9">
        <f>8*8*8</f>
        <v>512</v>
      </c>
      <c r="U197" s="9">
        <f>(1-T197/R197)*COUNT($R$169:$R$243)</f>
        <v>74.961600000000004</v>
      </c>
      <c r="V197" s="9" t="s">
        <v>54</v>
      </c>
      <c r="X197" s="9">
        <v>9.36</v>
      </c>
      <c r="Z197" s="9">
        <v>44.81</v>
      </c>
    </row>
    <row r="198" spans="1:26" x14ac:dyDescent="0.3">
      <c r="A198" s="9">
        <v>2</v>
      </c>
      <c r="B198" s="9">
        <v>200</v>
      </c>
      <c r="C198" s="9">
        <v>1200</v>
      </c>
      <c r="D198" s="9" t="s">
        <v>204</v>
      </c>
      <c r="E198" s="9" t="s">
        <v>129</v>
      </c>
      <c r="F198" s="9" t="s">
        <v>139</v>
      </c>
      <c r="G198" s="9" t="s">
        <v>245</v>
      </c>
      <c r="H198" s="9">
        <v>41</v>
      </c>
      <c r="I198" s="9">
        <v>2</v>
      </c>
      <c r="J198" s="9">
        <v>1</v>
      </c>
      <c r="K198" s="9">
        <v>1</v>
      </c>
      <c r="L198" s="9" t="s">
        <v>465</v>
      </c>
      <c r="M198" s="9">
        <v>2670</v>
      </c>
      <c r="N198" s="62" t="e">
        <f t="shared" si="18"/>
        <v>#VALUE!</v>
      </c>
      <c r="O198" s="9" t="s">
        <v>23</v>
      </c>
      <c r="Q198" s="9" t="s">
        <v>86</v>
      </c>
      <c r="R198" s="5">
        <f>125*125*125</f>
        <v>1953125</v>
      </c>
      <c r="T198" s="9">
        <f>12*12*12</f>
        <v>1728</v>
      </c>
      <c r="U198" s="9">
        <f>(1-T198/R198)*COUNT($R$104:$R$168)</f>
        <v>64.94249216</v>
      </c>
      <c r="V198" s="9" t="s">
        <v>54</v>
      </c>
      <c r="X198" s="9">
        <v>24</v>
      </c>
      <c r="Z198" s="9">
        <v>66</v>
      </c>
    </row>
    <row r="199" spans="1:26" x14ac:dyDescent="0.3">
      <c r="A199" s="9">
        <v>2</v>
      </c>
      <c r="B199" s="9">
        <v>250</v>
      </c>
      <c r="C199" s="9">
        <v>1200</v>
      </c>
      <c r="D199" s="9" t="s">
        <v>204</v>
      </c>
      <c r="E199" s="9" t="s">
        <v>129</v>
      </c>
      <c r="F199" s="9" t="s">
        <v>139</v>
      </c>
      <c r="G199" s="9" t="s">
        <v>357</v>
      </c>
      <c r="H199" s="9">
        <v>41</v>
      </c>
      <c r="I199" s="9">
        <v>2</v>
      </c>
      <c r="J199" s="9">
        <v>1</v>
      </c>
      <c r="K199" s="9">
        <v>1</v>
      </c>
      <c r="L199" s="9" t="s">
        <v>465</v>
      </c>
      <c r="M199" s="9">
        <v>2670</v>
      </c>
      <c r="N199" s="62" t="e">
        <f t="shared" si="18"/>
        <v>#VALUE!</v>
      </c>
      <c r="O199" s="9" t="s">
        <v>23</v>
      </c>
      <c r="Q199" s="9" t="s">
        <v>86</v>
      </c>
      <c r="R199" s="5">
        <f>125*125*125</f>
        <v>1953125</v>
      </c>
      <c r="T199" s="9">
        <f>12*12*12</f>
        <v>1728</v>
      </c>
      <c r="U199" s="9">
        <f>(1-T199/R199)*COUNT($R$104:$R$168)</f>
        <v>64.94249216</v>
      </c>
      <c r="V199" s="9" t="s">
        <v>27</v>
      </c>
      <c r="X199" s="9">
        <v>24</v>
      </c>
      <c r="Z199" s="9">
        <v>66</v>
      </c>
    </row>
    <row r="200" spans="1:26" x14ac:dyDescent="0.3">
      <c r="A200" s="9">
        <v>2</v>
      </c>
      <c r="B200" s="9">
        <v>250</v>
      </c>
      <c r="C200" s="9">
        <v>800</v>
      </c>
      <c r="D200" s="9" t="s">
        <v>204</v>
      </c>
      <c r="E200" s="9" t="s">
        <v>129</v>
      </c>
      <c r="F200" s="9" t="s">
        <v>139</v>
      </c>
      <c r="G200" s="9" t="s">
        <v>466</v>
      </c>
      <c r="H200" s="9">
        <v>41</v>
      </c>
      <c r="I200" s="9">
        <v>2</v>
      </c>
      <c r="J200" s="9">
        <v>1</v>
      </c>
      <c r="K200" s="9">
        <v>1</v>
      </c>
      <c r="L200" s="9" t="s">
        <v>465</v>
      </c>
      <c r="M200" s="9">
        <v>2670</v>
      </c>
      <c r="N200" s="62" t="e">
        <f t="shared" si="18"/>
        <v>#VALUE!</v>
      </c>
      <c r="O200" s="9" t="s">
        <v>23</v>
      </c>
      <c r="Q200" s="9" t="s">
        <v>86</v>
      </c>
      <c r="R200" s="5">
        <f>125*125*125</f>
        <v>1953125</v>
      </c>
      <c r="T200" s="9">
        <f>12*12*12</f>
        <v>1728</v>
      </c>
      <c r="U200" s="9">
        <f>(1-T200/R200)*COUNT($R$104:$R$168)</f>
        <v>64.94249216</v>
      </c>
      <c r="V200" s="9" t="s">
        <v>54</v>
      </c>
      <c r="X200" s="9">
        <v>24</v>
      </c>
      <c r="Z200" s="9">
        <v>66</v>
      </c>
    </row>
    <row r="201" spans="1:26" x14ac:dyDescent="0.3">
      <c r="A201" s="9">
        <v>2</v>
      </c>
      <c r="B201" s="9">
        <v>250</v>
      </c>
      <c r="C201" s="9">
        <v>550</v>
      </c>
      <c r="D201" s="9" t="s">
        <v>204</v>
      </c>
      <c r="E201" s="9" t="s">
        <v>359</v>
      </c>
      <c r="F201" s="9" t="s">
        <v>139</v>
      </c>
      <c r="G201" s="9" t="s">
        <v>467</v>
      </c>
      <c r="H201" s="9">
        <v>41</v>
      </c>
      <c r="I201" s="9">
        <v>2</v>
      </c>
      <c r="J201" s="9">
        <v>1</v>
      </c>
      <c r="K201" s="9">
        <v>1</v>
      </c>
      <c r="L201" s="9" t="s">
        <v>465</v>
      </c>
      <c r="M201" s="9">
        <v>2670</v>
      </c>
      <c r="N201" s="62" t="e">
        <f t="shared" si="18"/>
        <v>#VALUE!</v>
      </c>
      <c r="O201" s="9" t="s">
        <v>23</v>
      </c>
      <c r="Q201" s="9" t="s">
        <v>86</v>
      </c>
      <c r="R201" s="5">
        <f>125*125*125</f>
        <v>1953125</v>
      </c>
      <c r="T201" s="9">
        <f>12*12*12</f>
        <v>1728</v>
      </c>
      <c r="U201" s="9">
        <f>(1-T201/R201)*COUNT($R$104:$R$168)</f>
        <v>64.94249216</v>
      </c>
      <c r="V201" s="9" t="s">
        <v>54</v>
      </c>
      <c r="X201" s="9">
        <v>24</v>
      </c>
      <c r="Z201" s="9">
        <v>66</v>
      </c>
    </row>
    <row r="202" spans="1:26" x14ac:dyDescent="0.3">
      <c r="A202" s="9">
        <v>2</v>
      </c>
      <c r="B202" s="9">
        <v>350</v>
      </c>
      <c r="C202" s="9">
        <v>1100</v>
      </c>
      <c r="D202" s="9" t="s">
        <v>204</v>
      </c>
      <c r="E202" s="9" t="s">
        <v>129</v>
      </c>
      <c r="F202" s="9" t="s">
        <v>134</v>
      </c>
      <c r="G202" s="9" t="s">
        <v>468</v>
      </c>
      <c r="H202" s="9" t="s">
        <v>150</v>
      </c>
      <c r="I202" s="9">
        <v>1</v>
      </c>
      <c r="J202" s="9">
        <v>1</v>
      </c>
      <c r="K202" s="9">
        <v>1</v>
      </c>
      <c r="L202" s="9" t="s">
        <v>469</v>
      </c>
      <c r="M202" s="9">
        <v>2680</v>
      </c>
      <c r="N202" s="9">
        <v>2607</v>
      </c>
      <c r="O202" s="9" t="s">
        <v>23</v>
      </c>
      <c r="Q202" s="9" t="s">
        <v>86</v>
      </c>
      <c r="R202" s="9">
        <f>125*125*125</f>
        <v>1953125</v>
      </c>
      <c r="T202" s="9">
        <f>10*10*10</f>
        <v>1000</v>
      </c>
      <c r="U202" s="9">
        <f>(1-T202/R202)*COUNT($R$55:$R$81)</f>
        <v>26.986176</v>
      </c>
      <c r="V202" s="9" t="s">
        <v>54</v>
      </c>
      <c r="X202" s="9">
        <v>20</v>
      </c>
      <c r="Z202" s="9">
        <v>63</v>
      </c>
    </row>
    <row r="203" spans="1:26" x14ac:dyDescent="0.3">
      <c r="A203" s="9">
        <v>2</v>
      </c>
      <c r="B203" s="9">
        <v>360</v>
      </c>
      <c r="C203" s="9">
        <v>600</v>
      </c>
      <c r="D203" s="9" t="s">
        <v>470</v>
      </c>
      <c r="E203" s="9" t="s">
        <v>129</v>
      </c>
      <c r="F203" s="9" t="s">
        <v>134</v>
      </c>
      <c r="G203" s="9" t="s">
        <v>471</v>
      </c>
      <c r="H203" s="9" t="s">
        <v>366</v>
      </c>
      <c r="I203" s="9">
        <v>1</v>
      </c>
      <c r="J203" s="9">
        <v>1</v>
      </c>
      <c r="K203" s="9">
        <v>4</v>
      </c>
      <c r="L203" s="9" t="s">
        <v>472</v>
      </c>
      <c r="M203" s="9">
        <v>2680</v>
      </c>
      <c r="N203" s="62" t="e">
        <f t="shared" ref="N203:N208" si="19">M203*L203/100</f>
        <v>#VALUE!</v>
      </c>
      <c r="O203" s="9" t="s">
        <v>23</v>
      </c>
      <c r="Q203" s="9" t="s">
        <v>91</v>
      </c>
      <c r="R203" s="9">
        <f>280*280*365</f>
        <v>28616000</v>
      </c>
      <c r="T203" s="9">
        <f>6*8*10</f>
        <v>480</v>
      </c>
      <c r="U203" s="9">
        <f>(1-T203/R203)*COUNT($R$313:$R$339)</f>
        <v>26.999547106513837</v>
      </c>
      <c r="V203" s="9" t="s">
        <v>54</v>
      </c>
      <c r="X203" s="9">
        <v>15</v>
      </c>
      <c r="Z203" s="9">
        <v>62</v>
      </c>
    </row>
    <row r="204" spans="1:26" x14ac:dyDescent="0.3">
      <c r="A204" s="9">
        <v>2</v>
      </c>
      <c r="B204" s="9">
        <v>400</v>
      </c>
      <c r="C204" s="9">
        <v>750</v>
      </c>
      <c r="D204" s="9" t="s">
        <v>473</v>
      </c>
      <c r="E204" s="9" t="s">
        <v>129</v>
      </c>
      <c r="F204" s="9" t="s">
        <v>134</v>
      </c>
      <c r="G204" s="9" t="s">
        <v>474</v>
      </c>
      <c r="H204" s="9" t="s">
        <v>366</v>
      </c>
      <c r="I204" s="9">
        <v>1</v>
      </c>
      <c r="J204" s="9">
        <v>1</v>
      </c>
      <c r="K204" s="9">
        <v>4</v>
      </c>
      <c r="L204" s="9" t="s">
        <v>475</v>
      </c>
      <c r="M204" s="9">
        <v>2680</v>
      </c>
      <c r="N204" s="62" t="e">
        <f t="shared" si="19"/>
        <v>#VALUE!</v>
      </c>
      <c r="O204" s="9" t="s">
        <v>23</v>
      </c>
      <c r="Q204" s="9" t="s">
        <v>91</v>
      </c>
      <c r="R204" s="9">
        <f>280*280*365</f>
        <v>28616000</v>
      </c>
      <c r="T204" s="9">
        <f>6*8*10</f>
        <v>480</v>
      </c>
      <c r="U204" s="9">
        <f>(1-T204/R204)*COUNT($R$313:$R$339)</f>
        <v>26.999547106513837</v>
      </c>
      <c r="V204" s="9" t="s">
        <v>54</v>
      </c>
      <c r="X204" s="9">
        <v>15</v>
      </c>
      <c r="Z204" s="9">
        <v>62</v>
      </c>
    </row>
    <row r="205" spans="1:26" x14ac:dyDescent="0.3">
      <c r="A205" s="9">
        <v>2</v>
      </c>
      <c r="B205" s="9">
        <v>250</v>
      </c>
      <c r="C205" s="9">
        <v>1200</v>
      </c>
      <c r="D205" s="9" t="s">
        <v>204</v>
      </c>
      <c r="E205" s="9" t="s">
        <v>129</v>
      </c>
      <c r="F205" s="9" t="s">
        <v>139</v>
      </c>
      <c r="G205" s="9" t="s">
        <v>357</v>
      </c>
      <c r="H205" s="9">
        <v>41</v>
      </c>
      <c r="I205" s="9">
        <v>2</v>
      </c>
      <c r="J205" s="9">
        <v>1</v>
      </c>
      <c r="K205" s="9">
        <v>1</v>
      </c>
      <c r="L205" s="9" t="s">
        <v>476</v>
      </c>
      <c r="M205" s="9">
        <v>2670</v>
      </c>
      <c r="N205" s="62" t="e">
        <f t="shared" si="19"/>
        <v>#VALUE!</v>
      </c>
      <c r="O205" s="9" t="s">
        <v>23</v>
      </c>
      <c r="Q205" s="9" t="s">
        <v>86</v>
      </c>
      <c r="R205" s="5">
        <f>125*125*125</f>
        <v>1953125</v>
      </c>
      <c r="T205" s="9">
        <f>12*12*12</f>
        <v>1728</v>
      </c>
      <c r="U205" s="9">
        <f>(1-T205/R205)*COUNT($R$104:$R$168)</f>
        <v>64.94249216</v>
      </c>
      <c r="V205" s="9" t="s">
        <v>54</v>
      </c>
      <c r="X205" s="9">
        <v>24</v>
      </c>
      <c r="Z205" s="9">
        <v>66</v>
      </c>
    </row>
    <row r="206" spans="1:26" x14ac:dyDescent="0.3">
      <c r="A206" s="9">
        <v>2</v>
      </c>
      <c r="B206" s="9">
        <v>180</v>
      </c>
      <c r="C206" s="9">
        <v>800</v>
      </c>
      <c r="D206" s="9" t="s">
        <v>156</v>
      </c>
      <c r="E206" s="9" t="s">
        <v>129</v>
      </c>
      <c r="F206" s="9" t="s">
        <v>139</v>
      </c>
      <c r="G206" s="9" t="s">
        <v>477</v>
      </c>
      <c r="H206" s="9" t="s">
        <v>158</v>
      </c>
      <c r="I206" s="9">
        <v>1</v>
      </c>
      <c r="J206" s="9">
        <v>1</v>
      </c>
      <c r="K206" s="9">
        <v>1</v>
      </c>
      <c r="L206" s="9" t="s">
        <v>478</v>
      </c>
      <c r="M206" s="9">
        <v>2680</v>
      </c>
      <c r="N206" s="62" t="e">
        <f t="shared" si="19"/>
        <v>#VALUE!</v>
      </c>
      <c r="O206" s="9" t="s">
        <v>23</v>
      </c>
      <c r="Q206" s="9" t="s">
        <v>25</v>
      </c>
      <c r="R206" s="9">
        <f>100^3</f>
        <v>1000000</v>
      </c>
      <c r="T206" s="9">
        <f>8*8*8</f>
        <v>512</v>
      </c>
      <c r="U206" s="9">
        <f>(1-T206/R206)*COUNT($R$169:$R$243)</f>
        <v>74.961600000000004</v>
      </c>
      <c r="V206" s="9" t="s">
        <v>54</v>
      </c>
      <c r="X206" s="9">
        <v>9.36</v>
      </c>
      <c r="Z206" s="9">
        <v>44.81</v>
      </c>
    </row>
    <row r="207" spans="1:26" x14ac:dyDescent="0.3">
      <c r="A207" s="9">
        <v>2</v>
      </c>
      <c r="B207" s="9">
        <v>250</v>
      </c>
      <c r="C207" s="9">
        <v>1200</v>
      </c>
      <c r="D207" s="9" t="s">
        <v>359</v>
      </c>
      <c r="E207" s="9" t="s">
        <v>129</v>
      </c>
      <c r="F207" s="9" t="s">
        <v>139</v>
      </c>
      <c r="G207" s="9" t="s">
        <v>436</v>
      </c>
      <c r="H207" s="9">
        <v>41</v>
      </c>
      <c r="I207" s="9">
        <v>2</v>
      </c>
      <c r="J207" s="9">
        <v>1</v>
      </c>
      <c r="K207" s="9">
        <v>1</v>
      </c>
      <c r="L207" s="9" t="s">
        <v>479</v>
      </c>
      <c r="M207" s="9">
        <v>2670</v>
      </c>
      <c r="N207" s="62" t="e">
        <f t="shared" si="19"/>
        <v>#VALUE!</v>
      </c>
      <c r="O207" s="9" t="s">
        <v>23</v>
      </c>
      <c r="Q207" s="9" t="s">
        <v>86</v>
      </c>
      <c r="R207" s="5">
        <f>125*125*125</f>
        <v>1953125</v>
      </c>
      <c r="T207" s="9">
        <f>12*12*12</f>
        <v>1728</v>
      </c>
      <c r="U207" s="9">
        <f>(1-T207/R207)*COUNT($R$104:$R$168)</f>
        <v>64.94249216</v>
      </c>
      <c r="V207" s="9" t="s">
        <v>54</v>
      </c>
      <c r="X207" s="9">
        <v>24</v>
      </c>
      <c r="Z207" s="9">
        <v>66</v>
      </c>
    </row>
    <row r="208" spans="1:26" x14ac:dyDescent="0.3">
      <c r="A208" s="9">
        <v>2</v>
      </c>
      <c r="B208" s="9">
        <v>170</v>
      </c>
      <c r="C208" s="9">
        <v>1200</v>
      </c>
      <c r="D208" s="9" t="s">
        <v>156</v>
      </c>
      <c r="E208" s="9" t="s">
        <v>129</v>
      </c>
      <c r="F208" s="9" t="s">
        <v>139</v>
      </c>
      <c r="G208" s="9" t="s">
        <v>480</v>
      </c>
      <c r="H208" s="9" t="s">
        <v>158</v>
      </c>
      <c r="I208" s="9">
        <v>1</v>
      </c>
      <c r="J208" s="9">
        <v>1</v>
      </c>
      <c r="K208" s="9">
        <v>1</v>
      </c>
      <c r="L208" s="9" t="s">
        <v>481</v>
      </c>
      <c r="M208" s="9">
        <v>2680</v>
      </c>
      <c r="N208" s="62" t="e">
        <f t="shared" si="19"/>
        <v>#VALUE!</v>
      </c>
      <c r="O208" s="9" t="s">
        <v>23</v>
      </c>
      <c r="Q208" s="9" t="s">
        <v>25</v>
      </c>
      <c r="R208" s="9">
        <f>100^3</f>
        <v>1000000</v>
      </c>
      <c r="T208" s="9">
        <f>8*8*8</f>
        <v>512</v>
      </c>
      <c r="U208" s="9">
        <f>(1-T208/R208)*COUNT($R$169:$R$243)</f>
        <v>74.961600000000004</v>
      </c>
      <c r="V208" s="9" t="s">
        <v>54</v>
      </c>
      <c r="X208" s="9">
        <v>9.36</v>
      </c>
      <c r="Z208" s="9">
        <v>44.81</v>
      </c>
    </row>
    <row r="209" spans="1:26" x14ac:dyDescent="0.3">
      <c r="A209" s="9">
        <v>2</v>
      </c>
      <c r="B209" s="9">
        <v>300</v>
      </c>
      <c r="C209" s="9">
        <v>800</v>
      </c>
      <c r="D209" s="9" t="s">
        <v>375</v>
      </c>
      <c r="E209" s="9" t="s">
        <v>447</v>
      </c>
      <c r="F209" s="9" t="s">
        <v>134</v>
      </c>
      <c r="G209" s="9" t="s">
        <v>482</v>
      </c>
      <c r="H209" s="9">
        <v>28</v>
      </c>
      <c r="I209" s="9">
        <v>6</v>
      </c>
      <c r="J209" s="9">
        <v>1</v>
      </c>
      <c r="K209" s="9">
        <v>6</v>
      </c>
      <c r="L209" s="9" t="s">
        <v>483</v>
      </c>
      <c r="M209" s="9">
        <v>2670</v>
      </c>
      <c r="N209" s="9">
        <v>2590</v>
      </c>
      <c r="O209" s="9" t="s">
        <v>23</v>
      </c>
      <c r="Q209" s="9" t="s">
        <v>91</v>
      </c>
      <c r="R209" s="9">
        <f>280*280*365</f>
        <v>28616000</v>
      </c>
      <c r="T209" s="9">
        <f>12*12*12</f>
        <v>1728</v>
      </c>
      <c r="U209" s="9">
        <f>(1-T209/R209)*COUNT(#REF!)</f>
        <v>0</v>
      </c>
      <c r="V209" s="9" t="s">
        <v>54</v>
      </c>
      <c r="X209" s="9">
        <v>20</v>
      </c>
      <c r="Z209" s="9">
        <v>63</v>
      </c>
    </row>
    <row r="210" spans="1:26" x14ac:dyDescent="0.3">
      <c r="A210" s="9">
        <v>2</v>
      </c>
      <c r="B210" s="9">
        <v>200</v>
      </c>
      <c r="C210" s="9" t="s">
        <v>257</v>
      </c>
      <c r="D210" s="9" t="s">
        <v>134</v>
      </c>
      <c r="E210" s="9" t="s">
        <v>258</v>
      </c>
      <c r="F210" s="9" t="s">
        <v>134</v>
      </c>
      <c r="G210" s="9" t="s">
        <v>259</v>
      </c>
      <c r="H210" s="9">
        <v>45</v>
      </c>
      <c r="I210" s="9">
        <v>6</v>
      </c>
      <c r="J210" s="9">
        <v>2</v>
      </c>
      <c r="K210" s="9">
        <v>1</v>
      </c>
      <c r="L210" s="9" t="s">
        <v>483</v>
      </c>
      <c r="M210" s="62" t="e">
        <f>N210*100/L210</f>
        <v>#VALUE!</v>
      </c>
      <c r="N210" s="9">
        <v>2600</v>
      </c>
      <c r="O210" s="9" t="s">
        <v>23</v>
      </c>
      <c r="Q210" s="9" t="s">
        <v>122</v>
      </c>
      <c r="R210" s="9">
        <f>250*250*300</f>
        <v>18750000</v>
      </c>
      <c r="T210" s="9">
        <v>1</v>
      </c>
      <c r="U210" s="9">
        <f>(1-T210/R210)*COUNT($R$53:$R$54)</f>
        <v>1.9999998933333334</v>
      </c>
      <c r="V210" s="9" t="s">
        <v>54</v>
      </c>
    </row>
    <row r="211" spans="1:26" x14ac:dyDescent="0.3">
      <c r="A211" s="9">
        <v>2</v>
      </c>
      <c r="B211" s="9">
        <v>400</v>
      </c>
      <c r="C211" s="9">
        <v>2000</v>
      </c>
      <c r="D211" s="9" t="s">
        <v>128</v>
      </c>
      <c r="E211" s="9" t="s">
        <v>156</v>
      </c>
      <c r="F211" s="9" t="s">
        <v>164</v>
      </c>
      <c r="G211" s="9" t="s">
        <v>484</v>
      </c>
      <c r="H211" s="9" t="s">
        <v>150</v>
      </c>
      <c r="I211" s="9">
        <v>6</v>
      </c>
      <c r="J211" s="9">
        <v>1</v>
      </c>
      <c r="K211" s="9">
        <v>6</v>
      </c>
      <c r="L211" s="9">
        <v>97</v>
      </c>
      <c r="M211" s="9">
        <v>2680</v>
      </c>
      <c r="N211" s="62">
        <f t="shared" ref="N211:N218" si="20">M211*L211/100</f>
        <v>2599.6</v>
      </c>
      <c r="O211" s="9" t="s">
        <v>23</v>
      </c>
      <c r="Q211" s="9" t="s">
        <v>121</v>
      </c>
      <c r="R211" s="9">
        <f>(PI()*400^2/4)*400</f>
        <v>50265482.457436688</v>
      </c>
      <c r="T211" s="9">
        <f>10*10*10</f>
        <v>1000</v>
      </c>
      <c r="U211" s="9">
        <f>(1-T211/R211)*COUNT($R$83:$R$100)</f>
        <v>17.999641901378041</v>
      </c>
      <c r="V211" s="9" t="s">
        <v>27</v>
      </c>
      <c r="X211" s="9">
        <v>20</v>
      </c>
      <c r="Z211" s="9">
        <v>63</v>
      </c>
    </row>
    <row r="212" spans="1:26" x14ac:dyDescent="0.3">
      <c r="A212" s="9">
        <v>2</v>
      </c>
      <c r="B212" s="9">
        <v>140</v>
      </c>
      <c r="C212" s="9">
        <v>1000</v>
      </c>
      <c r="D212" s="9" t="s">
        <v>156</v>
      </c>
      <c r="E212" s="9" t="s">
        <v>129</v>
      </c>
      <c r="F212" s="9" t="s">
        <v>139</v>
      </c>
      <c r="G212" s="9" t="s">
        <v>262</v>
      </c>
      <c r="H212" s="9" t="s">
        <v>158</v>
      </c>
      <c r="I212" s="9">
        <v>1</v>
      </c>
      <c r="J212" s="9">
        <v>1</v>
      </c>
      <c r="K212" s="9">
        <v>1</v>
      </c>
      <c r="L212" s="9" t="s">
        <v>485</v>
      </c>
      <c r="M212" s="9">
        <v>2680</v>
      </c>
      <c r="N212" s="62" t="e">
        <f t="shared" si="20"/>
        <v>#VALUE!</v>
      </c>
      <c r="O212" s="9" t="s">
        <v>23</v>
      </c>
      <c r="Q212" s="9" t="s">
        <v>25</v>
      </c>
      <c r="R212" s="9">
        <f>100^3</f>
        <v>1000000</v>
      </c>
      <c r="T212" s="9">
        <f>8*8*8</f>
        <v>512</v>
      </c>
      <c r="U212" s="9">
        <f>(1-T212/R212)*COUNT($R$169:$R$243)</f>
        <v>74.961600000000004</v>
      </c>
      <c r="V212" s="9" t="s">
        <v>54</v>
      </c>
      <c r="X212" s="9">
        <v>9.36</v>
      </c>
      <c r="Z212" s="9">
        <v>44.81</v>
      </c>
    </row>
    <row r="213" spans="1:26" x14ac:dyDescent="0.3">
      <c r="A213" s="9">
        <v>2</v>
      </c>
      <c r="B213" s="9">
        <v>180</v>
      </c>
      <c r="C213" s="9">
        <v>1300</v>
      </c>
      <c r="D213" s="9" t="s">
        <v>156</v>
      </c>
      <c r="E213" s="9" t="s">
        <v>129</v>
      </c>
      <c r="F213" s="9" t="s">
        <v>139</v>
      </c>
      <c r="G213" s="9" t="s">
        <v>486</v>
      </c>
      <c r="H213" s="9" t="s">
        <v>158</v>
      </c>
      <c r="I213" s="9">
        <v>1</v>
      </c>
      <c r="J213" s="9">
        <v>1</v>
      </c>
      <c r="K213" s="9">
        <v>1</v>
      </c>
      <c r="L213" s="9" t="s">
        <v>485</v>
      </c>
      <c r="M213" s="9">
        <v>2680</v>
      </c>
      <c r="N213" s="62" t="e">
        <f t="shared" si="20"/>
        <v>#VALUE!</v>
      </c>
      <c r="O213" s="9" t="s">
        <v>23</v>
      </c>
      <c r="Q213" s="9" t="s">
        <v>25</v>
      </c>
      <c r="R213" s="9">
        <f>100^3</f>
        <v>1000000</v>
      </c>
      <c r="T213" s="9">
        <f>8*8*8</f>
        <v>512</v>
      </c>
      <c r="U213" s="9">
        <f>(1-T213/R213)*COUNT($R$169:$R$243)</f>
        <v>74.961600000000004</v>
      </c>
      <c r="V213" s="9" t="s">
        <v>54</v>
      </c>
      <c r="X213" s="9">
        <v>9.36</v>
      </c>
      <c r="Z213" s="9">
        <v>44.81</v>
      </c>
    </row>
    <row r="214" spans="1:26" x14ac:dyDescent="0.3">
      <c r="A214" s="9">
        <v>2</v>
      </c>
      <c r="B214" s="9">
        <v>400</v>
      </c>
      <c r="C214" s="9">
        <v>750</v>
      </c>
      <c r="D214" s="9" t="s">
        <v>487</v>
      </c>
      <c r="E214" s="9" t="s">
        <v>129</v>
      </c>
      <c r="F214" s="9" t="s">
        <v>134</v>
      </c>
      <c r="G214" s="9" t="s">
        <v>488</v>
      </c>
      <c r="H214" s="9" t="s">
        <v>366</v>
      </c>
      <c r="I214" s="9">
        <v>1</v>
      </c>
      <c r="J214" s="9">
        <v>1</v>
      </c>
      <c r="K214" s="9">
        <v>4</v>
      </c>
      <c r="L214" s="9" t="s">
        <v>489</v>
      </c>
      <c r="M214" s="9">
        <v>2680</v>
      </c>
      <c r="N214" s="62" t="e">
        <f t="shared" si="20"/>
        <v>#VALUE!</v>
      </c>
      <c r="O214" s="9" t="s">
        <v>23</v>
      </c>
      <c r="Q214" s="9" t="s">
        <v>91</v>
      </c>
      <c r="R214" s="9">
        <f>280*280*365</f>
        <v>28616000</v>
      </c>
      <c r="T214" s="9">
        <f>6*8*10</f>
        <v>480</v>
      </c>
      <c r="U214" s="9">
        <f>(1-T214/R214)*COUNT($R$313:$R$339)</f>
        <v>26.999547106513837</v>
      </c>
      <c r="V214" s="9" t="s">
        <v>54</v>
      </c>
      <c r="X214" s="9">
        <v>15</v>
      </c>
      <c r="Z214" s="9">
        <v>62</v>
      </c>
    </row>
    <row r="215" spans="1:26" x14ac:dyDescent="0.3">
      <c r="A215" s="9">
        <v>2</v>
      </c>
      <c r="B215" s="9">
        <v>350</v>
      </c>
      <c r="C215" s="9">
        <v>1200</v>
      </c>
      <c r="D215" s="9" t="s">
        <v>204</v>
      </c>
      <c r="E215" s="9" t="s">
        <v>129</v>
      </c>
      <c r="F215" s="9" t="s">
        <v>139</v>
      </c>
      <c r="G215" s="9" t="s">
        <v>490</v>
      </c>
      <c r="H215" s="9">
        <v>41</v>
      </c>
      <c r="I215" s="9">
        <v>2</v>
      </c>
      <c r="J215" s="9">
        <v>1</v>
      </c>
      <c r="K215" s="9">
        <v>1</v>
      </c>
      <c r="L215" s="9" t="s">
        <v>491</v>
      </c>
      <c r="M215" s="9">
        <v>2670</v>
      </c>
      <c r="N215" s="62" t="e">
        <f t="shared" si="20"/>
        <v>#VALUE!</v>
      </c>
      <c r="O215" s="9" t="s">
        <v>23</v>
      </c>
      <c r="Q215" s="9" t="s">
        <v>86</v>
      </c>
      <c r="R215" s="5">
        <f>125*125*125</f>
        <v>1953125</v>
      </c>
      <c r="T215" s="9">
        <f>12*12*12</f>
        <v>1728</v>
      </c>
      <c r="U215" s="9">
        <f>(1-T215/R215)*COUNT($R$104:$R$168)</f>
        <v>64.94249216</v>
      </c>
      <c r="V215" s="9" t="s">
        <v>27</v>
      </c>
      <c r="X215" s="9">
        <v>24</v>
      </c>
      <c r="Z215" s="9">
        <v>66</v>
      </c>
    </row>
    <row r="216" spans="1:26" x14ac:dyDescent="0.3">
      <c r="A216" s="9">
        <v>2</v>
      </c>
      <c r="B216" s="9">
        <v>250</v>
      </c>
      <c r="C216" s="9">
        <v>1600</v>
      </c>
      <c r="D216" s="9" t="s">
        <v>204</v>
      </c>
      <c r="E216" s="9" t="s">
        <v>171</v>
      </c>
      <c r="F216" s="9" t="s">
        <v>139</v>
      </c>
      <c r="G216" s="9" t="s">
        <v>492</v>
      </c>
      <c r="H216" s="9">
        <v>41</v>
      </c>
      <c r="I216" s="9">
        <v>2</v>
      </c>
      <c r="J216" s="9">
        <v>1</v>
      </c>
      <c r="K216" s="9">
        <v>1</v>
      </c>
      <c r="L216" s="9" t="s">
        <v>491</v>
      </c>
      <c r="M216" s="9">
        <v>2670</v>
      </c>
      <c r="N216" s="62" t="e">
        <f t="shared" si="20"/>
        <v>#VALUE!</v>
      </c>
      <c r="O216" s="9" t="s">
        <v>23</v>
      </c>
      <c r="Q216" s="9" t="s">
        <v>86</v>
      </c>
      <c r="R216" s="5">
        <f>125*125*125</f>
        <v>1953125</v>
      </c>
      <c r="T216" s="9">
        <f>12*12*12</f>
        <v>1728</v>
      </c>
      <c r="U216" s="9">
        <f>(1-T216/R216)*COUNT($R$104:$R$168)</f>
        <v>64.94249216</v>
      </c>
      <c r="V216" s="9" t="s">
        <v>54</v>
      </c>
      <c r="X216" s="9">
        <v>24</v>
      </c>
      <c r="Z216" s="9">
        <v>66</v>
      </c>
    </row>
    <row r="217" spans="1:26" x14ac:dyDescent="0.3">
      <c r="A217" s="9">
        <v>2</v>
      </c>
      <c r="B217" s="9">
        <v>250</v>
      </c>
      <c r="C217" s="9">
        <v>475</v>
      </c>
      <c r="D217" s="9" t="s">
        <v>204</v>
      </c>
      <c r="E217" s="9" t="s">
        <v>359</v>
      </c>
      <c r="F217" s="9" t="s">
        <v>139</v>
      </c>
      <c r="G217" s="9" t="s">
        <v>493</v>
      </c>
      <c r="H217" s="9">
        <v>41</v>
      </c>
      <c r="I217" s="9">
        <v>2</v>
      </c>
      <c r="J217" s="9">
        <v>1</v>
      </c>
      <c r="K217" s="9">
        <v>1</v>
      </c>
      <c r="L217" s="9" t="s">
        <v>491</v>
      </c>
      <c r="M217" s="9">
        <v>2670</v>
      </c>
      <c r="N217" s="62" t="e">
        <f t="shared" si="20"/>
        <v>#VALUE!</v>
      </c>
      <c r="O217" s="9" t="s">
        <v>23</v>
      </c>
      <c r="Q217" s="9" t="s">
        <v>86</v>
      </c>
      <c r="R217" s="5">
        <f>125*125*125</f>
        <v>1953125</v>
      </c>
      <c r="T217" s="9">
        <f>12*12*12</f>
        <v>1728</v>
      </c>
      <c r="U217" s="9">
        <f>(1-T217/R217)*COUNT($R$104:$R$168)</f>
        <v>64.94249216</v>
      </c>
      <c r="V217" s="9" t="s">
        <v>54</v>
      </c>
      <c r="X217" s="9">
        <v>24</v>
      </c>
      <c r="Z217" s="9">
        <v>66</v>
      </c>
    </row>
    <row r="218" spans="1:26" x14ac:dyDescent="0.3">
      <c r="A218" s="9">
        <v>2</v>
      </c>
      <c r="B218" s="9">
        <v>360</v>
      </c>
      <c r="C218" s="9">
        <v>600</v>
      </c>
      <c r="D218" s="9" t="s">
        <v>494</v>
      </c>
      <c r="E218" s="9" t="s">
        <v>129</v>
      </c>
      <c r="F218" s="9" t="s">
        <v>134</v>
      </c>
      <c r="G218" s="9" t="s">
        <v>495</v>
      </c>
      <c r="H218" s="9" t="s">
        <v>366</v>
      </c>
      <c r="I218" s="9">
        <v>1</v>
      </c>
      <c r="J218" s="9">
        <v>1</v>
      </c>
      <c r="K218" s="9">
        <v>4</v>
      </c>
      <c r="L218" s="9" t="s">
        <v>496</v>
      </c>
      <c r="M218" s="9">
        <v>2680</v>
      </c>
      <c r="N218" s="62" t="e">
        <f t="shared" si="20"/>
        <v>#VALUE!</v>
      </c>
      <c r="O218" s="9" t="s">
        <v>23</v>
      </c>
      <c r="Q218" s="9" t="s">
        <v>91</v>
      </c>
      <c r="R218" s="9">
        <f>280*280*365</f>
        <v>28616000</v>
      </c>
      <c r="T218" s="9">
        <f>6*8*10</f>
        <v>480</v>
      </c>
      <c r="U218" s="9">
        <f>(1-T218/R218)*COUNT($R$313:$R$339)</f>
        <v>26.999547106513837</v>
      </c>
      <c r="V218" s="9" t="s">
        <v>54</v>
      </c>
      <c r="X218" s="9">
        <v>15</v>
      </c>
      <c r="Z218" s="9">
        <v>62</v>
      </c>
    </row>
    <row r="219" spans="1:26" x14ac:dyDescent="0.3">
      <c r="A219" s="9">
        <v>2</v>
      </c>
      <c r="B219" s="9">
        <v>150</v>
      </c>
      <c r="C219" s="9">
        <v>1000</v>
      </c>
      <c r="D219" s="9" t="s">
        <v>156</v>
      </c>
      <c r="E219" s="9" t="s">
        <v>156</v>
      </c>
      <c r="F219" s="9" t="s">
        <v>196</v>
      </c>
      <c r="G219" s="9" t="s">
        <v>457</v>
      </c>
      <c r="H219" s="9" t="s">
        <v>458</v>
      </c>
      <c r="I219" s="9">
        <v>6</v>
      </c>
      <c r="J219" s="9">
        <v>4</v>
      </c>
      <c r="K219" s="9">
        <v>6</v>
      </c>
      <c r="L219" s="9" t="s">
        <v>497</v>
      </c>
      <c r="M219" s="62" t="e">
        <f>N219*100/L219</f>
        <v>#VALUE!</v>
      </c>
      <c r="N219" s="9">
        <v>2600</v>
      </c>
      <c r="O219" s="9" t="s">
        <v>23</v>
      </c>
      <c r="Q219" s="9" t="s">
        <v>98</v>
      </c>
      <c r="R219" s="9">
        <f>280*280*365</f>
        <v>28616000</v>
      </c>
      <c r="T219" s="9">
        <f>(PI()*10^2/4)*60</f>
        <v>4712.3889803846896</v>
      </c>
      <c r="U219" s="9">
        <f>(1-T219/R219)*COUNT($R$283:$R$312)</f>
        <v>29.995059698441029</v>
      </c>
      <c r="V219" s="9" t="s">
        <v>54</v>
      </c>
      <c r="X219" s="9">
        <v>30</v>
      </c>
      <c r="Z219" s="9">
        <v>65</v>
      </c>
    </row>
    <row r="220" spans="1:26" x14ac:dyDescent="0.3">
      <c r="A220" s="9">
        <v>2</v>
      </c>
      <c r="B220" s="9">
        <v>350</v>
      </c>
      <c r="C220" s="9">
        <v>1200</v>
      </c>
      <c r="D220" s="9" t="s">
        <v>204</v>
      </c>
      <c r="E220" s="9" t="s">
        <v>129</v>
      </c>
      <c r="F220" s="9" t="s">
        <v>139</v>
      </c>
      <c r="G220" s="9" t="s">
        <v>490</v>
      </c>
      <c r="H220" s="9">
        <v>41</v>
      </c>
      <c r="I220" s="9">
        <v>2</v>
      </c>
      <c r="J220" s="9">
        <v>1</v>
      </c>
      <c r="K220" s="9">
        <v>1</v>
      </c>
      <c r="L220" s="9" t="s">
        <v>498</v>
      </c>
      <c r="M220" s="9">
        <v>2670</v>
      </c>
      <c r="N220" s="62" t="e">
        <f>M220*L220/100</f>
        <v>#VALUE!</v>
      </c>
      <c r="O220" s="9" t="s">
        <v>23</v>
      </c>
      <c r="Q220" s="9" t="s">
        <v>86</v>
      </c>
      <c r="R220" s="5">
        <f>125*125*125</f>
        <v>1953125</v>
      </c>
      <c r="T220" s="9">
        <f>12*12*12</f>
        <v>1728</v>
      </c>
      <c r="U220" s="9">
        <f>(1-T220/R220)*COUNT($R$104:$R$168)</f>
        <v>64.94249216</v>
      </c>
      <c r="V220" s="9" t="s">
        <v>54</v>
      </c>
      <c r="X220" s="9">
        <v>24</v>
      </c>
      <c r="Z220" s="9">
        <v>66</v>
      </c>
    </row>
    <row r="221" spans="1:26" x14ac:dyDescent="0.3">
      <c r="A221" s="9">
        <v>2</v>
      </c>
      <c r="B221" s="9">
        <v>250</v>
      </c>
      <c r="C221" s="9">
        <v>600</v>
      </c>
      <c r="D221" s="9" t="s">
        <v>204</v>
      </c>
      <c r="E221" s="9" t="s">
        <v>171</v>
      </c>
      <c r="F221" s="9" t="s">
        <v>139</v>
      </c>
      <c r="G221" s="9" t="s">
        <v>357</v>
      </c>
      <c r="H221" s="9">
        <v>41</v>
      </c>
      <c r="I221" s="9">
        <v>2</v>
      </c>
      <c r="J221" s="9">
        <v>1</v>
      </c>
      <c r="K221" s="9">
        <v>1</v>
      </c>
      <c r="L221" s="9" t="s">
        <v>499</v>
      </c>
      <c r="M221" s="9">
        <v>2670</v>
      </c>
      <c r="N221" s="62" t="e">
        <f>M221*L221/100</f>
        <v>#VALUE!</v>
      </c>
      <c r="O221" s="9" t="s">
        <v>23</v>
      </c>
      <c r="Q221" s="9" t="s">
        <v>86</v>
      </c>
      <c r="R221" s="5">
        <f>125*125*125</f>
        <v>1953125</v>
      </c>
      <c r="T221" s="9">
        <f>12*12*12</f>
        <v>1728</v>
      </c>
      <c r="U221" s="9">
        <f>(1-T221/R221)*COUNT($R$104:$R$168)</f>
        <v>64.94249216</v>
      </c>
      <c r="V221" s="9" t="s">
        <v>54</v>
      </c>
      <c r="X221" s="9">
        <v>24</v>
      </c>
      <c r="Z221" s="9">
        <v>66</v>
      </c>
    </row>
    <row r="222" spans="1:26" x14ac:dyDescent="0.3">
      <c r="A222" s="9">
        <v>2</v>
      </c>
      <c r="B222" s="9">
        <v>350</v>
      </c>
      <c r="C222" s="9">
        <v>1100</v>
      </c>
      <c r="D222" s="9" t="s">
        <v>139</v>
      </c>
      <c r="E222" s="9" t="s">
        <v>129</v>
      </c>
      <c r="F222" s="9" t="s">
        <v>134</v>
      </c>
      <c r="G222" s="9" t="s">
        <v>500</v>
      </c>
      <c r="H222" s="9" t="s">
        <v>150</v>
      </c>
      <c r="I222" s="9">
        <v>1</v>
      </c>
      <c r="J222" s="9">
        <v>1</v>
      </c>
      <c r="K222" s="9">
        <v>1</v>
      </c>
      <c r="L222" s="9" t="s">
        <v>501</v>
      </c>
      <c r="M222" s="9">
        <v>2680</v>
      </c>
      <c r="N222" s="9">
        <v>2591</v>
      </c>
      <c r="O222" s="9" t="s">
        <v>23</v>
      </c>
      <c r="Q222" s="9" t="s">
        <v>86</v>
      </c>
      <c r="R222" s="9">
        <f>125*125*125</f>
        <v>1953125</v>
      </c>
      <c r="T222" s="9">
        <f>10*10*10</f>
        <v>1000</v>
      </c>
      <c r="U222" s="9">
        <f>(1-T222/R222)*COUNT($R$55:$R$81)</f>
        <v>26.986176</v>
      </c>
      <c r="V222" s="9" t="s">
        <v>54</v>
      </c>
      <c r="X222" s="9">
        <v>20</v>
      </c>
      <c r="Z222" s="9">
        <v>63</v>
      </c>
    </row>
    <row r="223" spans="1:26" x14ac:dyDescent="0.3">
      <c r="A223" s="9">
        <v>2</v>
      </c>
      <c r="B223" s="9">
        <v>180</v>
      </c>
      <c r="C223" s="9">
        <v>1400</v>
      </c>
      <c r="D223" s="9" t="s">
        <v>156</v>
      </c>
      <c r="E223" s="9" t="s">
        <v>129</v>
      </c>
      <c r="F223" s="9" t="s">
        <v>139</v>
      </c>
      <c r="G223" s="9" t="s">
        <v>502</v>
      </c>
      <c r="H223" s="9" t="s">
        <v>158</v>
      </c>
      <c r="I223" s="9">
        <v>1</v>
      </c>
      <c r="J223" s="9">
        <v>1</v>
      </c>
      <c r="K223" s="9">
        <v>1</v>
      </c>
      <c r="L223" s="9" t="s">
        <v>503</v>
      </c>
      <c r="M223" s="9">
        <v>2680</v>
      </c>
      <c r="N223" s="62" t="e">
        <f>M223*L223/100</f>
        <v>#VALUE!</v>
      </c>
      <c r="O223" s="9" t="s">
        <v>23</v>
      </c>
      <c r="Q223" s="9" t="s">
        <v>25</v>
      </c>
      <c r="R223" s="9">
        <f>100^3</f>
        <v>1000000</v>
      </c>
      <c r="T223" s="9">
        <f>8*8*8</f>
        <v>512</v>
      </c>
      <c r="U223" s="9">
        <f>(1-T223/R223)*COUNT($R$169:$R$243)</f>
        <v>74.961600000000004</v>
      </c>
      <c r="V223" s="9" t="s">
        <v>54</v>
      </c>
      <c r="X223" s="9">
        <v>9.36</v>
      </c>
      <c r="Z223" s="9">
        <v>44.81</v>
      </c>
    </row>
    <row r="224" spans="1:26" x14ac:dyDescent="0.3">
      <c r="A224" s="9">
        <v>2</v>
      </c>
      <c r="B224" s="9">
        <v>300</v>
      </c>
      <c r="C224" s="9">
        <v>1000</v>
      </c>
      <c r="D224" s="9" t="s">
        <v>130</v>
      </c>
      <c r="E224" s="9" t="s">
        <v>171</v>
      </c>
      <c r="F224" s="9" t="s">
        <v>134</v>
      </c>
      <c r="G224" s="9" t="s">
        <v>504</v>
      </c>
      <c r="H224" s="9">
        <v>28</v>
      </c>
      <c r="I224" s="9">
        <v>6</v>
      </c>
      <c r="J224" s="9">
        <v>1</v>
      </c>
      <c r="K224" s="9">
        <v>6</v>
      </c>
      <c r="L224" s="9" t="s">
        <v>505</v>
      </c>
      <c r="M224" s="9">
        <v>2670</v>
      </c>
      <c r="N224" s="9">
        <v>2580</v>
      </c>
      <c r="O224" s="9" t="s">
        <v>23</v>
      </c>
      <c r="Q224" s="9" t="s">
        <v>91</v>
      </c>
      <c r="R224" s="9">
        <f>280*280*365</f>
        <v>28616000</v>
      </c>
      <c r="T224" s="9">
        <f>12*12*12</f>
        <v>1728</v>
      </c>
      <c r="U224" s="9">
        <f>(1-T224/R224)*COUNT(#REF!)</f>
        <v>0</v>
      </c>
      <c r="V224" s="9" t="s">
        <v>54</v>
      </c>
      <c r="X224" s="9">
        <v>20</v>
      </c>
      <c r="Z224" s="9">
        <v>63</v>
      </c>
    </row>
    <row r="225" spans="1:26" x14ac:dyDescent="0.3">
      <c r="A225" s="9">
        <v>2</v>
      </c>
      <c r="B225" s="9">
        <v>140</v>
      </c>
      <c r="C225" s="9">
        <v>600</v>
      </c>
      <c r="D225" s="9" t="s">
        <v>156</v>
      </c>
      <c r="E225" s="9" t="s">
        <v>129</v>
      </c>
      <c r="F225" s="9" t="s">
        <v>139</v>
      </c>
      <c r="G225" s="9" t="s">
        <v>506</v>
      </c>
      <c r="H225" s="9" t="s">
        <v>158</v>
      </c>
      <c r="I225" s="9">
        <v>1</v>
      </c>
      <c r="J225" s="9">
        <v>1</v>
      </c>
      <c r="K225" s="9">
        <v>1</v>
      </c>
      <c r="L225" s="9" t="s">
        <v>507</v>
      </c>
      <c r="M225" s="9">
        <v>2680</v>
      </c>
      <c r="N225" s="62" t="e">
        <f t="shared" ref="N225:N233" si="21">M225*L225/100</f>
        <v>#VALUE!</v>
      </c>
      <c r="O225" s="9" t="s">
        <v>23</v>
      </c>
      <c r="Q225" s="9" t="s">
        <v>25</v>
      </c>
      <c r="R225" s="9">
        <f>100^3</f>
        <v>1000000</v>
      </c>
      <c r="T225" s="9">
        <f>8*8*8</f>
        <v>512</v>
      </c>
      <c r="U225" s="9">
        <f>(1-T225/R225)*COUNT($R$169:$R$243)</f>
        <v>74.961600000000004</v>
      </c>
      <c r="V225" s="9" t="s">
        <v>54</v>
      </c>
      <c r="X225" s="9">
        <v>9.36</v>
      </c>
      <c r="Z225" s="9">
        <v>44.81</v>
      </c>
    </row>
    <row r="226" spans="1:26" x14ac:dyDescent="0.3">
      <c r="A226" s="9">
        <v>2</v>
      </c>
      <c r="B226" s="9">
        <v>400</v>
      </c>
      <c r="C226" s="9">
        <v>900</v>
      </c>
      <c r="D226" s="9" t="s">
        <v>508</v>
      </c>
      <c r="E226" s="9" t="s">
        <v>129</v>
      </c>
      <c r="F226" s="9" t="s">
        <v>134</v>
      </c>
      <c r="G226" s="9" t="s">
        <v>509</v>
      </c>
      <c r="H226" s="9" t="s">
        <v>366</v>
      </c>
      <c r="I226" s="9">
        <v>1</v>
      </c>
      <c r="J226" s="9">
        <v>1</v>
      </c>
      <c r="K226" s="9">
        <v>4</v>
      </c>
      <c r="L226" s="9" t="s">
        <v>510</v>
      </c>
      <c r="M226" s="9">
        <v>2680</v>
      </c>
      <c r="N226" s="62" t="e">
        <f t="shared" si="21"/>
        <v>#VALUE!</v>
      </c>
      <c r="O226" s="9" t="s">
        <v>23</v>
      </c>
      <c r="Q226" s="9" t="s">
        <v>91</v>
      </c>
      <c r="R226" s="9">
        <f>280*280*365</f>
        <v>28616000</v>
      </c>
      <c r="T226" s="9">
        <f>6*8*10</f>
        <v>480</v>
      </c>
      <c r="U226" s="9">
        <f>(1-T226/R226)*COUNT($R$313:$R$339)</f>
        <v>26.999547106513837</v>
      </c>
      <c r="V226" s="9" t="s">
        <v>54</v>
      </c>
      <c r="X226" s="9">
        <v>15</v>
      </c>
      <c r="Z226" s="9">
        <v>62</v>
      </c>
    </row>
    <row r="227" spans="1:26" x14ac:dyDescent="0.3">
      <c r="A227" s="9">
        <v>2</v>
      </c>
      <c r="B227" s="9">
        <v>250</v>
      </c>
      <c r="C227" s="9">
        <v>2400</v>
      </c>
      <c r="D227" s="9" t="s">
        <v>204</v>
      </c>
      <c r="E227" s="9" t="s">
        <v>129</v>
      </c>
      <c r="F227" s="9" t="s">
        <v>139</v>
      </c>
      <c r="G227" s="9" t="s">
        <v>214</v>
      </c>
      <c r="H227" s="9">
        <v>41</v>
      </c>
      <c r="I227" s="9">
        <v>2</v>
      </c>
      <c r="J227" s="9">
        <v>1</v>
      </c>
      <c r="K227" s="9">
        <v>1</v>
      </c>
      <c r="L227" s="9" t="s">
        <v>511</v>
      </c>
      <c r="M227" s="9">
        <v>2670</v>
      </c>
      <c r="N227" s="62" t="e">
        <f t="shared" si="21"/>
        <v>#VALUE!</v>
      </c>
      <c r="O227" s="9" t="s">
        <v>23</v>
      </c>
      <c r="Q227" s="9" t="s">
        <v>86</v>
      </c>
      <c r="R227" s="5">
        <f>125*125*125</f>
        <v>1953125</v>
      </c>
      <c r="T227" s="9">
        <f>12*12*12</f>
        <v>1728</v>
      </c>
      <c r="U227" s="9">
        <f>(1-T227/R227)*COUNT($R$104:$R$168)</f>
        <v>64.94249216</v>
      </c>
      <c r="V227" s="9" t="s">
        <v>54</v>
      </c>
      <c r="X227" s="9">
        <v>24</v>
      </c>
      <c r="Z227" s="9">
        <v>66</v>
      </c>
    </row>
    <row r="228" spans="1:26" x14ac:dyDescent="0.3">
      <c r="A228" s="9">
        <v>2</v>
      </c>
      <c r="B228" s="9">
        <v>175</v>
      </c>
      <c r="C228" s="9">
        <v>1025</v>
      </c>
      <c r="D228" s="9" t="s">
        <v>429</v>
      </c>
      <c r="E228" s="9" t="s">
        <v>129</v>
      </c>
      <c r="F228" s="9" t="s">
        <v>128</v>
      </c>
      <c r="G228" s="9" t="s">
        <v>430</v>
      </c>
      <c r="H228" s="9">
        <v>35</v>
      </c>
      <c r="I228" s="9">
        <v>1</v>
      </c>
      <c r="J228" s="9">
        <v>1</v>
      </c>
      <c r="K228" s="9">
        <v>3</v>
      </c>
      <c r="L228" s="9" t="s">
        <v>511</v>
      </c>
      <c r="M228" s="9">
        <v>2680</v>
      </c>
      <c r="N228" s="62" t="e">
        <f t="shared" si="21"/>
        <v>#VALUE!</v>
      </c>
      <c r="O228" s="9" t="s">
        <v>23</v>
      </c>
      <c r="Q228" s="9" t="s">
        <v>97</v>
      </c>
      <c r="R228" s="9">
        <f>245*245*350</f>
        <v>21008750</v>
      </c>
      <c r="T228" s="9">
        <f>10*10*10</f>
        <v>1000</v>
      </c>
      <c r="U228" s="9">
        <f>(1-T228/R228)*COUNT($R$256:$R$282)</f>
        <v>26.99871482120545</v>
      </c>
      <c r="V228" s="9" t="s">
        <v>27</v>
      </c>
      <c r="X228" s="9">
        <v>20</v>
      </c>
      <c r="Z228" s="9">
        <v>63</v>
      </c>
    </row>
    <row r="229" spans="1:26" x14ac:dyDescent="0.3">
      <c r="A229" s="9">
        <v>2</v>
      </c>
      <c r="B229" s="9">
        <v>170</v>
      </c>
      <c r="C229" s="9">
        <v>1300</v>
      </c>
      <c r="D229" s="9" t="s">
        <v>156</v>
      </c>
      <c r="E229" s="9" t="s">
        <v>129</v>
      </c>
      <c r="F229" s="9" t="s">
        <v>139</v>
      </c>
      <c r="G229" s="9" t="s">
        <v>512</v>
      </c>
      <c r="H229" s="9" t="s">
        <v>158</v>
      </c>
      <c r="I229" s="9">
        <v>1</v>
      </c>
      <c r="J229" s="9">
        <v>1</v>
      </c>
      <c r="K229" s="9">
        <v>1</v>
      </c>
      <c r="L229" s="9" t="s">
        <v>513</v>
      </c>
      <c r="M229" s="9">
        <v>2680</v>
      </c>
      <c r="N229" s="62" t="e">
        <f t="shared" si="21"/>
        <v>#VALUE!</v>
      </c>
      <c r="O229" s="9" t="s">
        <v>23</v>
      </c>
      <c r="Q229" s="9" t="s">
        <v>25</v>
      </c>
      <c r="R229" s="9">
        <f>100^3</f>
        <v>1000000</v>
      </c>
      <c r="T229" s="9">
        <f>8*8*8</f>
        <v>512</v>
      </c>
      <c r="U229" s="9">
        <f>(1-T229/R229)*COUNT($R$169:$R$243)</f>
        <v>74.961600000000004</v>
      </c>
      <c r="V229" s="9" t="s">
        <v>54</v>
      </c>
      <c r="X229" s="9">
        <v>9.36</v>
      </c>
      <c r="Z229" s="9">
        <v>44.81</v>
      </c>
    </row>
    <row r="230" spans="1:26" x14ac:dyDescent="0.3">
      <c r="A230" s="9">
        <v>2</v>
      </c>
      <c r="B230" s="9">
        <v>170</v>
      </c>
      <c r="C230" s="9">
        <v>700</v>
      </c>
      <c r="D230" s="9" t="s">
        <v>156</v>
      </c>
      <c r="E230" s="9" t="s">
        <v>129</v>
      </c>
      <c r="F230" s="9" t="s">
        <v>139</v>
      </c>
      <c r="G230" s="9" t="s">
        <v>514</v>
      </c>
      <c r="H230" s="9" t="s">
        <v>158</v>
      </c>
      <c r="I230" s="9">
        <v>1</v>
      </c>
      <c r="J230" s="9">
        <v>1</v>
      </c>
      <c r="K230" s="9">
        <v>1</v>
      </c>
      <c r="L230" s="9" t="s">
        <v>515</v>
      </c>
      <c r="M230" s="9">
        <v>2680</v>
      </c>
      <c r="N230" s="62" t="e">
        <f t="shared" si="21"/>
        <v>#VALUE!</v>
      </c>
      <c r="O230" s="9" t="s">
        <v>23</v>
      </c>
      <c r="Q230" s="9" t="s">
        <v>25</v>
      </c>
      <c r="R230" s="9">
        <f>100^3</f>
        <v>1000000</v>
      </c>
      <c r="T230" s="9">
        <f>8*8*8</f>
        <v>512</v>
      </c>
      <c r="U230" s="9">
        <f>(1-T230/R230)*COUNT($R$169:$R$243)</f>
        <v>74.961600000000004</v>
      </c>
      <c r="V230" s="9" t="s">
        <v>54</v>
      </c>
      <c r="X230" s="9">
        <v>9.36</v>
      </c>
      <c r="Z230" s="9">
        <v>44.81</v>
      </c>
    </row>
    <row r="231" spans="1:26" x14ac:dyDescent="0.3">
      <c r="A231" s="9">
        <v>2</v>
      </c>
      <c r="B231" s="9">
        <v>788</v>
      </c>
      <c r="C231" s="9">
        <v>500</v>
      </c>
      <c r="D231" s="9" t="s">
        <v>190</v>
      </c>
      <c r="E231" s="9" t="s">
        <v>171</v>
      </c>
      <c r="F231" s="9" t="s">
        <v>130</v>
      </c>
      <c r="G231" s="9" t="s">
        <v>516</v>
      </c>
      <c r="H231" s="9">
        <v>40</v>
      </c>
      <c r="I231" s="9">
        <v>6</v>
      </c>
      <c r="J231" s="9">
        <v>1</v>
      </c>
      <c r="K231" s="9">
        <v>6</v>
      </c>
      <c r="L231" s="9" t="s">
        <v>517</v>
      </c>
      <c r="M231" s="9">
        <v>2680</v>
      </c>
      <c r="N231" s="9" t="e">
        <f t="shared" si="21"/>
        <v>#VALUE!</v>
      </c>
      <c r="O231" s="9" t="s">
        <v>23</v>
      </c>
      <c r="Q231" s="9" t="s">
        <v>80</v>
      </c>
      <c r="R231" s="9">
        <f>630*400*500</f>
        <v>126000000</v>
      </c>
      <c r="T231" s="9">
        <f>10*10*10</f>
        <v>1000</v>
      </c>
      <c r="U231" s="9">
        <f>(1-T231/R231)*COUNT($R$2:$R$29)</f>
        <v>27.999777777777776</v>
      </c>
      <c r="V231" s="9" t="s">
        <v>54</v>
      </c>
      <c r="X231" s="9">
        <v>20</v>
      </c>
      <c r="Z231" s="9">
        <v>60</v>
      </c>
    </row>
    <row r="232" spans="1:26" x14ac:dyDescent="0.3">
      <c r="A232" s="9">
        <v>2</v>
      </c>
      <c r="B232" s="9">
        <v>160</v>
      </c>
      <c r="C232" s="9">
        <v>1200</v>
      </c>
      <c r="D232" s="9" t="s">
        <v>156</v>
      </c>
      <c r="E232" s="9" t="s">
        <v>129</v>
      </c>
      <c r="F232" s="9" t="s">
        <v>139</v>
      </c>
      <c r="G232" s="9" t="s">
        <v>518</v>
      </c>
      <c r="H232" s="9" t="s">
        <v>158</v>
      </c>
      <c r="I232" s="9">
        <v>1</v>
      </c>
      <c r="J232" s="9">
        <v>1</v>
      </c>
      <c r="K232" s="9">
        <v>1</v>
      </c>
      <c r="L232" s="9" t="s">
        <v>519</v>
      </c>
      <c r="M232" s="9">
        <v>2680</v>
      </c>
      <c r="N232" s="62" t="e">
        <f t="shared" si="21"/>
        <v>#VALUE!</v>
      </c>
      <c r="O232" s="9" t="s">
        <v>23</v>
      </c>
      <c r="Q232" s="9" t="s">
        <v>25</v>
      </c>
      <c r="R232" s="9">
        <f>100^3</f>
        <v>1000000</v>
      </c>
      <c r="T232" s="9">
        <f>8*8*8</f>
        <v>512</v>
      </c>
      <c r="U232" s="9">
        <f>(1-T232/R232)*COUNT($R$169:$R$243)</f>
        <v>74.961600000000004</v>
      </c>
      <c r="V232" s="9" t="s">
        <v>54</v>
      </c>
      <c r="X232" s="9">
        <v>9.36</v>
      </c>
      <c r="Z232" s="9">
        <v>44.81</v>
      </c>
    </row>
    <row r="233" spans="1:26" x14ac:dyDescent="0.3">
      <c r="A233" s="9">
        <v>2</v>
      </c>
      <c r="B233" s="9">
        <v>300</v>
      </c>
      <c r="C233" s="9">
        <v>1500</v>
      </c>
      <c r="D233" s="9" t="s">
        <v>128</v>
      </c>
      <c r="E233" s="9" t="s">
        <v>156</v>
      </c>
      <c r="F233" s="9" t="s">
        <v>164</v>
      </c>
      <c r="G233" s="9" t="s">
        <v>484</v>
      </c>
      <c r="H233" s="9" t="s">
        <v>150</v>
      </c>
      <c r="I233" s="9">
        <v>6</v>
      </c>
      <c r="J233" s="9">
        <v>1</v>
      </c>
      <c r="K233" s="9">
        <v>6</v>
      </c>
      <c r="L233" s="9" t="s">
        <v>520</v>
      </c>
      <c r="M233" s="9">
        <v>2680</v>
      </c>
      <c r="N233" s="62" t="e">
        <f t="shared" si="21"/>
        <v>#VALUE!</v>
      </c>
      <c r="O233" s="9" t="s">
        <v>23</v>
      </c>
      <c r="Q233" s="9" t="s">
        <v>121</v>
      </c>
      <c r="R233" s="9">
        <f>(PI()*400^2/4)*400</f>
        <v>50265482.457436688</v>
      </c>
      <c r="T233" s="9">
        <f>10*10*10</f>
        <v>1000</v>
      </c>
      <c r="U233" s="9">
        <f>(1-T233/R233)*COUNT($R$83:$R$100)</f>
        <v>17.999641901378041</v>
      </c>
      <c r="V233" s="9" t="s">
        <v>27</v>
      </c>
      <c r="X233" s="9">
        <v>20</v>
      </c>
      <c r="Z233" s="9">
        <v>63</v>
      </c>
    </row>
    <row r="234" spans="1:26" x14ac:dyDescent="0.3">
      <c r="A234" s="9">
        <v>2</v>
      </c>
      <c r="B234" s="9">
        <v>150</v>
      </c>
      <c r="C234" s="9">
        <v>1000</v>
      </c>
      <c r="D234" s="9" t="s">
        <v>156</v>
      </c>
      <c r="E234" s="9" t="s">
        <v>156</v>
      </c>
      <c r="F234" s="9" t="s">
        <v>196</v>
      </c>
      <c r="G234" s="9" t="s">
        <v>457</v>
      </c>
      <c r="H234" s="9" t="s">
        <v>458</v>
      </c>
      <c r="I234" s="9">
        <v>6</v>
      </c>
      <c r="J234" s="9">
        <v>4</v>
      </c>
      <c r="K234" s="9">
        <v>6</v>
      </c>
      <c r="L234" s="9" t="s">
        <v>521</v>
      </c>
      <c r="M234" s="62" t="e">
        <f>N234*100/L234</f>
        <v>#VALUE!</v>
      </c>
      <c r="N234" s="9">
        <v>2580</v>
      </c>
      <c r="O234" s="9" t="s">
        <v>23</v>
      </c>
      <c r="Q234" s="9" t="s">
        <v>98</v>
      </c>
      <c r="R234" s="9">
        <f>280*280*365</f>
        <v>28616000</v>
      </c>
      <c r="T234" s="9">
        <f>(PI()*10^2/4)*60</f>
        <v>4712.3889803846896</v>
      </c>
      <c r="U234" s="9">
        <f>(1-T234/R234)*COUNT($R$283:$R$312)</f>
        <v>29.995059698441029</v>
      </c>
      <c r="V234" s="9" t="s">
        <v>54</v>
      </c>
      <c r="X234" s="9">
        <v>30</v>
      </c>
      <c r="Z234" s="9">
        <v>65</v>
      </c>
    </row>
    <row r="235" spans="1:26" x14ac:dyDescent="0.3">
      <c r="A235" s="9">
        <v>2</v>
      </c>
      <c r="B235" s="9">
        <v>180</v>
      </c>
      <c r="C235" s="9">
        <v>700</v>
      </c>
      <c r="D235" s="9" t="s">
        <v>156</v>
      </c>
      <c r="E235" s="9" t="s">
        <v>129</v>
      </c>
      <c r="F235" s="9" t="s">
        <v>139</v>
      </c>
      <c r="G235" s="9" t="s">
        <v>522</v>
      </c>
      <c r="H235" s="9" t="s">
        <v>158</v>
      </c>
      <c r="I235" s="9">
        <v>1</v>
      </c>
      <c r="J235" s="9">
        <v>1</v>
      </c>
      <c r="K235" s="9">
        <v>1</v>
      </c>
      <c r="L235" s="9" t="s">
        <v>523</v>
      </c>
      <c r="M235" s="9">
        <v>2680</v>
      </c>
      <c r="N235" s="62" t="e">
        <f>M235*L235/100</f>
        <v>#VALUE!</v>
      </c>
      <c r="O235" s="9" t="s">
        <v>23</v>
      </c>
      <c r="Q235" s="9" t="s">
        <v>25</v>
      </c>
      <c r="R235" s="9">
        <f>100^3</f>
        <v>1000000</v>
      </c>
      <c r="T235" s="9">
        <f>8*8*8</f>
        <v>512</v>
      </c>
      <c r="U235" s="9">
        <f>(1-T235/R235)*COUNT($R$169:$R$243)</f>
        <v>74.961600000000004</v>
      </c>
      <c r="V235" s="9" t="s">
        <v>54</v>
      </c>
      <c r="X235" s="9">
        <v>9.36</v>
      </c>
      <c r="Z235" s="9">
        <v>44.81</v>
      </c>
    </row>
    <row r="236" spans="1:26" x14ac:dyDescent="0.3">
      <c r="A236" s="9">
        <v>2</v>
      </c>
      <c r="B236" s="9">
        <v>350</v>
      </c>
      <c r="C236" s="9">
        <v>1100</v>
      </c>
      <c r="D236" s="9" t="s">
        <v>130</v>
      </c>
      <c r="E236" s="9" t="s">
        <v>129</v>
      </c>
      <c r="F236" s="9" t="s">
        <v>134</v>
      </c>
      <c r="G236" s="9" t="s">
        <v>524</v>
      </c>
      <c r="H236" s="9" t="s">
        <v>150</v>
      </c>
      <c r="I236" s="9">
        <v>1</v>
      </c>
      <c r="J236" s="9">
        <v>1</v>
      </c>
      <c r="K236" s="9">
        <v>1</v>
      </c>
      <c r="L236" s="9" t="s">
        <v>525</v>
      </c>
      <c r="M236" s="9">
        <v>2680</v>
      </c>
      <c r="N236" s="9">
        <v>2575</v>
      </c>
      <c r="O236" s="9" t="s">
        <v>23</v>
      </c>
      <c r="Q236" s="9" t="s">
        <v>86</v>
      </c>
      <c r="R236" s="9">
        <f>125*125*125</f>
        <v>1953125</v>
      </c>
      <c r="T236" s="9">
        <f>10*10*10</f>
        <v>1000</v>
      </c>
      <c r="U236" s="9">
        <f>(1-T236/R236)*COUNT($R$55:$R$81)</f>
        <v>26.986176</v>
      </c>
      <c r="V236" s="9" t="s">
        <v>54</v>
      </c>
      <c r="X236" s="9">
        <v>20</v>
      </c>
      <c r="Z236" s="9">
        <v>63</v>
      </c>
    </row>
    <row r="237" spans="1:26" x14ac:dyDescent="0.3">
      <c r="A237" s="9">
        <v>2</v>
      </c>
      <c r="B237" s="9">
        <v>150</v>
      </c>
      <c r="C237" s="9">
        <v>1100</v>
      </c>
      <c r="D237" s="9" t="s">
        <v>156</v>
      </c>
      <c r="E237" s="9" t="s">
        <v>129</v>
      </c>
      <c r="F237" s="9" t="s">
        <v>139</v>
      </c>
      <c r="G237" s="9" t="s">
        <v>304</v>
      </c>
      <c r="H237" s="9" t="s">
        <v>158</v>
      </c>
      <c r="I237" s="9">
        <v>1</v>
      </c>
      <c r="J237" s="9">
        <v>1</v>
      </c>
      <c r="K237" s="9">
        <v>1</v>
      </c>
      <c r="L237" s="9" t="s">
        <v>526</v>
      </c>
      <c r="M237" s="9">
        <v>2680</v>
      </c>
      <c r="N237" s="62" t="e">
        <f>M237*L237/100</f>
        <v>#VALUE!</v>
      </c>
      <c r="O237" s="9" t="s">
        <v>23</v>
      </c>
      <c r="Q237" s="9" t="s">
        <v>25</v>
      </c>
      <c r="R237" s="9">
        <f>100^3</f>
        <v>1000000</v>
      </c>
      <c r="T237" s="9">
        <f>8*8*8</f>
        <v>512</v>
      </c>
      <c r="U237" s="9">
        <f>(1-T237/R237)*COUNT($R$169:$R$243)</f>
        <v>74.961600000000004</v>
      </c>
      <c r="V237" s="9" t="s">
        <v>54</v>
      </c>
      <c r="X237" s="9">
        <v>9.36</v>
      </c>
      <c r="Z237" s="9">
        <v>44.81</v>
      </c>
    </row>
    <row r="238" spans="1:26" x14ac:dyDescent="0.3">
      <c r="A238" s="9">
        <v>2</v>
      </c>
      <c r="B238" s="9">
        <v>150</v>
      </c>
      <c r="C238" s="9">
        <v>600</v>
      </c>
      <c r="D238" s="9" t="s">
        <v>156</v>
      </c>
      <c r="E238" s="9" t="s">
        <v>129</v>
      </c>
      <c r="F238" s="9" t="s">
        <v>139</v>
      </c>
      <c r="G238" s="9" t="s">
        <v>527</v>
      </c>
      <c r="H238" s="9" t="s">
        <v>158</v>
      </c>
      <c r="I238" s="9">
        <v>1</v>
      </c>
      <c r="J238" s="9">
        <v>1</v>
      </c>
      <c r="K238" s="9">
        <v>1</v>
      </c>
      <c r="L238" s="9" t="s">
        <v>528</v>
      </c>
      <c r="M238" s="9">
        <v>2680</v>
      </c>
      <c r="N238" s="62" t="e">
        <f>M238*L238/100</f>
        <v>#VALUE!</v>
      </c>
      <c r="O238" s="9" t="s">
        <v>23</v>
      </c>
      <c r="Q238" s="9" t="s">
        <v>25</v>
      </c>
      <c r="R238" s="9">
        <f>100^3</f>
        <v>1000000</v>
      </c>
      <c r="T238" s="9">
        <f>8*8*8</f>
        <v>512</v>
      </c>
      <c r="U238" s="9">
        <f>(1-T238/R238)*COUNT($R$169:$R$243)</f>
        <v>74.961600000000004</v>
      </c>
      <c r="V238" s="9" t="s">
        <v>54</v>
      </c>
      <c r="X238" s="9">
        <v>9.36</v>
      </c>
      <c r="Z238" s="9">
        <v>44.81</v>
      </c>
    </row>
    <row r="239" spans="1:26" x14ac:dyDescent="0.3">
      <c r="A239" s="9">
        <v>2</v>
      </c>
      <c r="B239" s="9">
        <v>250</v>
      </c>
      <c r="C239" s="9">
        <v>800</v>
      </c>
      <c r="D239" s="9" t="s">
        <v>128</v>
      </c>
      <c r="E239" s="9" t="s">
        <v>171</v>
      </c>
      <c r="F239" s="9" t="s">
        <v>134</v>
      </c>
      <c r="G239" s="9" t="s">
        <v>529</v>
      </c>
      <c r="H239" s="9">
        <v>28</v>
      </c>
      <c r="I239" s="9">
        <v>6</v>
      </c>
      <c r="J239" s="9">
        <v>1</v>
      </c>
      <c r="K239" s="9">
        <v>6</v>
      </c>
      <c r="L239" s="9" t="s">
        <v>530</v>
      </c>
      <c r="M239" s="9">
        <v>2670</v>
      </c>
      <c r="N239" s="9">
        <v>2560</v>
      </c>
      <c r="O239" s="9" t="s">
        <v>23</v>
      </c>
      <c r="Q239" s="9" t="s">
        <v>91</v>
      </c>
      <c r="R239" s="9">
        <f>280*280*365</f>
        <v>28616000</v>
      </c>
      <c r="T239" s="9">
        <f>12*12*12</f>
        <v>1728</v>
      </c>
      <c r="U239" s="9">
        <f>(1-T239/R239)*COUNT(#REF!)</f>
        <v>0</v>
      </c>
      <c r="V239" s="9" t="s">
        <v>54</v>
      </c>
      <c r="X239" s="9">
        <v>20</v>
      </c>
      <c r="Z239" s="9">
        <v>63</v>
      </c>
    </row>
    <row r="240" spans="1:26" x14ac:dyDescent="0.3">
      <c r="A240" s="9">
        <v>2</v>
      </c>
      <c r="B240" s="9">
        <v>250</v>
      </c>
      <c r="C240" s="9">
        <v>700</v>
      </c>
      <c r="D240" s="9" t="s">
        <v>204</v>
      </c>
      <c r="E240" s="9" t="s">
        <v>171</v>
      </c>
      <c r="F240" s="9" t="s">
        <v>139</v>
      </c>
      <c r="G240" s="9" t="s">
        <v>235</v>
      </c>
      <c r="H240" s="9">
        <v>41</v>
      </c>
      <c r="I240" s="9">
        <v>2</v>
      </c>
      <c r="J240" s="9">
        <v>1</v>
      </c>
      <c r="K240" s="9">
        <v>1</v>
      </c>
      <c r="L240" s="9" t="s">
        <v>531</v>
      </c>
      <c r="M240" s="9">
        <v>2670</v>
      </c>
      <c r="N240" s="62" t="e">
        <f t="shared" ref="N240:N253" si="22">M240*L240/100</f>
        <v>#VALUE!</v>
      </c>
      <c r="O240" s="9" t="s">
        <v>23</v>
      </c>
      <c r="Q240" s="9" t="s">
        <v>86</v>
      </c>
      <c r="R240" s="5">
        <f>125*125*125</f>
        <v>1953125</v>
      </c>
      <c r="T240" s="9">
        <f>12*12*12</f>
        <v>1728</v>
      </c>
      <c r="U240" s="9">
        <f>(1-T240/R240)*COUNT($R$104:$R$168)</f>
        <v>64.94249216</v>
      </c>
      <c r="V240" s="9" t="s">
        <v>54</v>
      </c>
      <c r="X240" s="9">
        <v>24</v>
      </c>
      <c r="Z240" s="9">
        <v>66</v>
      </c>
    </row>
    <row r="241" spans="1:26" x14ac:dyDescent="0.3">
      <c r="A241" s="9">
        <v>2</v>
      </c>
      <c r="B241" s="9">
        <v>463</v>
      </c>
      <c r="C241" s="9">
        <v>1099</v>
      </c>
      <c r="D241" s="9" t="s">
        <v>170</v>
      </c>
      <c r="E241" s="9" t="s">
        <v>171</v>
      </c>
      <c r="F241" s="9" t="s">
        <v>130</v>
      </c>
      <c r="G241" s="9" t="s">
        <v>532</v>
      </c>
      <c r="H241" s="9">
        <v>40</v>
      </c>
      <c r="I241" s="9">
        <v>6</v>
      </c>
      <c r="J241" s="9">
        <v>1</v>
      </c>
      <c r="K241" s="9">
        <v>6</v>
      </c>
      <c r="L241" s="9" t="s">
        <v>533</v>
      </c>
      <c r="M241" s="9">
        <v>2680</v>
      </c>
      <c r="N241" s="9" t="e">
        <f t="shared" si="22"/>
        <v>#VALUE!</v>
      </c>
      <c r="O241" s="9" t="s">
        <v>23</v>
      </c>
      <c r="Q241" s="9" t="s">
        <v>80</v>
      </c>
      <c r="R241" s="9">
        <f>630*400*500</f>
        <v>126000000</v>
      </c>
      <c r="T241" s="9">
        <f>10*10*10</f>
        <v>1000</v>
      </c>
      <c r="U241" s="9">
        <f>(1-T241/R241)*COUNT($R$2:$R$29)</f>
        <v>27.999777777777776</v>
      </c>
      <c r="V241" s="9" t="s">
        <v>54</v>
      </c>
      <c r="X241" s="9">
        <v>20</v>
      </c>
      <c r="Z241" s="9">
        <v>60</v>
      </c>
    </row>
    <row r="242" spans="1:26" x14ac:dyDescent="0.3">
      <c r="A242" s="9">
        <v>2</v>
      </c>
      <c r="B242" s="9">
        <v>250</v>
      </c>
      <c r="C242" s="9">
        <v>400</v>
      </c>
      <c r="D242" s="9" t="s">
        <v>204</v>
      </c>
      <c r="E242" s="9" t="s">
        <v>359</v>
      </c>
      <c r="F242" s="9" t="s">
        <v>139</v>
      </c>
      <c r="G242" s="9" t="s">
        <v>357</v>
      </c>
      <c r="H242" s="9">
        <v>41</v>
      </c>
      <c r="I242" s="9">
        <v>2</v>
      </c>
      <c r="J242" s="9">
        <v>1</v>
      </c>
      <c r="K242" s="9">
        <v>1</v>
      </c>
      <c r="L242" s="9" t="s">
        <v>534</v>
      </c>
      <c r="M242" s="9">
        <v>2670</v>
      </c>
      <c r="N242" s="62" t="e">
        <f t="shared" si="22"/>
        <v>#VALUE!</v>
      </c>
      <c r="O242" s="9" t="s">
        <v>23</v>
      </c>
      <c r="Q242" s="9" t="s">
        <v>86</v>
      </c>
      <c r="R242" s="5">
        <f>125*125*125</f>
        <v>1953125</v>
      </c>
      <c r="T242" s="9">
        <f>12*12*12</f>
        <v>1728</v>
      </c>
      <c r="U242" s="9">
        <f>(1-T242/R242)*COUNT($R$104:$R$168)</f>
        <v>64.94249216</v>
      </c>
      <c r="V242" s="9" t="s">
        <v>54</v>
      </c>
      <c r="X242" s="9">
        <v>24</v>
      </c>
      <c r="Z242" s="9">
        <v>66</v>
      </c>
    </row>
    <row r="243" spans="1:26" x14ac:dyDescent="0.3">
      <c r="A243" s="9">
        <v>2</v>
      </c>
      <c r="B243" s="9">
        <v>625</v>
      </c>
      <c r="C243" s="9">
        <v>1400</v>
      </c>
      <c r="D243" s="9" t="s">
        <v>190</v>
      </c>
      <c r="E243" s="9" t="s">
        <v>171</v>
      </c>
      <c r="F243" s="9" t="s">
        <v>130</v>
      </c>
      <c r="G243" s="9" t="s">
        <v>535</v>
      </c>
      <c r="H243" s="9">
        <v>40</v>
      </c>
      <c r="I243" s="9">
        <v>6</v>
      </c>
      <c r="J243" s="9">
        <v>1</v>
      </c>
      <c r="K243" s="9">
        <v>6</v>
      </c>
      <c r="L243" s="9" t="s">
        <v>536</v>
      </c>
      <c r="M243" s="9">
        <v>2680</v>
      </c>
      <c r="N243" s="9" t="e">
        <f t="shared" si="22"/>
        <v>#VALUE!</v>
      </c>
      <c r="O243" s="9" t="s">
        <v>23</v>
      </c>
      <c r="Q243" s="9" t="s">
        <v>80</v>
      </c>
      <c r="R243" s="9">
        <f>630*400*500</f>
        <v>126000000</v>
      </c>
      <c r="T243" s="9">
        <f>10*10*10</f>
        <v>1000</v>
      </c>
      <c r="U243" s="9">
        <f>(1-T243/R243)*COUNT($R$2:$R$29)</f>
        <v>27.999777777777776</v>
      </c>
      <c r="V243" s="9" t="s">
        <v>54</v>
      </c>
      <c r="X243" s="9">
        <v>20</v>
      </c>
      <c r="Z243" s="9">
        <v>60</v>
      </c>
    </row>
    <row r="244" spans="1:26" x14ac:dyDescent="0.3">
      <c r="A244" s="9">
        <v>2</v>
      </c>
      <c r="B244" s="9">
        <v>160</v>
      </c>
      <c r="C244" s="9">
        <v>600</v>
      </c>
      <c r="D244" s="9" t="s">
        <v>156</v>
      </c>
      <c r="E244" s="9" t="s">
        <v>129</v>
      </c>
      <c r="F244" s="9" t="s">
        <v>139</v>
      </c>
      <c r="G244" s="9" t="s">
        <v>537</v>
      </c>
      <c r="H244" s="9" t="s">
        <v>158</v>
      </c>
      <c r="I244" s="9">
        <v>1</v>
      </c>
      <c r="J244" s="9">
        <v>1</v>
      </c>
      <c r="K244" s="9">
        <v>1</v>
      </c>
      <c r="L244" s="9" t="s">
        <v>538</v>
      </c>
      <c r="M244" s="9">
        <v>2680</v>
      </c>
      <c r="N244" s="62" t="e">
        <f t="shared" si="22"/>
        <v>#VALUE!</v>
      </c>
      <c r="O244" s="9" t="s">
        <v>23</v>
      </c>
      <c r="Q244" s="9" t="s">
        <v>25</v>
      </c>
      <c r="R244" s="9">
        <f>100^3</f>
        <v>1000000</v>
      </c>
      <c r="T244" s="9">
        <f>8*8*8</f>
        <v>512</v>
      </c>
      <c r="U244" s="9">
        <f>(1-T244/R244)*COUNT($R$169:$R$243)</f>
        <v>74.961600000000004</v>
      </c>
      <c r="V244" s="9" t="s">
        <v>54</v>
      </c>
      <c r="X244" s="9">
        <v>9.36</v>
      </c>
      <c r="Z244" s="9">
        <v>44.81</v>
      </c>
    </row>
    <row r="245" spans="1:26" x14ac:dyDescent="0.3">
      <c r="A245" s="9">
        <v>2</v>
      </c>
      <c r="B245" s="9">
        <v>150</v>
      </c>
      <c r="C245" s="9">
        <v>1200</v>
      </c>
      <c r="D245" s="9" t="s">
        <v>156</v>
      </c>
      <c r="E245" s="9" t="s">
        <v>129</v>
      </c>
      <c r="F245" s="9" t="s">
        <v>139</v>
      </c>
      <c r="G245" s="9" t="s">
        <v>416</v>
      </c>
      <c r="H245" s="9" t="s">
        <v>158</v>
      </c>
      <c r="I245" s="9">
        <v>1</v>
      </c>
      <c r="J245" s="9">
        <v>1</v>
      </c>
      <c r="K245" s="9">
        <v>1</v>
      </c>
      <c r="L245" s="9" t="s">
        <v>539</v>
      </c>
      <c r="M245" s="9">
        <v>2680</v>
      </c>
      <c r="N245" s="62" t="e">
        <f t="shared" si="22"/>
        <v>#VALUE!</v>
      </c>
      <c r="O245" s="9" t="s">
        <v>23</v>
      </c>
      <c r="Q245" s="9" t="s">
        <v>25</v>
      </c>
      <c r="R245" s="9">
        <f>100^3</f>
        <v>1000000</v>
      </c>
      <c r="T245" s="9">
        <f>8*8*8</f>
        <v>512</v>
      </c>
      <c r="U245" s="9">
        <f>(1-T245/R245)*COUNT($R$169:$R$243)</f>
        <v>74.961600000000004</v>
      </c>
      <c r="V245" s="9" t="s">
        <v>54</v>
      </c>
      <c r="X245" s="9">
        <v>9.36</v>
      </c>
      <c r="Z245" s="9">
        <v>44.81</v>
      </c>
    </row>
    <row r="246" spans="1:26" x14ac:dyDescent="0.3">
      <c r="A246" s="9">
        <v>2</v>
      </c>
      <c r="B246" s="9">
        <v>250</v>
      </c>
      <c r="C246" s="9">
        <v>2600</v>
      </c>
      <c r="D246" s="9" t="s">
        <v>204</v>
      </c>
      <c r="E246" s="9" t="s">
        <v>129</v>
      </c>
      <c r="F246" s="9" t="s">
        <v>139</v>
      </c>
      <c r="G246" s="9" t="s">
        <v>540</v>
      </c>
      <c r="H246" s="9">
        <v>41</v>
      </c>
      <c r="I246" s="9">
        <v>2</v>
      </c>
      <c r="J246" s="9">
        <v>1</v>
      </c>
      <c r="K246" s="9">
        <v>1</v>
      </c>
      <c r="L246" s="9" t="s">
        <v>541</v>
      </c>
      <c r="M246" s="9">
        <v>2670</v>
      </c>
      <c r="N246" s="62" t="e">
        <f t="shared" si="22"/>
        <v>#VALUE!</v>
      </c>
      <c r="O246" s="9" t="s">
        <v>23</v>
      </c>
      <c r="Q246" s="9" t="s">
        <v>86</v>
      </c>
      <c r="R246" s="5">
        <f>125*125*125</f>
        <v>1953125</v>
      </c>
      <c r="T246" s="9">
        <f>12*12*12</f>
        <v>1728</v>
      </c>
      <c r="U246" s="9">
        <f>(1-T246/R246)*COUNT($R$104:$R$168)</f>
        <v>64.94249216</v>
      </c>
      <c r="V246" s="9" t="s">
        <v>54</v>
      </c>
      <c r="X246" s="9">
        <v>24</v>
      </c>
      <c r="Z246" s="9">
        <v>66</v>
      </c>
    </row>
    <row r="247" spans="1:26" x14ac:dyDescent="0.3">
      <c r="A247" s="9">
        <v>2</v>
      </c>
      <c r="B247" s="9">
        <v>140</v>
      </c>
      <c r="C247" s="9">
        <v>1100</v>
      </c>
      <c r="D247" s="9" t="s">
        <v>156</v>
      </c>
      <c r="E247" s="9" t="s">
        <v>129</v>
      </c>
      <c r="F247" s="9" t="s">
        <v>139</v>
      </c>
      <c r="G247" s="9" t="s">
        <v>542</v>
      </c>
      <c r="H247" s="9" t="s">
        <v>158</v>
      </c>
      <c r="I247" s="9">
        <v>1</v>
      </c>
      <c r="J247" s="9">
        <v>1</v>
      </c>
      <c r="K247" s="9">
        <v>1</v>
      </c>
      <c r="L247" s="9" t="s">
        <v>543</v>
      </c>
      <c r="M247" s="9">
        <v>2680</v>
      </c>
      <c r="N247" s="62" t="e">
        <f t="shared" si="22"/>
        <v>#VALUE!</v>
      </c>
      <c r="O247" s="9" t="s">
        <v>23</v>
      </c>
      <c r="Q247" s="9" t="s">
        <v>25</v>
      </c>
      <c r="R247" s="9">
        <f>100^3</f>
        <v>1000000</v>
      </c>
      <c r="T247" s="9">
        <f>8*8*8</f>
        <v>512</v>
      </c>
      <c r="U247" s="9">
        <f>(1-T247/R247)*COUNT($R$169:$R$243)</f>
        <v>74.961600000000004</v>
      </c>
      <c r="V247" s="9" t="s">
        <v>54</v>
      </c>
      <c r="X247" s="9">
        <v>9.36</v>
      </c>
      <c r="Z247" s="9">
        <v>44.81</v>
      </c>
    </row>
    <row r="248" spans="1:26" x14ac:dyDescent="0.3">
      <c r="A248" s="9">
        <v>2</v>
      </c>
      <c r="B248" s="9">
        <v>400</v>
      </c>
      <c r="C248" s="9">
        <v>600</v>
      </c>
      <c r="D248" s="9" t="s">
        <v>544</v>
      </c>
      <c r="E248" s="9" t="s">
        <v>129</v>
      </c>
      <c r="F248" s="9" t="s">
        <v>134</v>
      </c>
      <c r="G248" s="9" t="s">
        <v>545</v>
      </c>
      <c r="H248" s="9" t="s">
        <v>366</v>
      </c>
      <c r="I248" s="9">
        <v>1</v>
      </c>
      <c r="J248" s="9">
        <v>1</v>
      </c>
      <c r="K248" s="9">
        <v>4</v>
      </c>
      <c r="L248" s="9" t="s">
        <v>546</v>
      </c>
      <c r="M248" s="9">
        <v>2680</v>
      </c>
      <c r="N248" s="62" t="e">
        <f t="shared" si="22"/>
        <v>#VALUE!</v>
      </c>
      <c r="O248" s="9" t="s">
        <v>23</v>
      </c>
      <c r="Q248" s="9" t="s">
        <v>91</v>
      </c>
      <c r="R248" s="9">
        <f>280*280*365</f>
        <v>28616000</v>
      </c>
      <c r="T248" s="9">
        <f>6*8*10</f>
        <v>480</v>
      </c>
      <c r="U248" s="9">
        <f>(1-T248/R248)*COUNT($R$313:$R$339)</f>
        <v>26.999547106513837</v>
      </c>
      <c r="V248" s="9" t="s">
        <v>54</v>
      </c>
      <c r="X248" s="9">
        <v>15</v>
      </c>
      <c r="Z248" s="9">
        <v>62</v>
      </c>
    </row>
    <row r="249" spans="1:26" x14ac:dyDescent="0.3">
      <c r="A249" s="9">
        <v>2</v>
      </c>
      <c r="B249" s="9">
        <v>250</v>
      </c>
      <c r="C249" s="9">
        <v>325</v>
      </c>
      <c r="D249" s="9" t="s">
        <v>204</v>
      </c>
      <c r="E249" s="9" t="s">
        <v>359</v>
      </c>
      <c r="F249" s="9" t="s">
        <v>139</v>
      </c>
      <c r="G249" s="9" t="s">
        <v>547</v>
      </c>
      <c r="H249" s="9">
        <v>41</v>
      </c>
      <c r="I249" s="9">
        <v>2</v>
      </c>
      <c r="J249" s="9">
        <v>1</v>
      </c>
      <c r="K249" s="9">
        <v>1</v>
      </c>
      <c r="L249" s="9" t="s">
        <v>548</v>
      </c>
      <c r="M249" s="9">
        <v>2670</v>
      </c>
      <c r="N249" s="62" t="e">
        <f t="shared" si="22"/>
        <v>#VALUE!</v>
      </c>
      <c r="O249" s="9" t="s">
        <v>23</v>
      </c>
      <c r="Q249" s="9" t="s">
        <v>86</v>
      </c>
      <c r="R249" s="5">
        <f>125*125*125</f>
        <v>1953125</v>
      </c>
      <c r="T249" s="9">
        <f>12*12*12</f>
        <v>1728</v>
      </c>
      <c r="U249" s="9">
        <f>(1-T249/R249)*COUNT($R$104:$R$168)</f>
        <v>64.94249216</v>
      </c>
      <c r="V249" s="9" t="s">
        <v>54</v>
      </c>
      <c r="X249" s="9">
        <v>24</v>
      </c>
      <c r="Z249" s="9">
        <v>66</v>
      </c>
    </row>
    <row r="250" spans="1:26" x14ac:dyDescent="0.3">
      <c r="A250" s="9">
        <v>2</v>
      </c>
      <c r="B250" s="9">
        <v>170</v>
      </c>
      <c r="C250" s="9">
        <v>600</v>
      </c>
      <c r="D250" s="9" t="s">
        <v>156</v>
      </c>
      <c r="E250" s="9" t="s">
        <v>129</v>
      </c>
      <c r="F250" s="9" t="s">
        <v>139</v>
      </c>
      <c r="G250" s="9" t="s">
        <v>549</v>
      </c>
      <c r="H250" s="9" t="s">
        <v>158</v>
      </c>
      <c r="I250" s="9">
        <v>1</v>
      </c>
      <c r="J250" s="9">
        <v>1</v>
      </c>
      <c r="K250" s="9">
        <v>1</v>
      </c>
      <c r="L250" s="9" t="s">
        <v>550</v>
      </c>
      <c r="M250" s="9">
        <v>2680</v>
      </c>
      <c r="N250" s="62" t="e">
        <f t="shared" si="22"/>
        <v>#VALUE!</v>
      </c>
      <c r="O250" s="9" t="s">
        <v>23</v>
      </c>
      <c r="Q250" s="9" t="s">
        <v>25</v>
      </c>
      <c r="R250" s="9">
        <f>100^3</f>
        <v>1000000</v>
      </c>
      <c r="T250" s="9">
        <f>8*8*8</f>
        <v>512</v>
      </c>
      <c r="U250" s="9">
        <f>(1-T250/R250)*COUNT($R$169:$R$243)</f>
        <v>74.961600000000004</v>
      </c>
      <c r="V250" s="9" t="s">
        <v>54</v>
      </c>
      <c r="X250" s="9">
        <v>9.36</v>
      </c>
      <c r="Z250" s="9">
        <v>44.81</v>
      </c>
    </row>
    <row r="251" spans="1:26" x14ac:dyDescent="0.3">
      <c r="A251" s="9">
        <v>2</v>
      </c>
      <c r="B251" s="9">
        <v>180</v>
      </c>
      <c r="C251" s="9">
        <v>1500</v>
      </c>
      <c r="D251" s="9" t="s">
        <v>156</v>
      </c>
      <c r="E251" s="9" t="s">
        <v>129</v>
      </c>
      <c r="F251" s="9" t="s">
        <v>139</v>
      </c>
      <c r="G251" s="9" t="s">
        <v>276</v>
      </c>
      <c r="H251" s="9" t="s">
        <v>158</v>
      </c>
      <c r="I251" s="9">
        <v>1</v>
      </c>
      <c r="J251" s="9">
        <v>1</v>
      </c>
      <c r="K251" s="9">
        <v>1</v>
      </c>
      <c r="L251" s="9" t="s">
        <v>551</v>
      </c>
      <c r="M251" s="9">
        <v>2680</v>
      </c>
      <c r="N251" s="62" t="e">
        <f t="shared" si="22"/>
        <v>#VALUE!</v>
      </c>
      <c r="O251" s="9" t="s">
        <v>23</v>
      </c>
      <c r="Q251" s="9" t="s">
        <v>25</v>
      </c>
      <c r="R251" s="9">
        <f>100^3</f>
        <v>1000000</v>
      </c>
      <c r="T251" s="9">
        <f>8*8*8</f>
        <v>512</v>
      </c>
      <c r="U251" s="9">
        <f>(1-T251/R251)*COUNT($R$169:$R$243)</f>
        <v>74.961600000000004</v>
      </c>
      <c r="V251" s="9" t="s">
        <v>54</v>
      </c>
      <c r="X251" s="9">
        <v>9.36</v>
      </c>
      <c r="Z251" s="9">
        <v>44.81</v>
      </c>
    </row>
    <row r="252" spans="1:26" x14ac:dyDescent="0.3">
      <c r="A252" s="9">
        <v>2</v>
      </c>
      <c r="B252" s="9">
        <v>170</v>
      </c>
      <c r="C252" s="9">
        <v>1400</v>
      </c>
      <c r="D252" s="9" t="s">
        <v>156</v>
      </c>
      <c r="E252" s="9" t="s">
        <v>129</v>
      </c>
      <c r="F252" s="9" t="s">
        <v>139</v>
      </c>
      <c r="G252" s="9" t="s">
        <v>552</v>
      </c>
      <c r="H252" s="9" t="s">
        <v>158</v>
      </c>
      <c r="I252" s="9">
        <v>1</v>
      </c>
      <c r="J252" s="9">
        <v>1</v>
      </c>
      <c r="K252" s="9">
        <v>1</v>
      </c>
      <c r="L252" s="9" t="s">
        <v>553</v>
      </c>
      <c r="M252" s="9">
        <v>2680</v>
      </c>
      <c r="N252" s="62" t="e">
        <f t="shared" si="22"/>
        <v>#VALUE!</v>
      </c>
      <c r="O252" s="9" t="s">
        <v>23</v>
      </c>
      <c r="Q252" s="9" t="s">
        <v>25</v>
      </c>
      <c r="R252" s="9">
        <f>100^3</f>
        <v>1000000</v>
      </c>
      <c r="T252" s="9">
        <f>8*8*8</f>
        <v>512</v>
      </c>
      <c r="U252" s="9">
        <f>(1-T252/R252)*COUNT($R$169:$R$243)</f>
        <v>74.961600000000004</v>
      </c>
      <c r="V252" s="9" t="s">
        <v>54</v>
      </c>
      <c r="X252" s="9">
        <v>9.36</v>
      </c>
      <c r="Z252" s="9">
        <v>44.81</v>
      </c>
    </row>
    <row r="253" spans="1:26" x14ac:dyDescent="0.3">
      <c r="A253" s="9">
        <v>2</v>
      </c>
      <c r="B253" s="9">
        <v>250</v>
      </c>
      <c r="C253" s="9">
        <v>500</v>
      </c>
      <c r="D253" s="9" t="s">
        <v>204</v>
      </c>
      <c r="E253" s="9" t="s">
        <v>171</v>
      </c>
      <c r="F253" s="9" t="s">
        <v>139</v>
      </c>
      <c r="G253" s="9" t="s">
        <v>324</v>
      </c>
      <c r="H253" s="9">
        <v>41</v>
      </c>
      <c r="I253" s="9">
        <v>2</v>
      </c>
      <c r="J253" s="9">
        <v>1</v>
      </c>
      <c r="K253" s="9">
        <v>1</v>
      </c>
      <c r="L253" s="9" t="s">
        <v>554</v>
      </c>
      <c r="M253" s="9">
        <v>2670</v>
      </c>
      <c r="N253" s="62" t="e">
        <f t="shared" si="22"/>
        <v>#VALUE!</v>
      </c>
      <c r="O253" s="9" t="s">
        <v>23</v>
      </c>
      <c r="Q253" s="9" t="s">
        <v>86</v>
      </c>
      <c r="R253" s="5">
        <f>125*125*125</f>
        <v>1953125</v>
      </c>
      <c r="T253" s="9">
        <f>12*12*12</f>
        <v>1728</v>
      </c>
      <c r="U253" s="9">
        <f>(1-T253/R253)*COUNT($R$104:$R$168)</f>
        <v>64.94249216</v>
      </c>
      <c r="V253" s="9" t="s">
        <v>54</v>
      </c>
      <c r="X253" s="9">
        <v>24</v>
      </c>
      <c r="Z253" s="9">
        <v>66</v>
      </c>
    </row>
    <row r="254" spans="1:26" x14ac:dyDescent="0.3">
      <c r="A254" s="9">
        <v>2</v>
      </c>
      <c r="B254" s="9">
        <v>200</v>
      </c>
      <c r="C254" s="9">
        <v>1000</v>
      </c>
      <c r="D254" s="9" t="s">
        <v>128</v>
      </c>
      <c r="E254" s="9" t="s">
        <v>447</v>
      </c>
      <c r="F254" s="9" t="s">
        <v>134</v>
      </c>
      <c r="G254" s="9" t="s">
        <v>180</v>
      </c>
      <c r="H254" s="9">
        <v>28</v>
      </c>
      <c r="I254" s="9">
        <v>6</v>
      </c>
      <c r="J254" s="9">
        <v>1</v>
      </c>
      <c r="K254" s="9">
        <v>6</v>
      </c>
      <c r="L254" s="9" t="s">
        <v>555</v>
      </c>
      <c r="M254" s="9">
        <v>2670</v>
      </c>
      <c r="N254" s="9">
        <v>2540</v>
      </c>
      <c r="O254" s="9" t="s">
        <v>23</v>
      </c>
      <c r="Q254" s="9" t="s">
        <v>91</v>
      </c>
      <c r="R254" s="9">
        <f>280*280*365</f>
        <v>28616000</v>
      </c>
      <c r="T254" s="9">
        <f>12*12*12</f>
        <v>1728</v>
      </c>
      <c r="U254" s="9">
        <f>(1-T254/R254)*COUNT(#REF!)</f>
        <v>0</v>
      </c>
      <c r="V254" s="9" t="s">
        <v>54</v>
      </c>
      <c r="X254" s="9">
        <v>20</v>
      </c>
      <c r="Z254" s="9">
        <v>63</v>
      </c>
    </row>
    <row r="255" spans="1:26" x14ac:dyDescent="0.3">
      <c r="A255" s="9">
        <v>2</v>
      </c>
      <c r="B255" s="9">
        <v>180</v>
      </c>
      <c r="C255" s="9">
        <v>600</v>
      </c>
      <c r="D255" s="9" t="s">
        <v>156</v>
      </c>
      <c r="E255" s="9" t="s">
        <v>129</v>
      </c>
      <c r="F255" s="9" t="s">
        <v>139</v>
      </c>
      <c r="G255" s="9" t="s">
        <v>556</v>
      </c>
      <c r="H255" s="9" t="s">
        <v>158</v>
      </c>
      <c r="I255" s="9">
        <v>1</v>
      </c>
      <c r="J255" s="9">
        <v>1</v>
      </c>
      <c r="K255" s="9">
        <v>1</v>
      </c>
      <c r="L255" s="9" t="s">
        <v>557</v>
      </c>
      <c r="M255" s="9">
        <v>2680</v>
      </c>
      <c r="N255" s="62" t="e">
        <f t="shared" ref="N255:N272" si="23">M255*L255/100</f>
        <v>#VALUE!</v>
      </c>
      <c r="O255" s="9" t="s">
        <v>23</v>
      </c>
      <c r="Q255" s="9" t="s">
        <v>25</v>
      </c>
      <c r="R255" s="9">
        <f>100^3</f>
        <v>1000000</v>
      </c>
      <c r="T255" s="9">
        <f>8*8*8</f>
        <v>512</v>
      </c>
      <c r="U255" s="9">
        <f>(1-T255/R255)*COUNT($R$169:$R$243)</f>
        <v>74.961600000000004</v>
      </c>
      <c r="V255" s="9" t="s">
        <v>54</v>
      </c>
      <c r="X255" s="9">
        <v>9.36</v>
      </c>
      <c r="Z255" s="9">
        <v>44.81</v>
      </c>
    </row>
    <row r="256" spans="1:26" x14ac:dyDescent="0.3">
      <c r="A256" s="9">
        <v>2</v>
      </c>
      <c r="B256" s="9">
        <v>140</v>
      </c>
      <c r="C256" s="9">
        <v>500</v>
      </c>
      <c r="D256" s="9" t="s">
        <v>156</v>
      </c>
      <c r="E256" s="9" t="s">
        <v>129</v>
      </c>
      <c r="F256" s="9" t="s">
        <v>139</v>
      </c>
      <c r="G256" s="9" t="s">
        <v>558</v>
      </c>
      <c r="H256" s="9" t="s">
        <v>158</v>
      </c>
      <c r="I256" s="9">
        <v>1</v>
      </c>
      <c r="J256" s="9">
        <v>1</v>
      </c>
      <c r="K256" s="9">
        <v>1</v>
      </c>
      <c r="L256" s="9" t="s">
        <v>559</v>
      </c>
      <c r="M256" s="9">
        <v>2680</v>
      </c>
      <c r="N256" s="62" t="e">
        <f t="shared" si="23"/>
        <v>#VALUE!</v>
      </c>
      <c r="O256" s="9" t="s">
        <v>23</v>
      </c>
      <c r="Q256" s="9" t="s">
        <v>25</v>
      </c>
      <c r="R256" s="9">
        <f>100^3</f>
        <v>1000000</v>
      </c>
      <c r="T256" s="9">
        <f>8*8*8</f>
        <v>512</v>
      </c>
      <c r="U256" s="9">
        <f>(1-T256/R256)*COUNT($R$169:$R$243)</f>
        <v>74.961600000000004</v>
      </c>
      <c r="V256" s="9" t="s">
        <v>54</v>
      </c>
      <c r="X256" s="9">
        <v>9.36</v>
      </c>
      <c r="Z256" s="9">
        <v>44.81</v>
      </c>
    </row>
    <row r="257" spans="1:26" x14ac:dyDescent="0.3">
      <c r="A257" s="9">
        <v>2</v>
      </c>
      <c r="B257" s="9">
        <v>160</v>
      </c>
      <c r="C257" s="9">
        <v>1300</v>
      </c>
      <c r="D257" s="9" t="s">
        <v>156</v>
      </c>
      <c r="E257" s="9" t="s">
        <v>129</v>
      </c>
      <c r="F257" s="9" t="s">
        <v>139</v>
      </c>
      <c r="G257" s="9" t="s">
        <v>560</v>
      </c>
      <c r="H257" s="9" t="s">
        <v>158</v>
      </c>
      <c r="I257" s="9">
        <v>1</v>
      </c>
      <c r="J257" s="9">
        <v>1</v>
      </c>
      <c r="K257" s="9">
        <v>1</v>
      </c>
      <c r="L257" s="9" t="s">
        <v>561</v>
      </c>
      <c r="M257" s="9">
        <v>2680</v>
      </c>
      <c r="N257" s="62" t="e">
        <f t="shared" si="23"/>
        <v>#VALUE!</v>
      </c>
      <c r="O257" s="9" t="s">
        <v>23</v>
      </c>
      <c r="Q257" s="9" t="s">
        <v>25</v>
      </c>
      <c r="R257" s="9">
        <f>100^3</f>
        <v>1000000</v>
      </c>
      <c r="T257" s="9">
        <f>8*8*8</f>
        <v>512</v>
      </c>
      <c r="U257" s="9">
        <f>(1-T257/R257)*COUNT($R$169:$R$243)</f>
        <v>74.961600000000004</v>
      </c>
      <c r="V257" s="9" t="s">
        <v>54</v>
      </c>
      <c r="X257" s="9">
        <v>9.36</v>
      </c>
      <c r="Z257" s="9">
        <v>44.81</v>
      </c>
    </row>
    <row r="258" spans="1:26" x14ac:dyDescent="0.3">
      <c r="A258" s="9">
        <v>2</v>
      </c>
      <c r="B258" s="9">
        <v>625</v>
      </c>
      <c r="C258" s="9">
        <v>2000</v>
      </c>
      <c r="D258" s="9" t="s">
        <v>170</v>
      </c>
      <c r="E258" s="9" t="s">
        <v>171</v>
      </c>
      <c r="F258" s="9" t="s">
        <v>130</v>
      </c>
      <c r="G258" s="9" t="s">
        <v>562</v>
      </c>
      <c r="H258" s="9">
        <v>40</v>
      </c>
      <c r="I258" s="9">
        <v>6</v>
      </c>
      <c r="J258" s="9">
        <v>1</v>
      </c>
      <c r="K258" s="9">
        <v>6</v>
      </c>
      <c r="L258" s="9" t="s">
        <v>563</v>
      </c>
      <c r="M258" s="9">
        <v>2680</v>
      </c>
      <c r="N258" s="9" t="e">
        <f t="shared" si="23"/>
        <v>#VALUE!</v>
      </c>
      <c r="O258" s="9" t="s">
        <v>23</v>
      </c>
      <c r="Q258" s="9" t="s">
        <v>80</v>
      </c>
      <c r="R258" s="9">
        <f>630*400*500</f>
        <v>126000000</v>
      </c>
      <c r="T258" s="9">
        <f>10*10*10</f>
        <v>1000</v>
      </c>
      <c r="U258" s="9">
        <f>(1-T258/R258)*COUNT($R$2:$R$29)</f>
        <v>27.999777777777776</v>
      </c>
      <c r="V258" s="9" t="s">
        <v>54</v>
      </c>
      <c r="X258" s="9">
        <v>20</v>
      </c>
      <c r="Z258" s="9">
        <v>60</v>
      </c>
    </row>
    <row r="259" spans="1:26" x14ac:dyDescent="0.3">
      <c r="A259" s="9">
        <v>2</v>
      </c>
      <c r="B259" s="9">
        <v>150</v>
      </c>
      <c r="C259" s="9">
        <v>500</v>
      </c>
      <c r="D259" s="9" t="s">
        <v>156</v>
      </c>
      <c r="E259" s="9" t="s">
        <v>129</v>
      </c>
      <c r="F259" s="9" t="s">
        <v>139</v>
      </c>
      <c r="G259" s="9" t="s">
        <v>556</v>
      </c>
      <c r="H259" s="9" t="s">
        <v>158</v>
      </c>
      <c r="I259" s="9">
        <v>1</v>
      </c>
      <c r="J259" s="9">
        <v>1</v>
      </c>
      <c r="K259" s="9">
        <v>1</v>
      </c>
      <c r="L259" s="9" t="s">
        <v>564</v>
      </c>
      <c r="M259" s="9">
        <v>2680</v>
      </c>
      <c r="N259" s="62" t="e">
        <f t="shared" si="23"/>
        <v>#VALUE!</v>
      </c>
      <c r="O259" s="9" t="s">
        <v>23</v>
      </c>
      <c r="Q259" s="9" t="s">
        <v>25</v>
      </c>
      <c r="R259" s="9">
        <f>100^3</f>
        <v>1000000</v>
      </c>
      <c r="T259" s="9">
        <f>8*8*8</f>
        <v>512</v>
      </c>
      <c r="U259" s="9">
        <f>(1-T259/R259)*COUNT($R$169:$R$243)</f>
        <v>74.961600000000004</v>
      </c>
      <c r="V259" s="9" t="s">
        <v>54</v>
      </c>
      <c r="X259" s="9">
        <v>9.36</v>
      </c>
      <c r="Z259" s="9">
        <v>44.81</v>
      </c>
    </row>
    <row r="260" spans="1:26" x14ac:dyDescent="0.3">
      <c r="A260" s="9">
        <v>2</v>
      </c>
      <c r="B260" s="9">
        <v>463</v>
      </c>
      <c r="C260" s="9">
        <v>1099</v>
      </c>
      <c r="D260" s="9" t="s">
        <v>170</v>
      </c>
      <c r="E260" s="9" t="s">
        <v>171</v>
      </c>
      <c r="F260" s="9" t="s">
        <v>130</v>
      </c>
      <c r="G260" s="9" t="s">
        <v>532</v>
      </c>
      <c r="H260" s="9">
        <v>40</v>
      </c>
      <c r="I260" s="9">
        <v>6</v>
      </c>
      <c r="J260" s="9">
        <v>1</v>
      </c>
      <c r="K260" s="9">
        <v>6</v>
      </c>
      <c r="L260" s="9" t="s">
        <v>565</v>
      </c>
      <c r="M260" s="9">
        <v>2680</v>
      </c>
      <c r="N260" s="9" t="e">
        <f t="shared" si="23"/>
        <v>#VALUE!</v>
      </c>
      <c r="O260" s="9" t="s">
        <v>23</v>
      </c>
      <c r="Q260" s="9" t="s">
        <v>80</v>
      </c>
      <c r="R260" s="9">
        <f>630*400*500</f>
        <v>126000000</v>
      </c>
      <c r="T260" s="9">
        <f>10*10*10</f>
        <v>1000</v>
      </c>
      <c r="U260" s="9">
        <f>(1-T260/R260)*COUNT($R$2:$R$29)</f>
        <v>27.999777777777776</v>
      </c>
      <c r="V260" s="9" t="s">
        <v>27</v>
      </c>
      <c r="X260" s="9">
        <v>20</v>
      </c>
      <c r="Z260" s="9">
        <v>60</v>
      </c>
    </row>
    <row r="261" spans="1:26" x14ac:dyDescent="0.3">
      <c r="A261" s="9">
        <v>2</v>
      </c>
      <c r="B261" s="9">
        <v>300</v>
      </c>
      <c r="C261" s="9">
        <v>800</v>
      </c>
      <c r="D261" s="9" t="s">
        <v>170</v>
      </c>
      <c r="E261" s="9" t="s">
        <v>171</v>
      </c>
      <c r="F261" s="9" t="s">
        <v>130</v>
      </c>
      <c r="G261" s="9" t="s">
        <v>566</v>
      </c>
      <c r="H261" s="9">
        <v>40</v>
      </c>
      <c r="I261" s="9">
        <v>6</v>
      </c>
      <c r="J261" s="9">
        <v>1</v>
      </c>
      <c r="K261" s="9">
        <v>6</v>
      </c>
      <c r="L261" s="9" t="s">
        <v>567</v>
      </c>
      <c r="M261" s="9">
        <v>2680</v>
      </c>
      <c r="N261" s="9" t="e">
        <f t="shared" si="23"/>
        <v>#VALUE!</v>
      </c>
      <c r="O261" s="9" t="s">
        <v>23</v>
      </c>
      <c r="Q261" s="9" t="s">
        <v>80</v>
      </c>
      <c r="R261" s="9">
        <f>630*400*500</f>
        <v>126000000</v>
      </c>
      <c r="T261" s="9">
        <f>10*10*10</f>
        <v>1000</v>
      </c>
      <c r="U261" s="9">
        <f>(1-T261/R261)*COUNT($R$2:$R$29)</f>
        <v>27.999777777777776</v>
      </c>
      <c r="V261" s="9" t="s">
        <v>54</v>
      </c>
      <c r="X261" s="9">
        <v>20</v>
      </c>
      <c r="Z261" s="9">
        <v>60</v>
      </c>
    </row>
    <row r="262" spans="1:26" x14ac:dyDescent="0.3">
      <c r="A262" s="9">
        <v>2</v>
      </c>
      <c r="B262" s="9">
        <v>788</v>
      </c>
      <c r="C262" s="9">
        <v>1700</v>
      </c>
      <c r="D262" s="9" t="s">
        <v>283</v>
      </c>
      <c r="E262" s="9" t="s">
        <v>171</v>
      </c>
      <c r="F262" s="9" t="s">
        <v>130</v>
      </c>
      <c r="G262" s="9" t="s">
        <v>568</v>
      </c>
      <c r="H262" s="9">
        <v>40</v>
      </c>
      <c r="I262" s="9">
        <v>6</v>
      </c>
      <c r="J262" s="9">
        <v>1</v>
      </c>
      <c r="K262" s="9">
        <v>6</v>
      </c>
      <c r="L262" s="9" t="s">
        <v>569</v>
      </c>
      <c r="M262" s="9">
        <v>2680</v>
      </c>
      <c r="N262" s="9" t="e">
        <f t="shared" si="23"/>
        <v>#VALUE!</v>
      </c>
      <c r="O262" s="9" t="s">
        <v>23</v>
      </c>
      <c r="Q262" s="9" t="s">
        <v>80</v>
      </c>
      <c r="R262" s="9">
        <f>630*400*500</f>
        <v>126000000</v>
      </c>
      <c r="T262" s="9">
        <f>10*10*10</f>
        <v>1000</v>
      </c>
      <c r="U262" s="9">
        <f>(1-T262/R262)*COUNT($R$2:$R$29)</f>
        <v>27.999777777777776</v>
      </c>
      <c r="V262" s="9" t="s">
        <v>54</v>
      </c>
      <c r="X262" s="9">
        <v>20</v>
      </c>
      <c r="Z262" s="9">
        <v>60</v>
      </c>
    </row>
    <row r="263" spans="1:26" x14ac:dyDescent="0.3">
      <c r="A263" s="9">
        <v>2</v>
      </c>
      <c r="B263" s="9">
        <v>250</v>
      </c>
      <c r="C263" s="9">
        <v>250</v>
      </c>
      <c r="D263" s="9" t="s">
        <v>204</v>
      </c>
      <c r="E263" s="9" t="s">
        <v>359</v>
      </c>
      <c r="F263" s="9" t="s">
        <v>139</v>
      </c>
      <c r="G263" s="9" t="s">
        <v>570</v>
      </c>
      <c r="H263" s="9">
        <v>41</v>
      </c>
      <c r="I263" s="9">
        <v>2</v>
      </c>
      <c r="J263" s="9">
        <v>1</v>
      </c>
      <c r="K263" s="9">
        <v>1</v>
      </c>
      <c r="L263" s="9" t="s">
        <v>571</v>
      </c>
      <c r="M263" s="9">
        <v>2670</v>
      </c>
      <c r="N263" s="62" t="e">
        <f t="shared" si="23"/>
        <v>#VALUE!</v>
      </c>
      <c r="O263" s="9" t="s">
        <v>23</v>
      </c>
      <c r="Q263" s="9" t="s">
        <v>86</v>
      </c>
      <c r="R263" s="5">
        <f>125*125*125</f>
        <v>1953125</v>
      </c>
      <c r="T263" s="9">
        <f>12*12*12</f>
        <v>1728</v>
      </c>
      <c r="U263" s="9">
        <f>(1-T263/R263)*COUNT($R$104:$R$168)</f>
        <v>64.94249216</v>
      </c>
      <c r="V263" s="9" t="s">
        <v>54</v>
      </c>
      <c r="X263" s="9">
        <v>24</v>
      </c>
      <c r="Z263" s="9">
        <v>66</v>
      </c>
    </row>
    <row r="264" spans="1:26" x14ac:dyDescent="0.3">
      <c r="A264" s="9">
        <v>2</v>
      </c>
      <c r="B264" s="9">
        <v>140</v>
      </c>
      <c r="C264" s="9">
        <v>400</v>
      </c>
      <c r="D264" s="9" t="s">
        <v>156</v>
      </c>
      <c r="E264" s="9" t="s">
        <v>129</v>
      </c>
      <c r="F264" s="9" t="s">
        <v>139</v>
      </c>
      <c r="G264" s="9" t="s">
        <v>572</v>
      </c>
      <c r="H264" s="9" t="s">
        <v>158</v>
      </c>
      <c r="I264" s="9">
        <v>1</v>
      </c>
      <c r="J264" s="9">
        <v>1</v>
      </c>
      <c r="K264" s="9">
        <v>1</v>
      </c>
      <c r="L264" s="9" t="s">
        <v>573</v>
      </c>
      <c r="M264" s="9">
        <v>2680</v>
      </c>
      <c r="N264" s="62" t="e">
        <f t="shared" si="23"/>
        <v>#VALUE!</v>
      </c>
      <c r="O264" s="9" t="s">
        <v>23</v>
      </c>
      <c r="Q264" s="9" t="s">
        <v>25</v>
      </c>
      <c r="R264" s="9">
        <f>100^3</f>
        <v>1000000</v>
      </c>
      <c r="T264" s="9">
        <f>8*8*8</f>
        <v>512</v>
      </c>
      <c r="U264" s="9">
        <f>(1-T264/R264)*COUNT($R$169:$R$243)</f>
        <v>74.961600000000004</v>
      </c>
      <c r="V264" s="9" t="s">
        <v>54</v>
      </c>
      <c r="X264" s="9">
        <v>9.36</v>
      </c>
      <c r="Z264" s="9">
        <v>44.81</v>
      </c>
    </row>
    <row r="265" spans="1:26" x14ac:dyDescent="0.3">
      <c r="A265" s="9">
        <v>2</v>
      </c>
      <c r="B265" s="9">
        <v>150</v>
      </c>
      <c r="C265" s="9">
        <v>1200</v>
      </c>
      <c r="D265" s="9" t="s">
        <v>204</v>
      </c>
      <c r="E265" s="9" t="s">
        <v>129</v>
      </c>
      <c r="F265" s="9" t="s">
        <v>139</v>
      </c>
      <c r="G265" s="9" t="s">
        <v>263</v>
      </c>
      <c r="H265" s="9">
        <v>41</v>
      </c>
      <c r="I265" s="9">
        <v>2</v>
      </c>
      <c r="J265" s="9">
        <v>1</v>
      </c>
      <c r="K265" s="9">
        <v>1</v>
      </c>
      <c r="L265" s="9" t="s">
        <v>574</v>
      </c>
      <c r="M265" s="9">
        <v>2670</v>
      </c>
      <c r="N265" s="62" t="e">
        <f t="shared" si="23"/>
        <v>#VALUE!</v>
      </c>
      <c r="O265" s="9" t="s">
        <v>23</v>
      </c>
      <c r="Q265" s="9" t="s">
        <v>86</v>
      </c>
      <c r="R265" s="5">
        <f>125*125*125</f>
        <v>1953125</v>
      </c>
      <c r="T265" s="9">
        <f>12*12*12</f>
        <v>1728</v>
      </c>
      <c r="U265" s="9">
        <f>(1-T265/R265)*COUNT($R$104:$R$168)</f>
        <v>64.94249216</v>
      </c>
      <c r="V265" s="9" t="s">
        <v>27</v>
      </c>
      <c r="X265" s="9">
        <v>24</v>
      </c>
      <c r="Z265" s="9">
        <v>66</v>
      </c>
    </row>
    <row r="266" spans="1:26" x14ac:dyDescent="0.3">
      <c r="A266" s="9">
        <v>2</v>
      </c>
      <c r="B266" s="9">
        <v>250</v>
      </c>
      <c r="C266" s="9">
        <v>400</v>
      </c>
      <c r="D266" s="9" t="s">
        <v>204</v>
      </c>
      <c r="E266" s="9" t="s">
        <v>171</v>
      </c>
      <c r="F266" s="9" t="s">
        <v>139</v>
      </c>
      <c r="G266" s="9" t="s">
        <v>466</v>
      </c>
      <c r="H266" s="9">
        <v>41</v>
      </c>
      <c r="I266" s="9">
        <v>2</v>
      </c>
      <c r="J266" s="9">
        <v>1</v>
      </c>
      <c r="K266" s="9">
        <v>1</v>
      </c>
      <c r="L266" s="9" t="s">
        <v>574</v>
      </c>
      <c r="M266" s="9">
        <v>2670</v>
      </c>
      <c r="N266" s="62" t="e">
        <f t="shared" si="23"/>
        <v>#VALUE!</v>
      </c>
      <c r="O266" s="9" t="s">
        <v>23</v>
      </c>
      <c r="Q266" s="9" t="s">
        <v>86</v>
      </c>
      <c r="R266" s="5">
        <f>125*125*125</f>
        <v>1953125</v>
      </c>
      <c r="T266" s="9">
        <f>12*12*12</f>
        <v>1728</v>
      </c>
      <c r="U266" s="9">
        <f>(1-T266/R266)*COUNT($R$104:$R$168)</f>
        <v>64.94249216</v>
      </c>
      <c r="V266" s="9" t="s">
        <v>54</v>
      </c>
      <c r="X266" s="9">
        <v>24</v>
      </c>
      <c r="Z266" s="9">
        <v>66</v>
      </c>
    </row>
    <row r="267" spans="1:26" x14ac:dyDescent="0.3">
      <c r="A267" s="9">
        <v>2</v>
      </c>
      <c r="B267" s="9">
        <v>250</v>
      </c>
      <c r="C267" s="9">
        <v>1800</v>
      </c>
      <c r="D267" s="9" t="s">
        <v>204</v>
      </c>
      <c r="E267" s="9" t="s">
        <v>171</v>
      </c>
      <c r="F267" s="9" t="s">
        <v>139</v>
      </c>
      <c r="G267" s="9" t="s">
        <v>575</v>
      </c>
      <c r="H267" s="9">
        <v>41</v>
      </c>
      <c r="I267" s="9">
        <v>2</v>
      </c>
      <c r="J267" s="9">
        <v>1</v>
      </c>
      <c r="K267" s="9">
        <v>1</v>
      </c>
      <c r="L267" s="9" t="s">
        <v>574</v>
      </c>
      <c r="M267" s="9">
        <v>2670</v>
      </c>
      <c r="N267" s="62" t="e">
        <f t="shared" si="23"/>
        <v>#VALUE!</v>
      </c>
      <c r="O267" s="9" t="s">
        <v>23</v>
      </c>
      <c r="Q267" s="9" t="s">
        <v>86</v>
      </c>
      <c r="R267" s="5">
        <f>125*125*125</f>
        <v>1953125</v>
      </c>
      <c r="T267" s="9">
        <f>12*12*12</f>
        <v>1728</v>
      </c>
      <c r="U267" s="9">
        <f>(1-T267/R267)*COUNT($R$104:$R$168)</f>
        <v>64.94249216</v>
      </c>
      <c r="V267" s="9" t="s">
        <v>54</v>
      </c>
      <c r="X267" s="9">
        <v>24</v>
      </c>
      <c r="Z267" s="9">
        <v>66</v>
      </c>
    </row>
    <row r="268" spans="1:26" x14ac:dyDescent="0.3">
      <c r="A268" s="9">
        <v>2</v>
      </c>
      <c r="B268" s="9">
        <v>175</v>
      </c>
      <c r="C268" s="9">
        <v>1675</v>
      </c>
      <c r="D268" s="9" t="s">
        <v>279</v>
      </c>
      <c r="E268" s="9" t="s">
        <v>129</v>
      </c>
      <c r="F268" s="9" t="s">
        <v>128</v>
      </c>
      <c r="G268" s="9" t="s">
        <v>576</v>
      </c>
      <c r="H268" s="9">
        <v>35</v>
      </c>
      <c r="I268" s="9">
        <v>1</v>
      </c>
      <c r="J268" s="9">
        <v>1</v>
      </c>
      <c r="K268" s="9">
        <v>3</v>
      </c>
      <c r="L268" s="9" t="s">
        <v>574</v>
      </c>
      <c r="M268" s="9">
        <v>2680</v>
      </c>
      <c r="N268" s="62" t="e">
        <f t="shared" si="23"/>
        <v>#VALUE!</v>
      </c>
      <c r="O268" s="9" t="s">
        <v>23</v>
      </c>
      <c r="Q268" s="9" t="s">
        <v>97</v>
      </c>
      <c r="R268" s="9">
        <f>245*245*350</f>
        <v>21008750</v>
      </c>
      <c r="T268" s="9">
        <f>10*10*10</f>
        <v>1000</v>
      </c>
      <c r="U268" s="9">
        <f>(1-T268/R268)*COUNT($R$256:$R$282)</f>
        <v>26.99871482120545</v>
      </c>
      <c r="V268" s="9" t="s">
        <v>27</v>
      </c>
      <c r="X268" s="9">
        <v>20</v>
      </c>
      <c r="Z268" s="9">
        <v>63</v>
      </c>
    </row>
    <row r="269" spans="1:26" x14ac:dyDescent="0.3">
      <c r="A269" s="9">
        <v>2</v>
      </c>
      <c r="B269" s="9">
        <v>150</v>
      </c>
      <c r="C269" s="9">
        <v>1350</v>
      </c>
      <c r="D269" s="9" t="s">
        <v>135</v>
      </c>
      <c r="E269" s="9" t="s">
        <v>129</v>
      </c>
      <c r="F269" s="9" t="s">
        <v>128</v>
      </c>
      <c r="G269" s="9" t="s">
        <v>577</v>
      </c>
      <c r="H269" s="9">
        <v>35</v>
      </c>
      <c r="I269" s="9">
        <v>1</v>
      </c>
      <c r="J269" s="9">
        <v>1</v>
      </c>
      <c r="K269" s="9">
        <v>3</v>
      </c>
      <c r="L269" s="9" t="s">
        <v>574</v>
      </c>
      <c r="M269" s="9">
        <v>2680</v>
      </c>
      <c r="N269" s="62" t="e">
        <f t="shared" si="23"/>
        <v>#VALUE!</v>
      </c>
      <c r="O269" s="9" t="s">
        <v>23</v>
      </c>
      <c r="Q269" s="9" t="s">
        <v>97</v>
      </c>
      <c r="R269" s="9">
        <f>245*245*350</f>
        <v>21008750</v>
      </c>
      <c r="T269" s="9">
        <f>10*10*10</f>
        <v>1000</v>
      </c>
      <c r="U269" s="9">
        <f>(1-T269/R269)*COUNT($R$256:$R$282)</f>
        <v>26.99871482120545</v>
      </c>
      <c r="V269" s="9" t="s">
        <v>27</v>
      </c>
      <c r="X269" s="9">
        <v>20</v>
      </c>
      <c r="Z269" s="9">
        <v>63</v>
      </c>
    </row>
    <row r="270" spans="1:26" x14ac:dyDescent="0.3">
      <c r="A270" s="9">
        <v>2</v>
      </c>
      <c r="B270" s="9">
        <v>180</v>
      </c>
      <c r="C270" s="9">
        <v>1600</v>
      </c>
      <c r="D270" s="9" t="s">
        <v>156</v>
      </c>
      <c r="E270" s="9" t="s">
        <v>129</v>
      </c>
      <c r="F270" s="9" t="s">
        <v>139</v>
      </c>
      <c r="G270" s="9" t="s">
        <v>578</v>
      </c>
      <c r="H270" s="9" t="s">
        <v>158</v>
      </c>
      <c r="I270" s="9">
        <v>1</v>
      </c>
      <c r="J270" s="9">
        <v>1</v>
      </c>
      <c r="K270" s="9">
        <v>1</v>
      </c>
      <c r="L270" s="9" t="s">
        <v>579</v>
      </c>
      <c r="M270" s="9">
        <v>2680</v>
      </c>
      <c r="N270" s="62" t="e">
        <f t="shared" si="23"/>
        <v>#VALUE!</v>
      </c>
      <c r="O270" s="9" t="s">
        <v>23</v>
      </c>
      <c r="Q270" s="9" t="s">
        <v>25</v>
      </c>
      <c r="R270" s="9">
        <f>100^3</f>
        <v>1000000</v>
      </c>
      <c r="T270" s="9">
        <f>8*8*8</f>
        <v>512</v>
      </c>
      <c r="U270" s="9">
        <f>(1-T270/R270)*COUNT($R$169:$R$243)</f>
        <v>74.961600000000004</v>
      </c>
      <c r="V270" s="9" t="s">
        <v>54</v>
      </c>
      <c r="X270" s="9">
        <v>9.36</v>
      </c>
      <c r="Z270" s="9">
        <v>44.81</v>
      </c>
    </row>
    <row r="271" spans="1:26" x14ac:dyDescent="0.3">
      <c r="A271" s="9">
        <v>2</v>
      </c>
      <c r="B271" s="9">
        <v>140</v>
      </c>
      <c r="C271" s="9">
        <v>1200</v>
      </c>
      <c r="D271" s="9" t="s">
        <v>156</v>
      </c>
      <c r="E271" s="9" t="s">
        <v>129</v>
      </c>
      <c r="F271" s="9" t="s">
        <v>139</v>
      </c>
      <c r="G271" s="9" t="s">
        <v>580</v>
      </c>
      <c r="H271" s="9" t="s">
        <v>158</v>
      </c>
      <c r="I271" s="9">
        <v>1</v>
      </c>
      <c r="J271" s="9">
        <v>1</v>
      </c>
      <c r="K271" s="9">
        <v>1</v>
      </c>
      <c r="L271" s="9" t="s">
        <v>581</v>
      </c>
      <c r="M271" s="9">
        <v>2680</v>
      </c>
      <c r="N271" s="62" t="e">
        <f t="shared" si="23"/>
        <v>#VALUE!</v>
      </c>
      <c r="O271" s="9" t="s">
        <v>23</v>
      </c>
      <c r="Q271" s="9" t="s">
        <v>25</v>
      </c>
      <c r="R271" s="9">
        <f>100^3</f>
        <v>1000000</v>
      </c>
      <c r="T271" s="9">
        <f>8*8*8</f>
        <v>512</v>
      </c>
      <c r="U271" s="9">
        <f>(1-T271/R271)*COUNT($R$169:$R$243)</f>
        <v>74.961600000000004</v>
      </c>
      <c r="V271" s="9" t="s">
        <v>54</v>
      </c>
      <c r="X271" s="9">
        <v>9.36</v>
      </c>
      <c r="Z271" s="9">
        <v>44.81</v>
      </c>
    </row>
    <row r="272" spans="1:26" x14ac:dyDescent="0.3">
      <c r="A272" s="9">
        <v>2</v>
      </c>
      <c r="B272" s="9">
        <v>150</v>
      </c>
      <c r="C272" s="9">
        <v>1200</v>
      </c>
      <c r="D272" s="9" t="s">
        <v>204</v>
      </c>
      <c r="E272" s="9" t="s">
        <v>129</v>
      </c>
      <c r="F272" s="9" t="s">
        <v>139</v>
      </c>
      <c r="G272" s="9" t="s">
        <v>263</v>
      </c>
      <c r="H272" s="9">
        <v>41</v>
      </c>
      <c r="I272" s="9">
        <v>2</v>
      </c>
      <c r="J272" s="9">
        <v>1</v>
      </c>
      <c r="K272" s="9">
        <v>1</v>
      </c>
      <c r="L272" s="9" t="s">
        <v>582</v>
      </c>
      <c r="M272" s="9">
        <v>2670</v>
      </c>
      <c r="N272" s="62" t="e">
        <f t="shared" si="23"/>
        <v>#VALUE!</v>
      </c>
      <c r="O272" s="9" t="s">
        <v>23</v>
      </c>
      <c r="Q272" s="9" t="s">
        <v>86</v>
      </c>
      <c r="R272" s="5">
        <f>125*125*125</f>
        <v>1953125</v>
      </c>
      <c r="T272" s="9">
        <f>12*12*12</f>
        <v>1728</v>
      </c>
      <c r="U272" s="9">
        <f>(1-T272/R272)*COUNT($R$104:$R$168)</f>
        <v>64.94249216</v>
      </c>
      <c r="V272" s="9" t="s">
        <v>54</v>
      </c>
      <c r="X272" s="9">
        <v>24</v>
      </c>
      <c r="Z272" s="9">
        <v>66</v>
      </c>
    </row>
    <row r="273" spans="1:26" x14ac:dyDescent="0.3">
      <c r="A273" s="9">
        <v>2</v>
      </c>
      <c r="B273" s="9">
        <v>200</v>
      </c>
      <c r="C273" s="9">
        <v>800</v>
      </c>
      <c r="D273" s="9" t="s">
        <v>130</v>
      </c>
      <c r="E273" s="9" t="s">
        <v>376</v>
      </c>
      <c r="F273" s="9" t="s">
        <v>134</v>
      </c>
      <c r="G273" s="9" t="s">
        <v>313</v>
      </c>
      <c r="H273" s="9">
        <v>28</v>
      </c>
      <c r="I273" s="9">
        <v>6</v>
      </c>
      <c r="J273" s="9">
        <v>1</v>
      </c>
      <c r="K273" s="9">
        <v>6</v>
      </c>
      <c r="L273" s="9" t="s">
        <v>583</v>
      </c>
      <c r="M273" s="9">
        <v>2670</v>
      </c>
      <c r="N273" s="9">
        <v>2520</v>
      </c>
      <c r="O273" s="9" t="s">
        <v>23</v>
      </c>
      <c r="Q273" s="9" t="s">
        <v>91</v>
      </c>
      <c r="R273" s="9">
        <f>280*280*365</f>
        <v>28616000</v>
      </c>
      <c r="T273" s="9">
        <f>12*12*12</f>
        <v>1728</v>
      </c>
      <c r="U273" s="9">
        <f>(1-T273/R273)*COUNT(#REF!)</f>
        <v>0</v>
      </c>
      <c r="V273" s="9" t="s">
        <v>54</v>
      </c>
      <c r="X273" s="9">
        <v>20</v>
      </c>
      <c r="Z273" s="9">
        <v>63</v>
      </c>
    </row>
    <row r="274" spans="1:26" x14ac:dyDescent="0.3">
      <c r="A274" s="9">
        <v>2</v>
      </c>
      <c r="B274" s="9">
        <v>788</v>
      </c>
      <c r="C274" s="9">
        <v>2300</v>
      </c>
      <c r="D274" s="9" t="s">
        <v>190</v>
      </c>
      <c r="E274" s="9" t="s">
        <v>171</v>
      </c>
      <c r="F274" s="9" t="s">
        <v>130</v>
      </c>
      <c r="G274" s="9" t="s">
        <v>584</v>
      </c>
      <c r="H274" s="9">
        <v>40</v>
      </c>
      <c r="I274" s="9">
        <v>6</v>
      </c>
      <c r="J274" s="9">
        <v>1</v>
      </c>
      <c r="K274" s="9">
        <v>6</v>
      </c>
      <c r="L274" s="9" t="s">
        <v>585</v>
      </c>
      <c r="M274" s="9">
        <v>2680</v>
      </c>
      <c r="N274" s="9" t="e">
        <f t="shared" ref="N274:N302" si="24">M274*L274/100</f>
        <v>#VALUE!</v>
      </c>
      <c r="O274" s="9" t="s">
        <v>23</v>
      </c>
      <c r="Q274" s="9" t="s">
        <v>80</v>
      </c>
      <c r="R274" s="9">
        <f>630*400*500</f>
        <v>126000000</v>
      </c>
      <c r="T274" s="9">
        <f>10*10*10</f>
        <v>1000</v>
      </c>
      <c r="U274" s="9">
        <f>(1-T274/R274)*COUNT($R$2:$R$29)</f>
        <v>27.999777777777776</v>
      </c>
      <c r="V274" s="9" t="s">
        <v>54</v>
      </c>
      <c r="X274" s="9">
        <v>20</v>
      </c>
      <c r="Z274" s="9">
        <v>60</v>
      </c>
    </row>
    <row r="275" spans="1:26" x14ac:dyDescent="0.3">
      <c r="A275" s="9">
        <v>2</v>
      </c>
      <c r="B275" s="9">
        <v>160</v>
      </c>
      <c r="C275" s="9">
        <v>1400</v>
      </c>
      <c r="D275" s="9" t="s">
        <v>156</v>
      </c>
      <c r="E275" s="9" t="s">
        <v>129</v>
      </c>
      <c r="F275" s="9" t="s">
        <v>139</v>
      </c>
      <c r="G275" s="9" t="s">
        <v>586</v>
      </c>
      <c r="H275" s="9" t="s">
        <v>158</v>
      </c>
      <c r="I275" s="9">
        <v>1</v>
      </c>
      <c r="J275" s="9">
        <v>1</v>
      </c>
      <c r="K275" s="9">
        <v>1</v>
      </c>
      <c r="L275" s="9" t="s">
        <v>585</v>
      </c>
      <c r="M275" s="9">
        <v>2680</v>
      </c>
      <c r="N275" s="62" t="e">
        <f t="shared" si="24"/>
        <v>#VALUE!</v>
      </c>
      <c r="O275" s="9" t="s">
        <v>23</v>
      </c>
      <c r="Q275" s="9" t="s">
        <v>25</v>
      </c>
      <c r="R275" s="9">
        <f>100^3</f>
        <v>1000000</v>
      </c>
      <c r="T275" s="9">
        <f>8*8*8</f>
        <v>512</v>
      </c>
      <c r="U275" s="9">
        <f>(1-T275/R275)*COUNT($R$169:$R$243)</f>
        <v>74.961600000000004</v>
      </c>
      <c r="V275" s="9" t="s">
        <v>54</v>
      </c>
      <c r="X275" s="9">
        <v>9.36</v>
      </c>
      <c r="Z275" s="9">
        <v>44.81</v>
      </c>
    </row>
    <row r="276" spans="1:26" x14ac:dyDescent="0.3">
      <c r="A276" s="9">
        <v>2</v>
      </c>
      <c r="B276" s="9">
        <v>160</v>
      </c>
      <c r="C276" s="9">
        <v>500</v>
      </c>
      <c r="D276" s="9" t="s">
        <v>156</v>
      </c>
      <c r="E276" s="9" t="s">
        <v>129</v>
      </c>
      <c r="F276" s="9" t="s">
        <v>139</v>
      </c>
      <c r="G276" s="9" t="s">
        <v>587</v>
      </c>
      <c r="H276" s="9" t="s">
        <v>158</v>
      </c>
      <c r="I276" s="9">
        <v>1</v>
      </c>
      <c r="J276" s="9">
        <v>1</v>
      </c>
      <c r="K276" s="9">
        <v>1</v>
      </c>
      <c r="L276" s="9" t="s">
        <v>588</v>
      </c>
      <c r="M276" s="9">
        <v>2680</v>
      </c>
      <c r="N276" s="62" t="e">
        <f t="shared" si="24"/>
        <v>#VALUE!</v>
      </c>
      <c r="O276" s="9" t="s">
        <v>23</v>
      </c>
      <c r="Q276" s="9" t="s">
        <v>25</v>
      </c>
      <c r="R276" s="9">
        <f>100^3</f>
        <v>1000000</v>
      </c>
      <c r="T276" s="9">
        <f>8*8*8</f>
        <v>512</v>
      </c>
      <c r="U276" s="9">
        <f>(1-T276/R276)*COUNT($R$169:$R$243)</f>
        <v>74.961600000000004</v>
      </c>
      <c r="V276" s="9" t="s">
        <v>54</v>
      </c>
      <c r="X276" s="9">
        <v>9.36</v>
      </c>
      <c r="Z276" s="9">
        <v>44.81</v>
      </c>
    </row>
    <row r="277" spans="1:26" x14ac:dyDescent="0.3">
      <c r="A277" s="9">
        <v>2</v>
      </c>
      <c r="B277" s="9">
        <v>463</v>
      </c>
      <c r="C277" s="9">
        <v>1700</v>
      </c>
      <c r="D277" s="9" t="s">
        <v>283</v>
      </c>
      <c r="E277" s="9" t="s">
        <v>171</v>
      </c>
      <c r="F277" s="9" t="s">
        <v>130</v>
      </c>
      <c r="G277" s="9" t="s">
        <v>589</v>
      </c>
      <c r="H277" s="9">
        <v>40</v>
      </c>
      <c r="I277" s="9">
        <v>6</v>
      </c>
      <c r="J277" s="9">
        <v>1</v>
      </c>
      <c r="K277" s="9">
        <v>6</v>
      </c>
      <c r="L277" s="9" t="s">
        <v>590</v>
      </c>
      <c r="M277" s="9">
        <v>2680</v>
      </c>
      <c r="N277" s="9" t="e">
        <f t="shared" si="24"/>
        <v>#VALUE!</v>
      </c>
      <c r="O277" s="9" t="s">
        <v>23</v>
      </c>
      <c r="Q277" s="9" t="s">
        <v>80</v>
      </c>
      <c r="R277" s="9">
        <f>630*400*500</f>
        <v>126000000</v>
      </c>
      <c r="T277" s="9">
        <f>10*10*10</f>
        <v>1000</v>
      </c>
      <c r="U277" s="9">
        <f>(1-T277/R277)*COUNT($R$2:$R$29)</f>
        <v>27.999777777777776</v>
      </c>
      <c r="V277" s="9" t="s">
        <v>54</v>
      </c>
      <c r="X277" s="9">
        <v>20</v>
      </c>
      <c r="Z277" s="9">
        <v>60</v>
      </c>
    </row>
    <row r="278" spans="1:26" x14ac:dyDescent="0.3">
      <c r="A278" s="9">
        <v>2</v>
      </c>
      <c r="B278" s="9">
        <v>170</v>
      </c>
      <c r="C278" s="9">
        <v>1500</v>
      </c>
      <c r="D278" s="9" t="s">
        <v>156</v>
      </c>
      <c r="E278" s="9" t="s">
        <v>129</v>
      </c>
      <c r="F278" s="9" t="s">
        <v>139</v>
      </c>
      <c r="G278" s="9" t="s">
        <v>591</v>
      </c>
      <c r="H278" s="9" t="s">
        <v>158</v>
      </c>
      <c r="I278" s="9">
        <v>1</v>
      </c>
      <c r="J278" s="9">
        <v>1</v>
      </c>
      <c r="K278" s="9">
        <v>1</v>
      </c>
      <c r="L278" s="9" t="s">
        <v>590</v>
      </c>
      <c r="M278" s="9">
        <v>2680</v>
      </c>
      <c r="N278" s="62" t="e">
        <f t="shared" si="24"/>
        <v>#VALUE!</v>
      </c>
      <c r="O278" s="9" t="s">
        <v>23</v>
      </c>
      <c r="Q278" s="9" t="s">
        <v>25</v>
      </c>
      <c r="R278" s="9">
        <f>100^3</f>
        <v>1000000</v>
      </c>
      <c r="T278" s="9">
        <f>8*8*8</f>
        <v>512</v>
      </c>
      <c r="U278" s="9">
        <f>(1-T278/R278)*COUNT($R$169:$R$243)</f>
        <v>74.961600000000004</v>
      </c>
      <c r="V278" s="9" t="s">
        <v>54</v>
      </c>
      <c r="X278" s="9">
        <v>9.36</v>
      </c>
      <c r="Z278" s="9">
        <v>44.81</v>
      </c>
    </row>
    <row r="279" spans="1:26" x14ac:dyDescent="0.3">
      <c r="A279" s="9">
        <v>2</v>
      </c>
      <c r="B279" s="9">
        <v>150</v>
      </c>
      <c r="C279" s="9">
        <v>1300</v>
      </c>
      <c r="D279" s="9" t="s">
        <v>156</v>
      </c>
      <c r="E279" s="9" t="s">
        <v>129</v>
      </c>
      <c r="F279" s="9" t="s">
        <v>139</v>
      </c>
      <c r="G279" s="9" t="s">
        <v>592</v>
      </c>
      <c r="H279" s="9" t="s">
        <v>158</v>
      </c>
      <c r="I279" s="9">
        <v>1</v>
      </c>
      <c r="J279" s="9">
        <v>1</v>
      </c>
      <c r="K279" s="9">
        <v>1</v>
      </c>
      <c r="L279" s="9" t="s">
        <v>593</v>
      </c>
      <c r="M279" s="9">
        <v>2680</v>
      </c>
      <c r="N279" s="62" t="e">
        <f t="shared" si="24"/>
        <v>#VALUE!</v>
      </c>
      <c r="O279" s="9" t="s">
        <v>23</v>
      </c>
      <c r="Q279" s="9" t="s">
        <v>25</v>
      </c>
      <c r="R279" s="9">
        <f>100^3</f>
        <v>1000000</v>
      </c>
      <c r="T279" s="9">
        <f>8*8*8</f>
        <v>512</v>
      </c>
      <c r="U279" s="9">
        <f>(1-T279/R279)*COUNT($R$169:$R$243)</f>
        <v>74.961600000000004</v>
      </c>
      <c r="V279" s="9" t="s">
        <v>54</v>
      </c>
      <c r="X279" s="9">
        <v>9.36</v>
      </c>
      <c r="Z279" s="9">
        <v>44.81</v>
      </c>
    </row>
    <row r="280" spans="1:26" x14ac:dyDescent="0.3">
      <c r="A280" s="9">
        <v>2</v>
      </c>
      <c r="B280" s="9">
        <v>300</v>
      </c>
      <c r="C280" s="9">
        <v>1400</v>
      </c>
      <c r="D280" s="9" t="s">
        <v>190</v>
      </c>
      <c r="E280" s="9" t="s">
        <v>171</v>
      </c>
      <c r="F280" s="9" t="s">
        <v>130</v>
      </c>
      <c r="G280" s="9" t="s">
        <v>594</v>
      </c>
      <c r="H280" s="9">
        <v>40</v>
      </c>
      <c r="I280" s="9">
        <v>6</v>
      </c>
      <c r="J280" s="9">
        <v>1</v>
      </c>
      <c r="K280" s="9">
        <v>6</v>
      </c>
      <c r="L280" s="9" t="s">
        <v>595</v>
      </c>
      <c r="M280" s="9">
        <v>2680</v>
      </c>
      <c r="N280" s="9" t="e">
        <f t="shared" si="24"/>
        <v>#VALUE!</v>
      </c>
      <c r="O280" s="9" t="s">
        <v>23</v>
      </c>
      <c r="Q280" s="9" t="s">
        <v>80</v>
      </c>
      <c r="R280" s="9">
        <f>630*400*500</f>
        <v>126000000</v>
      </c>
      <c r="T280" s="9">
        <f>10*10*10</f>
        <v>1000</v>
      </c>
      <c r="U280" s="9">
        <f>(1-T280/R280)*COUNT($R$2:$R$29)</f>
        <v>27.999777777777776</v>
      </c>
      <c r="V280" s="9" t="s">
        <v>54</v>
      </c>
      <c r="X280" s="9">
        <v>20</v>
      </c>
      <c r="Z280" s="9">
        <v>60</v>
      </c>
    </row>
    <row r="281" spans="1:26" x14ac:dyDescent="0.3">
      <c r="A281" s="9">
        <v>2</v>
      </c>
      <c r="B281" s="9">
        <v>170</v>
      </c>
      <c r="C281" s="9">
        <v>500</v>
      </c>
      <c r="D281" s="9" t="s">
        <v>156</v>
      </c>
      <c r="E281" s="9" t="s">
        <v>129</v>
      </c>
      <c r="F281" s="9" t="s">
        <v>139</v>
      </c>
      <c r="G281" s="9" t="s">
        <v>596</v>
      </c>
      <c r="H281" s="9" t="s">
        <v>158</v>
      </c>
      <c r="I281" s="9">
        <v>1</v>
      </c>
      <c r="J281" s="9">
        <v>1</v>
      </c>
      <c r="K281" s="9">
        <v>1</v>
      </c>
      <c r="L281" s="9" t="s">
        <v>597</v>
      </c>
      <c r="M281" s="9">
        <v>2680</v>
      </c>
      <c r="N281" s="62" t="e">
        <f t="shared" si="24"/>
        <v>#VALUE!</v>
      </c>
      <c r="O281" s="9" t="s">
        <v>23</v>
      </c>
      <c r="Q281" s="9" t="s">
        <v>25</v>
      </c>
      <c r="R281" s="9">
        <f>100^3</f>
        <v>1000000</v>
      </c>
      <c r="T281" s="9">
        <f>8*8*8</f>
        <v>512</v>
      </c>
      <c r="U281" s="9">
        <f>(1-T281/R281)*COUNT($R$169:$R$243)</f>
        <v>74.961600000000004</v>
      </c>
      <c r="V281" s="9" t="s">
        <v>54</v>
      </c>
      <c r="X281" s="9">
        <v>9.36</v>
      </c>
      <c r="Z281" s="9">
        <v>44.81</v>
      </c>
    </row>
    <row r="282" spans="1:26" x14ac:dyDescent="0.3">
      <c r="A282" s="9">
        <v>2</v>
      </c>
      <c r="B282" s="9">
        <v>788</v>
      </c>
      <c r="C282" s="9">
        <v>500</v>
      </c>
      <c r="D282" s="9" t="s">
        <v>190</v>
      </c>
      <c r="E282" s="9" t="s">
        <v>171</v>
      </c>
      <c r="F282" s="9" t="s">
        <v>130</v>
      </c>
      <c r="G282" s="9" t="s">
        <v>516</v>
      </c>
      <c r="H282" s="9">
        <v>40</v>
      </c>
      <c r="I282" s="9">
        <v>6</v>
      </c>
      <c r="J282" s="9">
        <v>1</v>
      </c>
      <c r="K282" s="9">
        <v>6</v>
      </c>
      <c r="L282" s="9" t="s">
        <v>598</v>
      </c>
      <c r="M282" s="9">
        <v>2680</v>
      </c>
      <c r="N282" s="9" t="e">
        <f t="shared" si="24"/>
        <v>#VALUE!</v>
      </c>
      <c r="O282" s="9" t="s">
        <v>23</v>
      </c>
      <c r="Q282" s="9" t="s">
        <v>80</v>
      </c>
      <c r="R282" s="9">
        <f>630*400*500</f>
        <v>126000000</v>
      </c>
      <c r="T282" s="9">
        <f>10*10*10</f>
        <v>1000</v>
      </c>
      <c r="U282" s="9">
        <f>(1-T282/R282)*COUNT($R$2:$R$29)</f>
        <v>27.999777777777776</v>
      </c>
      <c r="V282" s="9" t="s">
        <v>27</v>
      </c>
      <c r="X282" s="9">
        <v>20</v>
      </c>
      <c r="Z282" s="9">
        <v>60</v>
      </c>
    </row>
    <row r="283" spans="1:26" x14ac:dyDescent="0.3">
      <c r="A283" s="9">
        <v>2</v>
      </c>
      <c r="B283" s="9">
        <v>250</v>
      </c>
      <c r="C283" s="9">
        <v>300</v>
      </c>
      <c r="D283" s="9" t="s">
        <v>204</v>
      </c>
      <c r="E283" s="9" t="s">
        <v>129</v>
      </c>
      <c r="F283" s="9" t="s">
        <v>139</v>
      </c>
      <c r="G283" s="9" t="s">
        <v>599</v>
      </c>
      <c r="H283" s="9">
        <v>41</v>
      </c>
      <c r="I283" s="9">
        <v>2</v>
      </c>
      <c r="J283" s="9">
        <v>1</v>
      </c>
      <c r="K283" s="9">
        <v>1</v>
      </c>
      <c r="L283" s="9" t="s">
        <v>600</v>
      </c>
      <c r="M283" s="9">
        <v>2670</v>
      </c>
      <c r="N283" s="62" t="e">
        <f t="shared" si="24"/>
        <v>#VALUE!</v>
      </c>
      <c r="O283" s="9" t="s">
        <v>23</v>
      </c>
      <c r="Q283" s="9" t="s">
        <v>86</v>
      </c>
      <c r="R283" s="5">
        <f>125*125*125</f>
        <v>1953125</v>
      </c>
      <c r="T283" s="9">
        <f>12*12*12</f>
        <v>1728</v>
      </c>
      <c r="U283" s="9">
        <f>(1-T283/R283)*COUNT($R$104:$R$168)</f>
        <v>64.94249216</v>
      </c>
      <c r="V283" s="9" t="s">
        <v>54</v>
      </c>
      <c r="X283" s="9">
        <v>24</v>
      </c>
      <c r="Z283" s="9">
        <v>66</v>
      </c>
    </row>
    <row r="284" spans="1:26" x14ac:dyDescent="0.3">
      <c r="A284" s="9">
        <v>2</v>
      </c>
      <c r="B284" s="9">
        <v>250</v>
      </c>
      <c r="C284" s="9">
        <v>2800</v>
      </c>
      <c r="D284" s="9" t="s">
        <v>204</v>
      </c>
      <c r="E284" s="9" t="s">
        <v>129</v>
      </c>
      <c r="F284" s="9" t="s">
        <v>139</v>
      </c>
      <c r="G284" s="9" t="s">
        <v>349</v>
      </c>
      <c r="H284" s="9">
        <v>41</v>
      </c>
      <c r="I284" s="9">
        <v>2</v>
      </c>
      <c r="J284" s="9">
        <v>1</v>
      </c>
      <c r="K284" s="9">
        <v>1</v>
      </c>
      <c r="L284" s="9" t="s">
        <v>600</v>
      </c>
      <c r="M284" s="9">
        <v>2670</v>
      </c>
      <c r="N284" s="62" t="e">
        <f t="shared" si="24"/>
        <v>#VALUE!</v>
      </c>
      <c r="O284" s="9" t="s">
        <v>23</v>
      </c>
      <c r="Q284" s="9" t="s">
        <v>86</v>
      </c>
      <c r="R284" s="5">
        <f>125*125*125</f>
        <v>1953125</v>
      </c>
      <c r="T284" s="9">
        <f>12*12*12</f>
        <v>1728</v>
      </c>
      <c r="U284" s="9">
        <f>(1-T284/R284)*COUNT($R$104:$R$168)</f>
        <v>64.94249216</v>
      </c>
      <c r="V284" s="9" t="s">
        <v>54</v>
      </c>
      <c r="X284" s="9">
        <v>24</v>
      </c>
      <c r="Z284" s="9">
        <v>66</v>
      </c>
    </row>
    <row r="285" spans="1:26" x14ac:dyDescent="0.3">
      <c r="A285" s="9">
        <v>2</v>
      </c>
      <c r="B285" s="9">
        <v>175</v>
      </c>
      <c r="C285" s="9">
        <v>1675</v>
      </c>
      <c r="D285" s="9" t="s">
        <v>429</v>
      </c>
      <c r="E285" s="9" t="s">
        <v>129</v>
      </c>
      <c r="F285" s="9" t="s">
        <v>128</v>
      </c>
      <c r="G285" s="9" t="s">
        <v>601</v>
      </c>
      <c r="H285" s="9">
        <v>35</v>
      </c>
      <c r="I285" s="9">
        <v>1</v>
      </c>
      <c r="J285" s="9">
        <v>1</v>
      </c>
      <c r="K285" s="9">
        <v>3</v>
      </c>
      <c r="L285" s="9" t="s">
        <v>602</v>
      </c>
      <c r="M285" s="9">
        <v>2680</v>
      </c>
      <c r="N285" s="62" t="e">
        <f t="shared" si="24"/>
        <v>#VALUE!</v>
      </c>
      <c r="O285" s="9" t="s">
        <v>23</v>
      </c>
      <c r="Q285" s="9" t="s">
        <v>97</v>
      </c>
      <c r="R285" s="9">
        <f>245*245*350</f>
        <v>21008750</v>
      </c>
      <c r="T285" s="9">
        <f>10*10*10</f>
        <v>1000</v>
      </c>
      <c r="U285" s="9">
        <f>(1-T285/R285)*COUNT($R$256:$R$282)</f>
        <v>26.99871482120545</v>
      </c>
      <c r="V285" s="9" t="s">
        <v>27</v>
      </c>
      <c r="X285" s="9">
        <v>20</v>
      </c>
      <c r="Z285" s="9">
        <v>63</v>
      </c>
    </row>
    <row r="286" spans="1:26" x14ac:dyDescent="0.3">
      <c r="A286" s="9">
        <v>2</v>
      </c>
      <c r="B286" s="9">
        <v>140</v>
      </c>
      <c r="C286" s="9">
        <v>1300</v>
      </c>
      <c r="D286" s="9" t="s">
        <v>156</v>
      </c>
      <c r="E286" s="9" t="s">
        <v>129</v>
      </c>
      <c r="F286" s="9" t="s">
        <v>139</v>
      </c>
      <c r="G286" s="9" t="s">
        <v>603</v>
      </c>
      <c r="H286" s="9" t="s">
        <v>158</v>
      </c>
      <c r="I286" s="9">
        <v>1</v>
      </c>
      <c r="J286" s="9">
        <v>1</v>
      </c>
      <c r="K286" s="9">
        <v>1</v>
      </c>
      <c r="L286" s="9" t="s">
        <v>604</v>
      </c>
      <c r="M286" s="9">
        <v>2680</v>
      </c>
      <c r="N286" s="62" t="e">
        <f t="shared" si="24"/>
        <v>#VALUE!</v>
      </c>
      <c r="O286" s="9" t="s">
        <v>23</v>
      </c>
      <c r="Q286" s="9" t="s">
        <v>25</v>
      </c>
      <c r="R286" s="9">
        <f>100^3</f>
        <v>1000000</v>
      </c>
      <c r="T286" s="9">
        <f>8*8*8</f>
        <v>512</v>
      </c>
      <c r="U286" s="9">
        <f>(1-T286/R286)*COUNT($R$169:$R$243)</f>
        <v>74.961600000000004</v>
      </c>
      <c r="V286" s="9" t="s">
        <v>54</v>
      </c>
      <c r="X286" s="9">
        <v>9.36</v>
      </c>
      <c r="Z286" s="9">
        <v>44.81</v>
      </c>
    </row>
    <row r="287" spans="1:26" x14ac:dyDescent="0.3">
      <c r="A287" s="9">
        <v>2</v>
      </c>
      <c r="B287" s="9">
        <v>250</v>
      </c>
      <c r="C287" s="9">
        <v>1400</v>
      </c>
      <c r="D287" s="9" t="s">
        <v>204</v>
      </c>
      <c r="E287" s="9" t="s">
        <v>359</v>
      </c>
      <c r="F287" s="9" t="s">
        <v>139</v>
      </c>
      <c r="G287" s="9" t="s">
        <v>605</v>
      </c>
      <c r="H287" s="9">
        <v>41</v>
      </c>
      <c r="I287" s="9">
        <v>2</v>
      </c>
      <c r="J287" s="9">
        <v>1</v>
      </c>
      <c r="K287" s="9">
        <v>1</v>
      </c>
      <c r="L287" s="9" t="s">
        <v>606</v>
      </c>
      <c r="M287" s="9">
        <v>2670</v>
      </c>
      <c r="N287" s="62" t="e">
        <f t="shared" si="24"/>
        <v>#VALUE!</v>
      </c>
      <c r="O287" s="9" t="s">
        <v>23</v>
      </c>
      <c r="Q287" s="9" t="s">
        <v>86</v>
      </c>
      <c r="R287" s="5">
        <f>125*125*125</f>
        <v>1953125</v>
      </c>
      <c r="T287" s="9">
        <f>12*12*12</f>
        <v>1728</v>
      </c>
      <c r="U287" s="9">
        <f>(1-T287/R287)*COUNT($R$104:$R$168)</f>
        <v>64.94249216</v>
      </c>
      <c r="V287" s="9" t="s">
        <v>54</v>
      </c>
      <c r="X287" s="9">
        <v>24</v>
      </c>
      <c r="Z287" s="9">
        <v>66</v>
      </c>
    </row>
    <row r="288" spans="1:26" x14ac:dyDescent="0.3">
      <c r="A288" s="9">
        <v>2</v>
      </c>
      <c r="B288" s="9">
        <v>160</v>
      </c>
      <c r="C288" s="9">
        <v>1500</v>
      </c>
      <c r="D288" s="9" t="s">
        <v>156</v>
      </c>
      <c r="E288" s="9" t="s">
        <v>129</v>
      </c>
      <c r="F288" s="9" t="s">
        <v>139</v>
      </c>
      <c r="G288" s="9" t="s">
        <v>167</v>
      </c>
      <c r="H288" s="9" t="s">
        <v>158</v>
      </c>
      <c r="I288" s="9">
        <v>1</v>
      </c>
      <c r="J288" s="9">
        <v>1</v>
      </c>
      <c r="K288" s="9">
        <v>1</v>
      </c>
      <c r="L288" s="9" t="s">
        <v>607</v>
      </c>
      <c r="M288" s="9">
        <v>2680</v>
      </c>
      <c r="N288" s="62" t="e">
        <f t="shared" si="24"/>
        <v>#VALUE!</v>
      </c>
      <c r="O288" s="9" t="s">
        <v>23</v>
      </c>
      <c r="Q288" s="9" t="s">
        <v>25</v>
      </c>
      <c r="R288" s="9">
        <f>100^3</f>
        <v>1000000</v>
      </c>
      <c r="T288" s="9">
        <f>8*8*8</f>
        <v>512</v>
      </c>
      <c r="U288" s="9">
        <f>(1-T288/R288)*COUNT($R$169:$R$243)</f>
        <v>74.961600000000004</v>
      </c>
      <c r="V288" s="9" t="s">
        <v>54</v>
      </c>
      <c r="X288" s="9">
        <v>9.36</v>
      </c>
      <c r="Z288" s="9">
        <v>44.81</v>
      </c>
    </row>
    <row r="289" spans="1:26" x14ac:dyDescent="0.3">
      <c r="A289" s="9">
        <v>2</v>
      </c>
      <c r="B289" s="9">
        <v>150</v>
      </c>
      <c r="C289" s="9">
        <v>400</v>
      </c>
      <c r="D289" s="9" t="s">
        <v>156</v>
      </c>
      <c r="E289" s="9" t="s">
        <v>129</v>
      </c>
      <c r="F289" s="9" t="s">
        <v>139</v>
      </c>
      <c r="G289" s="9" t="s">
        <v>608</v>
      </c>
      <c r="H289" s="9" t="s">
        <v>158</v>
      </c>
      <c r="I289" s="9">
        <v>1</v>
      </c>
      <c r="J289" s="9">
        <v>1</v>
      </c>
      <c r="K289" s="9">
        <v>1</v>
      </c>
      <c r="L289" s="9" t="s">
        <v>609</v>
      </c>
      <c r="M289" s="9">
        <v>2680</v>
      </c>
      <c r="N289" s="62" t="e">
        <f t="shared" si="24"/>
        <v>#VALUE!</v>
      </c>
      <c r="O289" s="9" t="s">
        <v>23</v>
      </c>
      <c r="Q289" s="9" t="s">
        <v>25</v>
      </c>
      <c r="R289" s="9">
        <f>100^3</f>
        <v>1000000</v>
      </c>
      <c r="T289" s="9">
        <f>8*8*8</f>
        <v>512</v>
      </c>
      <c r="U289" s="9">
        <f>(1-T289/R289)*COUNT($R$169:$R$243)</f>
        <v>74.961600000000004</v>
      </c>
      <c r="V289" s="9" t="s">
        <v>54</v>
      </c>
      <c r="X289" s="9">
        <v>9.36</v>
      </c>
      <c r="Z289" s="9">
        <v>44.81</v>
      </c>
    </row>
    <row r="290" spans="1:26" x14ac:dyDescent="0.3">
      <c r="A290" s="9">
        <v>2</v>
      </c>
      <c r="B290" s="9">
        <v>170</v>
      </c>
      <c r="C290" s="9">
        <v>1600</v>
      </c>
      <c r="D290" s="9" t="s">
        <v>156</v>
      </c>
      <c r="E290" s="9" t="s">
        <v>129</v>
      </c>
      <c r="F290" s="9" t="s">
        <v>139</v>
      </c>
      <c r="G290" s="9" t="s">
        <v>610</v>
      </c>
      <c r="H290" s="9" t="s">
        <v>158</v>
      </c>
      <c r="I290" s="9">
        <v>1</v>
      </c>
      <c r="J290" s="9">
        <v>1</v>
      </c>
      <c r="K290" s="9">
        <v>1</v>
      </c>
      <c r="L290" s="9" t="s">
        <v>611</v>
      </c>
      <c r="M290" s="9">
        <v>2680</v>
      </c>
      <c r="N290" s="62" t="e">
        <f t="shared" si="24"/>
        <v>#VALUE!</v>
      </c>
      <c r="O290" s="9" t="s">
        <v>23</v>
      </c>
      <c r="Q290" s="9" t="s">
        <v>25</v>
      </c>
      <c r="R290" s="9">
        <f>100^3</f>
        <v>1000000</v>
      </c>
      <c r="T290" s="9">
        <f>8*8*8</f>
        <v>512</v>
      </c>
      <c r="U290" s="9">
        <f>(1-T290/R290)*COUNT($R$169:$R$243)</f>
        <v>74.961600000000004</v>
      </c>
      <c r="V290" s="9" t="s">
        <v>54</v>
      </c>
      <c r="X290" s="9">
        <v>9.36</v>
      </c>
      <c r="Z290" s="9">
        <v>44.81</v>
      </c>
    </row>
    <row r="291" spans="1:26" x14ac:dyDescent="0.3">
      <c r="A291" s="9">
        <v>2</v>
      </c>
      <c r="B291" s="9">
        <v>250</v>
      </c>
      <c r="C291" s="9">
        <v>400</v>
      </c>
      <c r="D291" s="9" t="s">
        <v>204</v>
      </c>
      <c r="E291" s="9" t="s">
        <v>129</v>
      </c>
      <c r="F291" s="9" t="s">
        <v>139</v>
      </c>
      <c r="G291" s="9" t="s">
        <v>612</v>
      </c>
      <c r="H291" s="9">
        <v>41</v>
      </c>
      <c r="I291" s="9">
        <v>2</v>
      </c>
      <c r="J291" s="9">
        <v>1</v>
      </c>
      <c r="K291" s="9">
        <v>1</v>
      </c>
      <c r="L291" s="9" t="s">
        <v>613</v>
      </c>
      <c r="M291" s="9">
        <v>2670</v>
      </c>
      <c r="N291" s="62" t="e">
        <f t="shared" si="24"/>
        <v>#VALUE!</v>
      </c>
      <c r="O291" s="9" t="s">
        <v>23</v>
      </c>
      <c r="Q291" s="9" t="s">
        <v>86</v>
      </c>
      <c r="R291" s="5">
        <f>125*125*125</f>
        <v>1953125</v>
      </c>
      <c r="T291" s="9">
        <f>12*12*12</f>
        <v>1728</v>
      </c>
      <c r="U291" s="9">
        <f>(1-T291/R291)*COUNT($R$104:$R$168)</f>
        <v>64.94249216</v>
      </c>
      <c r="V291" s="9" t="s">
        <v>54</v>
      </c>
      <c r="X291" s="9">
        <v>24</v>
      </c>
      <c r="Z291" s="9">
        <v>66</v>
      </c>
    </row>
    <row r="292" spans="1:26" x14ac:dyDescent="0.3">
      <c r="A292" s="9">
        <v>2</v>
      </c>
      <c r="B292" s="9">
        <v>250</v>
      </c>
      <c r="C292" s="9">
        <v>600</v>
      </c>
      <c r="D292" s="9" t="s">
        <v>204</v>
      </c>
      <c r="E292" s="9" t="s">
        <v>129</v>
      </c>
      <c r="F292" s="9" t="s">
        <v>139</v>
      </c>
      <c r="G292" s="9" t="s">
        <v>614</v>
      </c>
      <c r="H292" s="9">
        <v>41</v>
      </c>
      <c r="I292" s="9">
        <v>2</v>
      </c>
      <c r="J292" s="9">
        <v>1</v>
      </c>
      <c r="K292" s="9">
        <v>1</v>
      </c>
      <c r="L292" s="9" t="s">
        <v>613</v>
      </c>
      <c r="M292" s="9">
        <v>2670</v>
      </c>
      <c r="N292" s="62" t="e">
        <f t="shared" si="24"/>
        <v>#VALUE!</v>
      </c>
      <c r="O292" s="9" t="s">
        <v>23</v>
      </c>
      <c r="Q292" s="9" t="s">
        <v>86</v>
      </c>
      <c r="R292" s="5">
        <f>125*125*125</f>
        <v>1953125</v>
      </c>
      <c r="T292" s="9">
        <f>12*12*12</f>
        <v>1728</v>
      </c>
      <c r="U292" s="9">
        <f>(1-T292/R292)*COUNT($R$104:$R$168)</f>
        <v>64.94249216</v>
      </c>
      <c r="V292" s="9" t="s">
        <v>54</v>
      </c>
      <c r="X292" s="9">
        <v>24</v>
      </c>
      <c r="Z292" s="9">
        <v>66</v>
      </c>
    </row>
    <row r="293" spans="1:26" x14ac:dyDescent="0.3">
      <c r="A293" s="9">
        <v>2</v>
      </c>
      <c r="B293" s="9">
        <v>463</v>
      </c>
      <c r="C293" s="9">
        <v>2300</v>
      </c>
      <c r="D293" s="9" t="s">
        <v>190</v>
      </c>
      <c r="E293" s="9" t="s">
        <v>171</v>
      </c>
      <c r="F293" s="9" t="s">
        <v>130</v>
      </c>
      <c r="G293" s="9" t="s">
        <v>615</v>
      </c>
      <c r="H293" s="9">
        <v>40</v>
      </c>
      <c r="I293" s="9">
        <v>6</v>
      </c>
      <c r="J293" s="9">
        <v>1</v>
      </c>
      <c r="K293" s="9">
        <v>6</v>
      </c>
      <c r="L293" s="9" t="s">
        <v>616</v>
      </c>
      <c r="M293" s="9">
        <v>2680</v>
      </c>
      <c r="N293" s="9" t="e">
        <f t="shared" si="24"/>
        <v>#VALUE!</v>
      </c>
      <c r="O293" s="9" t="s">
        <v>23</v>
      </c>
      <c r="Q293" s="9" t="s">
        <v>80</v>
      </c>
      <c r="R293" s="9">
        <f>630*400*500</f>
        <v>126000000</v>
      </c>
      <c r="T293" s="9">
        <f>10*10*10</f>
        <v>1000</v>
      </c>
      <c r="U293" s="9">
        <f>(1-T293/R293)*COUNT($R$2:$R$29)</f>
        <v>27.999777777777776</v>
      </c>
      <c r="V293" s="9" t="s">
        <v>54</v>
      </c>
      <c r="X293" s="9">
        <v>20</v>
      </c>
      <c r="Z293" s="9">
        <v>60</v>
      </c>
    </row>
    <row r="294" spans="1:26" x14ac:dyDescent="0.3">
      <c r="A294" s="9">
        <v>2</v>
      </c>
      <c r="B294" s="9">
        <v>175</v>
      </c>
      <c r="C294" s="9">
        <v>1675</v>
      </c>
      <c r="D294" s="9" t="s">
        <v>429</v>
      </c>
      <c r="E294" s="9" t="s">
        <v>129</v>
      </c>
      <c r="F294" s="9" t="s">
        <v>128</v>
      </c>
      <c r="G294" s="9" t="s">
        <v>601</v>
      </c>
      <c r="H294" s="9">
        <v>35</v>
      </c>
      <c r="I294" s="9">
        <v>1</v>
      </c>
      <c r="J294" s="9">
        <v>1</v>
      </c>
      <c r="K294" s="9">
        <v>3</v>
      </c>
      <c r="L294" s="9" t="s">
        <v>616</v>
      </c>
      <c r="M294" s="9">
        <v>2680</v>
      </c>
      <c r="N294" s="62" t="e">
        <f t="shared" si="24"/>
        <v>#VALUE!</v>
      </c>
      <c r="O294" s="9" t="s">
        <v>23</v>
      </c>
      <c r="Q294" s="9" t="s">
        <v>97</v>
      </c>
      <c r="R294" s="9">
        <f>245*245*350</f>
        <v>21008750</v>
      </c>
      <c r="T294" s="9">
        <f>10*10*10</f>
        <v>1000</v>
      </c>
      <c r="U294" s="9">
        <f>(1-T294/R294)*COUNT($R$256:$R$282)</f>
        <v>26.99871482120545</v>
      </c>
      <c r="V294" s="9" t="s">
        <v>27</v>
      </c>
      <c r="X294" s="9">
        <v>20</v>
      </c>
      <c r="Z294" s="9">
        <v>63</v>
      </c>
    </row>
    <row r="295" spans="1:26" x14ac:dyDescent="0.3">
      <c r="A295" s="9">
        <v>2</v>
      </c>
      <c r="B295" s="9">
        <v>150</v>
      </c>
      <c r="C295" s="9">
        <v>1400</v>
      </c>
      <c r="D295" s="9" t="s">
        <v>156</v>
      </c>
      <c r="E295" s="9" t="s">
        <v>129</v>
      </c>
      <c r="F295" s="9" t="s">
        <v>139</v>
      </c>
      <c r="G295" s="9" t="s">
        <v>617</v>
      </c>
      <c r="H295" s="9" t="s">
        <v>158</v>
      </c>
      <c r="I295" s="9">
        <v>1</v>
      </c>
      <c r="J295" s="9">
        <v>1</v>
      </c>
      <c r="K295" s="9">
        <v>1</v>
      </c>
      <c r="L295" s="9" t="s">
        <v>618</v>
      </c>
      <c r="M295" s="9">
        <v>2680</v>
      </c>
      <c r="N295" s="62" t="e">
        <f t="shared" si="24"/>
        <v>#VALUE!</v>
      </c>
      <c r="O295" s="9" t="s">
        <v>23</v>
      </c>
      <c r="Q295" s="9" t="s">
        <v>25</v>
      </c>
      <c r="R295" s="9">
        <f>100^3</f>
        <v>1000000</v>
      </c>
      <c r="T295" s="9">
        <f>8*8*8</f>
        <v>512</v>
      </c>
      <c r="U295" s="9">
        <f>(1-T295/R295)*COUNT($R$169:$R$243)</f>
        <v>74.961600000000004</v>
      </c>
      <c r="V295" s="9" t="s">
        <v>54</v>
      </c>
      <c r="X295" s="9">
        <v>9.36</v>
      </c>
      <c r="Z295" s="9">
        <v>44.81</v>
      </c>
    </row>
    <row r="296" spans="1:26" x14ac:dyDescent="0.3">
      <c r="A296" s="9">
        <v>2</v>
      </c>
      <c r="B296" s="9">
        <v>180</v>
      </c>
      <c r="C296" s="9">
        <v>500</v>
      </c>
      <c r="D296" s="9" t="s">
        <v>156</v>
      </c>
      <c r="E296" s="9" t="s">
        <v>129</v>
      </c>
      <c r="F296" s="9" t="s">
        <v>139</v>
      </c>
      <c r="G296" s="9" t="s">
        <v>619</v>
      </c>
      <c r="H296" s="9" t="s">
        <v>158</v>
      </c>
      <c r="I296" s="9">
        <v>1</v>
      </c>
      <c r="J296" s="9">
        <v>1</v>
      </c>
      <c r="K296" s="9">
        <v>1</v>
      </c>
      <c r="L296" s="9" t="s">
        <v>620</v>
      </c>
      <c r="M296" s="9">
        <v>2680</v>
      </c>
      <c r="N296" s="62" t="e">
        <f t="shared" si="24"/>
        <v>#VALUE!</v>
      </c>
      <c r="O296" s="9" t="s">
        <v>23</v>
      </c>
      <c r="Q296" s="9" t="s">
        <v>25</v>
      </c>
      <c r="R296" s="9">
        <f>100^3</f>
        <v>1000000</v>
      </c>
      <c r="T296" s="9">
        <f>8*8*8</f>
        <v>512</v>
      </c>
      <c r="U296" s="9">
        <f>(1-T296/R296)*COUNT($R$169:$R$243)</f>
        <v>74.961600000000004</v>
      </c>
      <c r="V296" s="9" t="s">
        <v>54</v>
      </c>
      <c r="X296" s="9">
        <v>9.36</v>
      </c>
      <c r="Z296" s="9">
        <v>44.81</v>
      </c>
    </row>
    <row r="297" spans="1:26" x14ac:dyDescent="0.3">
      <c r="A297" s="9">
        <v>2</v>
      </c>
      <c r="B297" s="9">
        <v>250</v>
      </c>
      <c r="C297" s="9">
        <v>200</v>
      </c>
      <c r="D297" s="9" t="s">
        <v>204</v>
      </c>
      <c r="E297" s="9" t="s">
        <v>129</v>
      </c>
      <c r="F297" s="9" t="s">
        <v>139</v>
      </c>
      <c r="G297" s="9" t="s">
        <v>621</v>
      </c>
      <c r="H297" s="9">
        <v>41</v>
      </c>
      <c r="I297" s="9">
        <v>2</v>
      </c>
      <c r="J297" s="9">
        <v>1</v>
      </c>
      <c r="K297" s="9">
        <v>1</v>
      </c>
      <c r="L297" s="9">
        <v>93</v>
      </c>
      <c r="M297" s="9">
        <v>2670</v>
      </c>
      <c r="N297" s="62">
        <f t="shared" si="24"/>
        <v>2483.1</v>
      </c>
      <c r="O297" s="9" t="s">
        <v>23</v>
      </c>
      <c r="Q297" s="9" t="s">
        <v>86</v>
      </c>
      <c r="R297" s="5">
        <f>125*125*125</f>
        <v>1953125</v>
      </c>
      <c r="T297" s="9">
        <f>12*12*12</f>
        <v>1728</v>
      </c>
      <c r="U297" s="9">
        <f>(1-T297/R297)*COUNT($R$104:$R$168)</f>
        <v>64.94249216</v>
      </c>
      <c r="V297" s="9" t="s">
        <v>54</v>
      </c>
      <c r="X297" s="9">
        <v>24</v>
      </c>
      <c r="Z297" s="9">
        <v>66</v>
      </c>
    </row>
    <row r="298" spans="1:26" x14ac:dyDescent="0.3">
      <c r="A298" s="9">
        <v>2</v>
      </c>
      <c r="B298" s="9">
        <v>250</v>
      </c>
      <c r="C298" s="9">
        <v>100</v>
      </c>
      <c r="D298" s="9" t="s">
        <v>204</v>
      </c>
      <c r="E298" s="9" t="s">
        <v>129</v>
      </c>
      <c r="F298" s="9" t="s">
        <v>139</v>
      </c>
      <c r="G298" s="9" t="s">
        <v>622</v>
      </c>
      <c r="H298" s="9">
        <v>41</v>
      </c>
      <c r="I298" s="9">
        <v>2</v>
      </c>
      <c r="J298" s="9">
        <v>1</v>
      </c>
      <c r="K298" s="9">
        <v>1</v>
      </c>
      <c r="L298" s="9" t="s">
        <v>623</v>
      </c>
      <c r="M298" s="9">
        <v>2670</v>
      </c>
      <c r="N298" s="62" t="e">
        <f t="shared" si="24"/>
        <v>#VALUE!</v>
      </c>
      <c r="O298" s="9" t="s">
        <v>23</v>
      </c>
      <c r="Q298" s="9" t="s">
        <v>86</v>
      </c>
      <c r="R298" s="5">
        <f>125*125*125</f>
        <v>1953125</v>
      </c>
      <c r="T298" s="9">
        <f>12*12*12</f>
        <v>1728</v>
      </c>
      <c r="U298" s="9">
        <f>(1-T298/R298)*COUNT($R$104:$R$168)</f>
        <v>64.94249216</v>
      </c>
      <c r="V298" s="9" t="s">
        <v>54</v>
      </c>
      <c r="X298" s="9">
        <v>24</v>
      </c>
      <c r="Z298" s="9">
        <v>66</v>
      </c>
    </row>
    <row r="299" spans="1:26" x14ac:dyDescent="0.3">
      <c r="A299" s="9">
        <v>2</v>
      </c>
      <c r="B299" s="9">
        <v>250</v>
      </c>
      <c r="C299" s="9">
        <v>1600</v>
      </c>
      <c r="D299" s="9" t="s">
        <v>204</v>
      </c>
      <c r="E299" s="9" t="s">
        <v>359</v>
      </c>
      <c r="F299" s="9" t="s">
        <v>139</v>
      </c>
      <c r="G299" s="9" t="s">
        <v>624</v>
      </c>
      <c r="H299" s="9">
        <v>41</v>
      </c>
      <c r="I299" s="9">
        <v>2</v>
      </c>
      <c r="J299" s="9">
        <v>1</v>
      </c>
      <c r="K299" s="9">
        <v>1</v>
      </c>
      <c r="L299" s="9" t="s">
        <v>625</v>
      </c>
      <c r="M299" s="9">
        <v>2670</v>
      </c>
      <c r="N299" s="62" t="e">
        <f t="shared" si="24"/>
        <v>#VALUE!</v>
      </c>
      <c r="O299" s="9" t="s">
        <v>23</v>
      </c>
      <c r="Q299" s="9" t="s">
        <v>86</v>
      </c>
      <c r="R299" s="5">
        <f>125*125*125</f>
        <v>1953125</v>
      </c>
      <c r="T299" s="9">
        <f>12*12*12</f>
        <v>1728</v>
      </c>
      <c r="U299" s="9">
        <f>(1-T299/R299)*COUNT($R$104:$R$168)</f>
        <v>64.94249216</v>
      </c>
      <c r="V299" s="9" t="s">
        <v>54</v>
      </c>
      <c r="X299" s="9">
        <v>24</v>
      </c>
      <c r="Z299" s="9">
        <v>66</v>
      </c>
    </row>
    <row r="300" spans="1:26" x14ac:dyDescent="0.3">
      <c r="A300" s="9">
        <v>2</v>
      </c>
      <c r="B300" s="9">
        <v>180</v>
      </c>
      <c r="C300" s="9">
        <v>1700</v>
      </c>
      <c r="D300" s="9" t="s">
        <v>156</v>
      </c>
      <c r="E300" s="9" t="s">
        <v>129</v>
      </c>
      <c r="F300" s="9" t="s">
        <v>139</v>
      </c>
      <c r="G300" s="9" t="s">
        <v>626</v>
      </c>
      <c r="H300" s="9" t="s">
        <v>158</v>
      </c>
      <c r="I300" s="9">
        <v>1</v>
      </c>
      <c r="J300" s="9">
        <v>1</v>
      </c>
      <c r="K300" s="9">
        <v>1</v>
      </c>
      <c r="L300" s="9" t="s">
        <v>627</v>
      </c>
      <c r="M300" s="9">
        <v>2680</v>
      </c>
      <c r="N300" s="62" t="e">
        <f t="shared" si="24"/>
        <v>#VALUE!</v>
      </c>
      <c r="O300" s="9" t="s">
        <v>23</v>
      </c>
      <c r="Q300" s="9" t="s">
        <v>25</v>
      </c>
      <c r="R300" s="9">
        <f>100^3</f>
        <v>1000000</v>
      </c>
      <c r="T300" s="9">
        <f>8*8*8</f>
        <v>512</v>
      </c>
      <c r="U300" s="9">
        <f>(1-T300/R300)*COUNT($R$169:$R$243)</f>
        <v>74.961600000000004</v>
      </c>
      <c r="V300" s="9" t="s">
        <v>54</v>
      </c>
      <c r="X300" s="9">
        <v>9.36</v>
      </c>
      <c r="Z300" s="9">
        <v>44.81</v>
      </c>
    </row>
    <row r="301" spans="1:26" x14ac:dyDescent="0.3">
      <c r="A301" s="9">
        <v>2</v>
      </c>
      <c r="B301" s="9">
        <v>150</v>
      </c>
      <c r="C301" s="9">
        <v>1350</v>
      </c>
      <c r="D301" s="9" t="s">
        <v>135</v>
      </c>
      <c r="E301" s="9" t="s">
        <v>129</v>
      </c>
      <c r="F301" s="9" t="s">
        <v>128</v>
      </c>
      <c r="G301" s="9" t="s">
        <v>577</v>
      </c>
      <c r="H301" s="9">
        <v>35</v>
      </c>
      <c r="I301" s="9">
        <v>1</v>
      </c>
      <c r="J301" s="9">
        <v>1</v>
      </c>
      <c r="K301" s="9">
        <v>3</v>
      </c>
      <c r="L301" s="9" t="s">
        <v>628</v>
      </c>
      <c r="M301" s="9">
        <v>2680</v>
      </c>
      <c r="N301" s="62" t="e">
        <f t="shared" si="24"/>
        <v>#VALUE!</v>
      </c>
      <c r="O301" s="9" t="s">
        <v>23</v>
      </c>
      <c r="Q301" s="9" t="s">
        <v>97</v>
      </c>
      <c r="R301" s="9">
        <f>245*245*350</f>
        <v>21008750</v>
      </c>
      <c r="T301" s="9">
        <f>10*10*10</f>
        <v>1000</v>
      </c>
      <c r="U301" s="9">
        <f>(1-T301/R301)*COUNT($R$256:$R$282)</f>
        <v>26.99871482120545</v>
      </c>
      <c r="V301" s="9" t="s">
        <v>27</v>
      </c>
      <c r="X301" s="9">
        <v>20</v>
      </c>
      <c r="Z301" s="9">
        <v>63</v>
      </c>
    </row>
    <row r="302" spans="1:26" x14ac:dyDescent="0.3">
      <c r="A302" s="9">
        <v>2</v>
      </c>
      <c r="B302" s="9">
        <v>160</v>
      </c>
      <c r="C302" s="9">
        <v>400</v>
      </c>
      <c r="D302" s="9" t="s">
        <v>156</v>
      </c>
      <c r="E302" s="9" t="s">
        <v>129</v>
      </c>
      <c r="F302" s="9" t="s">
        <v>139</v>
      </c>
      <c r="G302" s="9" t="s">
        <v>629</v>
      </c>
      <c r="H302" s="9" t="s">
        <v>158</v>
      </c>
      <c r="I302" s="9">
        <v>1</v>
      </c>
      <c r="J302" s="9">
        <v>1</v>
      </c>
      <c r="K302" s="9">
        <v>1</v>
      </c>
      <c r="L302" s="9" t="s">
        <v>630</v>
      </c>
      <c r="M302" s="9">
        <v>2680</v>
      </c>
      <c r="N302" s="62" t="e">
        <f t="shared" si="24"/>
        <v>#VALUE!</v>
      </c>
      <c r="O302" s="9" t="s">
        <v>23</v>
      </c>
      <c r="Q302" s="9" t="s">
        <v>25</v>
      </c>
      <c r="R302" s="9">
        <f>100^3</f>
        <v>1000000</v>
      </c>
      <c r="T302" s="9">
        <f>8*8*8</f>
        <v>512</v>
      </c>
      <c r="U302" s="9">
        <f>(1-T302/R302)*COUNT($R$169:$R$243)</f>
        <v>74.961600000000004</v>
      </c>
      <c r="V302" s="9" t="s">
        <v>54</v>
      </c>
      <c r="X302" s="9">
        <v>9.36</v>
      </c>
      <c r="Z302" s="9">
        <v>44.81</v>
      </c>
    </row>
    <row r="303" spans="1:26" x14ac:dyDescent="0.3">
      <c r="A303" s="9">
        <v>2</v>
      </c>
      <c r="B303" s="9">
        <v>200</v>
      </c>
      <c r="C303" s="9">
        <v>1200</v>
      </c>
      <c r="D303" s="9" t="s">
        <v>375</v>
      </c>
      <c r="E303" s="9" t="s">
        <v>171</v>
      </c>
      <c r="F303" s="9" t="s">
        <v>134</v>
      </c>
      <c r="G303" s="9" t="s">
        <v>631</v>
      </c>
      <c r="H303" s="9">
        <v>28</v>
      </c>
      <c r="I303" s="9">
        <v>6</v>
      </c>
      <c r="J303" s="9">
        <v>1</v>
      </c>
      <c r="K303" s="9">
        <v>6</v>
      </c>
      <c r="L303" s="9" t="s">
        <v>632</v>
      </c>
      <c r="M303" s="9">
        <v>2670</v>
      </c>
      <c r="N303" s="9">
        <v>2470</v>
      </c>
      <c r="O303" s="9" t="s">
        <v>23</v>
      </c>
      <c r="Q303" s="9" t="s">
        <v>91</v>
      </c>
      <c r="R303" s="9">
        <f>280*280*365</f>
        <v>28616000</v>
      </c>
      <c r="T303" s="9">
        <f>12*12*12</f>
        <v>1728</v>
      </c>
      <c r="U303" s="9">
        <f>(1-T303/R303)*COUNT(#REF!)</f>
        <v>0</v>
      </c>
      <c r="V303" s="9" t="s">
        <v>54</v>
      </c>
      <c r="X303" s="9">
        <v>20</v>
      </c>
      <c r="Z303" s="9">
        <v>63</v>
      </c>
    </row>
    <row r="304" spans="1:26" x14ac:dyDescent="0.3">
      <c r="A304" s="9">
        <v>2</v>
      </c>
      <c r="B304" s="9">
        <v>150</v>
      </c>
      <c r="C304" s="9">
        <v>1350</v>
      </c>
      <c r="D304" s="9" t="s">
        <v>135</v>
      </c>
      <c r="E304" s="9" t="s">
        <v>129</v>
      </c>
      <c r="F304" s="9" t="s">
        <v>128</v>
      </c>
      <c r="G304" s="9" t="s">
        <v>577</v>
      </c>
      <c r="H304" s="9">
        <v>35</v>
      </c>
      <c r="I304" s="9">
        <v>1</v>
      </c>
      <c r="J304" s="9">
        <v>1</v>
      </c>
      <c r="K304" s="9">
        <v>3</v>
      </c>
      <c r="L304" s="9" t="s">
        <v>633</v>
      </c>
      <c r="M304" s="9">
        <v>2680</v>
      </c>
      <c r="N304" s="62" t="e">
        <f t="shared" ref="N304:N342" si="25">M304*L304/100</f>
        <v>#VALUE!</v>
      </c>
      <c r="O304" s="9" t="s">
        <v>23</v>
      </c>
      <c r="Q304" s="9" t="s">
        <v>97</v>
      </c>
      <c r="R304" s="9">
        <f>245*245*350</f>
        <v>21008750</v>
      </c>
      <c r="T304" s="9">
        <f>10*10*10</f>
        <v>1000</v>
      </c>
      <c r="U304" s="9">
        <f>(1-T304/R304)*COUNT($R$256:$R$282)</f>
        <v>26.99871482120545</v>
      </c>
      <c r="V304" s="9" t="s">
        <v>27</v>
      </c>
      <c r="X304" s="9">
        <v>20</v>
      </c>
      <c r="Z304" s="9">
        <v>63</v>
      </c>
    </row>
    <row r="305" spans="1:26" x14ac:dyDescent="0.3">
      <c r="A305" s="9">
        <v>2</v>
      </c>
      <c r="B305" s="9">
        <v>250</v>
      </c>
      <c r="C305" s="9">
        <v>3000</v>
      </c>
      <c r="D305" s="9" t="s">
        <v>204</v>
      </c>
      <c r="E305" s="9" t="s">
        <v>129</v>
      </c>
      <c r="F305" s="9" t="s">
        <v>139</v>
      </c>
      <c r="G305" s="9" t="s">
        <v>382</v>
      </c>
      <c r="H305" s="9">
        <v>41</v>
      </c>
      <c r="I305" s="9">
        <v>2</v>
      </c>
      <c r="J305" s="9">
        <v>1</v>
      </c>
      <c r="K305" s="9">
        <v>1</v>
      </c>
      <c r="L305" s="9" t="s">
        <v>634</v>
      </c>
      <c r="M305" s="9">
        <v>2670</v>
      </c>
      <c r="N305" s="62" t="e">
        <f t="shared" si="25"/>
        <v>#VALUE!</v>
      </c>
      <c r="O305" s="9" t="s">
        <v>23</v>
      </c>
      <c r="Q305" s="9" t="s">
        <v>86</v>
      </c>
      <c r="R305" s="5">
        <f>125*125*125</f>
        <v>1953125</v>
      </c>
      <c r="T305" s="9">
        <f>12*12*12</f>
        <v>1728</v>
      </c>
      <c r="U305" s="9">
        <f>(1-T305/R305)*COUNT($R$104:$R$168)</f>
        <v>64.94249216</v>
      </c>
      <c r="V305" s="9" t="s">
        <v>54</v>
      </c>
      <c r="X305" s="9">
        <v>24</v>
      </c>
      <c r="Z305" s="9">
        <v>66</v>
      </c>
    </row>
    <row r="306" spans="1:26" x14ac:dyDescent="0.3">
      <c r="A306" s="9">
        <v>2</v>
      </c>
      <c r="B306" s="9">
        <v>170</v>
      </c>
      <c r="C306" s="9">
        <v>400</v>
      </c>
      <c r="D306" s="9" t="s">
        <v>156</v>
      </c>
      <c r="E306" s="9" t="s">
        <v>129</v>
      </c>
      <c r="F306" s="9" t="s">
        <v>139</v>
      </c>
      <c r="G306" s="9" t="s">
        <v>635</v>
      </c>
      <c r="H306" s="9" t="s">
        <v>158</v>
      </c>
      <c r="I306" s="9">
        <v>1</v>
      </c>
      <c r="J306" s="9">
        <v>1</v>
      </c>
      <c r="K306" s="9">
        <v>1</v>
      </c>
      <c r="L306" s="9" t="s">
        <v>636</v>
      </c>
      <c r="M306" s="9">
        <v>2680</v>
      </c>
      <c r="N306" s="62" t="e">
        <f t="shared" si="25"/>
        <v>#VALUE!</v>
      </c>
      <c r="O306" s="9" t="s">
        <v>23</v>
      </c>
      <c r="Q306" s="9" t="s">
        <v>25</v>
      </c>
      <c r="R306" s="9">
        <f t="shared" ref="R306:R312" si="26">100^3</f>
        <v>1000000</v>
      </c>
      <c r="T306" s="9">
        <f t="shared" ref="T306:T312" si="27">8*8*8</f>
        <v>512</v>
      </c>
      <c r="U306" s="9">
        <f t="shared" ref="U306:U312" si="28">(1-T306/R306)*COUNT($R$169:$R$243)</f>
        <v>74.961600000000004</v>
      </c>
      <c r="V306" s="9" t="s">
        <v>54</v>
      </c>
      <c r="X306" s="9">
        <v>9.36</v>
      </c>
      <c r="Z306" s="9">
        <v>44.81</v>
      </c>
    </row>
    <row r="307" spans="1:26" x14ac:dyDescent="0.3">
      <c r="A307" s="9">
        <v>2</v>
      </c>
      <c r="B307" s="9">
        <v>140</v>
      </c>
      <c r="C307" s="9">
        <v>300</v>
      </c>
      <c r="D307" s="9" t="s">
        <v>156</v>
      </c>
      <c r="E307" s="9" t="s">
        <v>129</v>
      </c>
      <c r="F307" s="9" t="s">
        <v>139</v>
      </c>
      <c r="G307" s="9" t="s">
        <v>637</v>
      </c>
      <c r="H307" s="9" t="s">
        <v>158</v>
      </c>
      <c r="I307" s="9">
        <v>1</v>
      </c>
      <c r="J307" s="9">
        <v>1</v>
      </c>
      <c r="K307" s="9">
        <v>1</v>
      </c>
      <c r="L307" s="9" t="s">
        <v>638</v>
      </c>
      <c r="M307" s="9">
        <v>2680</v>
      </c>
      <c r="N307" s="62" t="e">
        <f t="shared" si="25"/>
        <v>#VALUE!</v>
      </c>
      <c r="O307" s="9" t="s">
        <v>23</v>
      </c>
      <c r="Q307" s="9" t="s">
        <v>25</v>
      </c>
      <c r="R307" s="9">
        <f t="shared" si="26"/>
        <v>1000000</v>
      </c>
      <c r="T307" s="9">
        <f t="shared" si="27"/>
        <v>512</v>
      </c>
      <c r="U307" s="9">
        <f t="shared" si="28"/>
        <v>74.961600000000004</v>
      </c>
      <c r="V307" s="9" t="s">
        <v>54</v>
      </c>
      <c r="X307" s="9">
        <v>9.36</v>
      </c>
      <c r="Z307" s="9">
        <v>44.81</v>
      </c>
    </row>
    <row r="308" spans="1:26" x14ac:dyDescent="0.3">
      <c r="A308" s="9">
        <v>2</v>
      </c>
      <c r="B308" s="9">
        <v>160</v>
      </c>
      <c r="C308" s="9">
        <v>1600</v>
      </c>
      <c r="D308" s="9" t="s">
        <v>156</v>
      </c>
      <c r="E308" s="9" t="s">
        <v>129</v>
      </c>
      <c r="F308" s="9" t="s">
        <v>139</v>
      </c>
      <c r="G308" s="9" t="s">
        <v>229</v>
      </c>
      <c r="H308" s="9" t="s">
        <v>158</v>
      </c>
      <c r="I308" s="9">
        <v>1</v>
      </c>
      <c r="J308" s="9">
        <v>1</v>
      </c>
      <c r="K308" s="9">
        <v>1</v>
      </c>
      <c r="L308" s="9" t="s">
        <v>639</v>
      </c>
      <c r="M308" s="9">
        <v>2680</v>
      </c>
      <c r="N308" s="62" t="e">
        <f t="shared" si="25"/>
        <v>#VALUE!</v>
      </c>
      <c r="O308" s="9" t="s">
        <v>23</v>
      </c>
      <c r="Q308" s="9" t="s">
        <v>25</v>
      </c>
      <c r="R308" s="9">
        <f t="shared" si="26"/>
        <v>1000000</v>
      </c>
      <c r="T308" s="9">
        <f t="shared" si="27"/>
        <v>512</v>
      </c>
      <c r="U308" s="9">
        <f t="shared" si="28"/>
        <v>74.961600000000004</v>
      </c>
      <c r="V308" s="9" t="s">
        <v>54</v>
      </c>
      <c r="X308" s="9">
        <v>9.36</v>
      </c>
      <c r="Z308" s="9">
        <v>44.81</v>
      </c>
    </row>
    <row r="309" spans="1:26" x14ac:dyDescent="0.3">
      <c r="A309" s="9">
        <v>2</v>
      </c>
      <c r="B309" s="9">
        <v>180</v>
      </c>
      <c r="C309" s="9">
        <v>400</v>
      </c>
      <c r="D309" s="9" t="s">
        <v>156</v>
      </c>
      <c r="E309" s="9" t="s">
        <v>129</v>
      </c>
      <c r="F309" s="9" t="s">
        <v>139</v>
      </c>
      <c r="G309" s="9" t="s">
        <v>640</v>
      </c>
      <c r="H309" s="9" t="s">
        <v>158</v>
      </c>
      <c r="I309" s="9">
        <v>1</v>
      </c>
      <c r="J309" s="9">
        <v>1</v>
      </c>
      <c r="K309" s="9">
        <v>1</v>
      </c>
      <c r="L309" s="9" t="s">
        <v>641</v>
      </c>
      <c r="M309" s="9">
        <v>2680</v>
      </c>
      <c r="N309" s="62" t="e">
        <f t="shared" si="25"/>
        <v>#VALUE!</v>
      </c>
      <c r="O309" s="9" t="s">
        <v>23</v>
      </c>
      <c r="Q309" s="9" t="s">
        <v>25</v>
      </c>
      <c r="R309" s="9">
        <f t="shared" si="26"/>
        <v>1000000</v>
      </c>
      <c r="T309" s="9">
        <f t="shared" si="27"/>
        <v>512</v>
      </c>
      <c r="U309" s="9">
        <f t="shared" si="28"/>
        <v>74.961600000000004</v>
      </c>
      <c r="V309" s="9" t="s">
        <v>54</v>
      </c>
      <c r="X309" s="9">
        <v>9.36</v>
      </c>
      <c r="Z309" s="9">
        <v>44.81</v>
      </c>
    </row>
    <row r="310" spans="1:26" x14ac:dyDescent="0.3">
      <c r="A310" s="9">
        <v>2</v>
      </c>
      <c r="B310" s="9">
        <v>140</v>
      </c>
      <c r="C310" s="9">
        <v>1400</v>
      </c>
      <c r="D310" s="9" t="s">
        <v>156</v>
      </c>
      <c r="E310" s="9" t="s">
        <v>129</v>
      </c>
      <c r="F310" s="9" t="s">
        <v>139</v>
      </c>
      <c r="G310" s="9" t="s">
        <v>229</v>
      </c>
      <c r="H310" s="9" t="s">
        <v>158</v>
      </c>
      <c r="I310" s="9">
        <v>1</v>
      </c>
      <c r="J310" s="9">
        <v>1</v>
      </c>
      <c r="K310" s="9">
        <v>1</v>
      </c>
      <c r="L310" s="9" t="s">
        <v>642</v>
      </c>
      <c r="M310" s="9">
        <v>2680</v>
      </c>
      <c r="N310" s="62" t="e">
        <f t="shared" si="25"/>
        <v>#VALUE!</v>
      </c>
      <c r="O310" s="9" t="s">
        <v>23</v>
      </c>
      <c r="Q310" s="9" t="s">
        <v>25</v>
      </c>
      <c r="R310" s="9">
        <f t="shared" si="26"/>
        <v>1000000</v>
      </c>
      <c r="T310" s="9">
        <f t="shared" si="27"/>
        <v>512</v>
      </c>
      <c r="U310" s="9">
        <f t="shared" si="28"/>
        <v>74.961600000000004</v>
      </c>
      <c r="V310" s="9" t="s">
        <v>54</v>
      </c>
      <c r="X310" s="9">
        <v>9.36</v>
      </c>
      <c r="Z310" s="9">
        <v>44.81</v>
      </c>
    </row>
    <row r="311" spans="1:26" x14ac:dyDescent="0.3">
      <c r="A311" s="9">
        <v>2</v>
      </c>
      <c r="B311" s="9">
        <v>170</v>
      </c>
      <c r="C311" s="9">
        <v>1700</v>
      </c>
      <c r="D311" s="9" t="s">
        <v>156</v>
      </c>
      <c r="E311" s="9" t="s">
        <v>129</v>
      </c>
      <c r="F311" s="9" t="s">
        <v>139</v>
      </c>
      <c r="G311" s="9" t="s">
        <v>229</v>
      </c>
      <c r="H311" s="9" t="s">
        <v>158</v>
      </c>
      <c r="I311" s="9">
        <v>1</v>
      </c>
      <c r="J311" s="9">
        <v>1</v>
      </c>
      <c r="K311" s="9">
        <v>1</v>
      </c>
      <c r="L311" s="9" t="s">
        <v>643</v>
      </c>
      <c r="M311" s="9">
        <v>2680</v>
      </c>
      <c r="N311" s="62" t="e">
        <f t="shared" si="25"/>
        <v>#VALUE!</v>
      </c>
      <c r="O311" s="9" t="s">
        <v>23</v>
      </c>
      <c r="Q311" s="9" t="s">
        <v>25</v>
      </c>
      <c r="R311" s="9">
        <f t="shared" si="26"/>
        <v>1000000</v>
      </c>
      <c r="T311" s="9">
        <f t="shared" si="27"/>
        <v>512</v>
      </c>
      <c r="U311" s="9">
        <f t="shared" si="28"/>
        <v>74.961600000000004</v>
      </c>
      <c r="V311" s="9" t="s">
        <v>54</v>
      </c>
      <c r="X311" s="9">
        <v>9.36</v>
      </c>
      <c r="Z311" s="9">
        <v>44.81</v>
      </c>
    </row>
    <row r="312" spans="1:26" x14ac:dyDescent="0.3">
      <c r="A312" s="9">
        <v>2</v>
      </c>
      <c r="B312" s="9">
        <v>150</v>
      </c>
      <c r="C312" s="9">
        <v>1500</v>
      </c>
      <c r="D312" s="9" t="s">
        <v>156</v>
      </c>
      <c r="E312" s="9" t="s">
        <v>129</v>
      </c>
      <c r="F312" s="9" t="s">
        <v>139</v>
      </c>
      <c r="G312" s="9" t="s">
        <v>229</v>
      </c>
      <c r="H312" s="9" t="s">
        <v>158</v>
      </c>
      <c r="I312" s="9">
        <v>1</v>
      </c>
      <c r="J312" s="9">
        <v>1</v>
      </c>
      <c r="K312" s="9">
        <v>1</v>
      </c>
      <c r="L312" s="9" t="s">
        <v>644</v>
      </c>
      <c r="M312" s="9">
        <v>2680</v>
      </c>
      <c r="N312" s="62" t="e">
        <f t="shared" si="25"/>
        <v>#VALUE!</v>
      </c>
      <c r="O312" s="9" t="s">
        <v>23</v>
      </c>
      <c r="Q312" s="9" t="s">
        <v>25</v>
      </c>
      <c r="R312" s="9">
        <f t="shared" si="26"/>
        <v>1000000</v>
      </c>
      <c r="T312" s="9">
        <f t="shared" si="27"/>
        <v>512</v>
      </c>
      <c r="U312" s="9">
        <f t="shared" si="28"/>
        <v>74.961600000000004</v>
      </c>
      <c r="V312" s="9" t="s">
        <v>54</v>
      </c>
      <c r="X312" s="9">
        <v>9.36</v>
      </c>
      <c r="Z312" s="9">
        <v>44.81</v>
      </c>
    </row>
    <row r="313" spans="1:26" x14ac:dyDescent="0.3">
      <c r="A313" s="9">
        <v>2</v>
      </c>
      <c r="B313" s="9">
        <v>250</v>
      </c>
      <c r="C313" s="9">
        <v>3200</v>
      </c>
      <c r="D313" s="9" t="s">
        <v>204</v>
      </c>
      <c r="E313" s="9" t="s">
        <v>129</v>
      </c>
      <c r="F313" s="9" t="s">
        <v>139</v>
      </c>
      <c r="G313" s="9" t="s">
        <v>492</v>
      </c>
      <c r="H313" s="9">
        <v>41</v>
      </c>
      <c r="I313" s="9">
        <v>2</v>
      </c>
      <c r="J313" s="9">
        <v>1</v>
      </c>
      <c r="K313" s="9">
        <v>1</v>
      </c>
      <c r="L313" s="9">
        <v>91</v>
      </c>
      <c r="M313" s="9">
        <v>2670</v>
      </c>
      <c r="N313" s="62">
        <f t="shared" si="25"/>
        <v>2429.6999999999998</v>
      </c>
      <c r="O313" s="9" t="s">
        <v>23</v>
      </c>
      <c r="Q313" s="9" t="s">
        <v>86</v>
      </c>
      <c r="R313" s="5">
        <f>125*125*125</f>
        <v>1953125</v>
      </c>
      <c r="T313" s="9">
        <f>12*12*12</f>
        <v>1728</v>
      </c>
      <c r="U313" s="9">
        <f>(1-T313/R313)*COUNT($R$104:$R$168)</f>
        <v>64.94249216</v>
      </c>
      <c r="V313" s="9" t="s">
        <v>54</v>
      </c>
      <c r="X313" s="9">
        <v>24</v>
      </c>
      <c r="Z313" s="9">
        <v>66</v>
      </c>
    </row>
    <row r="314" spans="1:26" x14ac:dyDescent="0.3">
      <c r="A314" s="9">
        <v>2</v>
      </c>
      <c r="B314" s="9">
        <v>625</v>
      </c>
      <c r="C314" s="9">
        <v>1400</v>
      </c>
      <c r="D314" s="9" t="s">
        <v>190</v>
      </c>
      <c r="E314" s="9" t="s">
        <v>171</v>
      </c>
      <c r="F314" s="9" t="s">
        <v>130</v>
      </c>
      <c r="G314" s="9" t="s">
        <v>535</v>
      </c>
      <c r="H314" s="9">
        <v>40</v>
      </c>
      <c r="I314" s="9">
        <v>6</v>
      </c>
      <c r="J314" s="9">
        <v>1</v>
      </c>
      <c r="K314" s="9">
        <v>6</v>
      </c>
      <c r="L314" s="9" t="s">
        <v>645</v>
      </c>
      <c r="M314" s="9">
        <v>2680</v>
      </c>
      <c r="N314" s="9" t="e">
        <f t="shared" si="25"/>
        <v>#VALUE!</v>
      </c>
      <c r="O314" s="9" t="s">
        <v>23</v>
      </c>
      <c r="Q314" s="9" t="s">
        <v>80</v>
      </c>
      <c r="R314" s="9">
        <f>630*400*500</f>
        <v>126000000</v>
      </c>
      <c r="T314" s="9">
        <f>10*10*10</f>
        <v>1000</v>
      </c>
      <c r="U314" s="9">
        <f>(1-T314/R314)*COUNT($R$2:$R$29)</f>
        <v>27.999777777777776</v>
      </c>
      <c r="V314" s="9" t="s">
        <v>27</v>
      </c>
      <c r="X314" s="9">
        <v>20</v>
      </c>
      <c r="Z314" s="9">
        <v>60</v>
      </c>
    </row>
    <row r="315" spans="1:26" x14ac:dyDescent="0.3">
      <c r="A315" s="9">
        <v>2</v>
      </c>
      <c r="B315" s="9">
        <v>125</v>
      </c>
      <c r="C315" s="9">
        <v>1025</v>
      </c>
      <c r="D315" s="9" t="s">
        <v>279</v>
      </c>
      <c r="E315" s="9" t="s">
        <v>129</v>
      </c>
      <c r="F315" s="9" t="s">
        <v>128</v>
      </c>
      <c r="G315" s="9" t="s">
        <v>646</v>
      </c>
      <c r="H315" s="9">
        <v>35</v>
      </c>
      <c r="I315" s="9">
        <v>1</v>
      </c>
      <c r="J315" s="9">
        <v>1</v>
      </c>
      <c r="K315" s="9">
        <v>3</v>
      </c>
      <c r="L315" s="9" t="s">
        <v>647</v>
      </c>
      <c r="M315" s="9">
        <v>2680</v>
      </c>
      <c r="N315" s="62" t="e">
        <f t="shared" si="25"/>
        <v>#VALUE!</v>
      </c>
      <c r="O315" s="9" t="s">
        <v>23</v>
      </c>
      <c r="Q315" s="9" t="s">
        <v>97</v>
      </c>
      <c r="R315" s="9">
        <f>245*245*350</f>
        <v>21008750</v>
      </c>
      <c r="T315" s="9">
        <f>10*10*10</f>
        <v>1000</v>
      </c>
      <c r="U315" s="9">
        <f>(1-T315/R315)*COUNT($R$256:$R$282)</f>
        <v>26.99871482120545</v>
      </c>
      <c r="V315" s="9" t="s">
        <v>27</v>
      </c>
      <c r="X315" s="9">
        <v>20</v>
      </c>
      <c r="Z315" s="9">
        <v>63</v>
      </c>
    </row>
    <row r="316" spans="1:26" x14ac:dyDescent="0.3">
      <c r="A316" s="9">
        <v>2</v>
      </c>
      <c r="B316" s="9">
        <v>125</v>
      </c>
      <c r="C316" s="9">
        <v>1025</v>
      </c>
      <c r="D316" s="9" t="s">
        <v>279</v>
      </c>
      <c r="E316" s="9" t="s">
        <v>129</v>
      </c>
      <c r="F316" s="9" t="s">
        <v>128</v>
      </c>
      <c r="G316" s="9" t="s">
        <v>646</v>
      </c>
      <c r="H316" s="9">
        <v>35</v>
      </c>
      <c r="I316" s="9">
        <v>1</v>
      </c>
      <c r="J316" s="9">
        <v>1</v>
      </c>
      <c r="K316" s="9">
        <v>3</v>
      </c>
      <c r="L316" s="9" t="s">
        <v>648</v>
      </c>
      <c r="M316" s="9">
        <v>2680</v>
      </c>
      <c r="N316" s="62" t="e">
        <f t="shared" si="25"/>
        <v>#VALUE!</v>
      </c>
      <c r="O316" s="9" t="s">
        <v>23</v>
      </c>
      <c r="Q316" s="9" t="s">
        <v>97</v>
      </c>
      <c r="R316" s="9">
        <f>245*245*350</f>
        <v>21008750</v>
      </c>
      <c r="T316" s="9">
        <f>10*10*10</f>
        <v>1000</v>
      </c>
      <c r="U316" s="9">
        <f>(1-T316/R316)*COUNT($R$256:$R$282)</f>
        <v>26.99871482120545</v>
      </c>
      <c r="V316" s="9" t="s">
        <v>27</v>
      </c>
      <c r="X316" s="9">
        <v>20</v>
      </c>
      <c r="Z316" s="9">
        <v>63</v>
      </c>
    </row>
    <row r="317" spans="1:26" x14ac:dyDescent="0.3">
      <c r="A317" s="9">
        <v>2</v>
      </c>
      <c r="B317" s="9">
        <v>160</v>
      </c>
      <c r="C317" s="9">
        <v>1700</v>
      </c>
      <c r="D317" s="9" t="s">
        <v>156</v>
      </c>
      <c r="E317" s="9" t="s">
        <v>129</v>
      </c>
      <c r="F317" s="9" t="s">
        <v>139</v>
      </c>
      <c r="G317" s="9" t="s">
        <v>649</v>
      </c>
      <c r="H317" s="9" t="s">
        <v>158</v>
      </c>
      <c r="I317" s="9">
        <v>1</v>
      </c>
      <c r="J317" s="9">
        <v>1</v>
      </c>
      <c r="K317" s="9">
        <v>1</v>
      </c>
      <c r="L317" s="9" t="s">
        <v>650</v>
      </c>
      <c r="M317" s="9">
        <v>2680</v>
      </c>
      <c r="N317" s="62" t="e">
        <f t="shared" si="25"/>
        <v>#VALUE!</v>
      </c>
      <c r="O317" s="9" t="s">
        <v>23</v>
      </c>
      <c r="Q317" s="9" t="s">
        <v>25</v>
      </c>
      <c r="R317" s="9">
        <f>100^3</f>
        <v>1000000</v>
      </c>
      <c r="T317" s="9">
        <f>8*8*8</f>
        <v>512</v>
      </c>
      <c r="U317" s="9">
        <f>(1-T317/R317)*COUNT($R$169:$R$243)</f>
        <v>74.961600000000004</v>
      </c>
      <c r="V317" s="9" t="s">
        <v>54</v>
      </c>
      <c r="X317" s="9">
        <v>9.36</v>
      </c>
      <c r="Z317" s="9">
        <v>44.81</v>
      </c>
    </row>
    <row r="318" spans="1:26" x14ac:dyDescent="0.3">
      <c r="A318" s="9">
        <v>2</v>
      </c>
      <c r="B318" s="9">
        <v>150</v>
      </c>
      <c r="C318" s="9">
        <v>300</v>
      </c>
      <c r="D318" s="9" t="s">
        <v>156</v>
      </c>
      <c r="E318" s="9" t="s">
        <v>129</v>
      </c>
      <c r="F318" s="9" t="s">
        <v>139</v>
      </c>
      <c r="G318" s="9" t="s">
        <v>651</v>
      </c>
      <c r="H318" s="9" t="s">
        <v>158</v>
      </c>
      <c r="I318" s="9">
        <v>1</v>
      </c>
      <c r="J318" s="9">
        <v>1</v>
      </c>
      <c r="K318" s="9">
        <v>1</v>
      </c>
      <c r="L318" s="9" t="s">
        <v>652</v>
      </c>
      <c r="M318" s="9">
        <v>2680</v>
      </c>
      <c r="N318" s="62" t="e">
        <f t="shared" si="25"/>
        <v>#VALUE!</v>
      </c>
      <c r="O318" s="9" t="s">
        <v>23</v>
      </c>
      <c r="Q318" s="9" t="s">
        <v>25</v>
      </c>
      <c r="R318" s="9">
        <f>100^3</f>
        <v>1000000</v>
      </c>
      <c r="T318" s="9">
        <f>8*8*8</f>
        <v>512</v>
      </c>
      <c r="U318" s="9">
        <f>(1-T318/R318)*COUNT($R$169:$R$243)</f>
        <v>74.961600000000004</v>
      </c>
      <c r="V318" s="9" t="s">
        <v>54</v>
      </c>
      <c r="X318" s="9">
        <v>9.36</v>
      </c>
      <c r="Z318" s="9">
        <v>44.81</v>
      </c>
    </row>
    <row r="319" spans="1:26" x14ac:dyDescent="0.3">
      <c r="A319" s="9">
        <v>2</v>
      </c>
      <c r="B319" s="9">
        <v>140</v>
      </c>
      <c r="C319" s="9">
        <v>1500</v>
      </c>
      <c r="D319" s="9" t="s">
        <v>156</v>
      </c>
      <c r="E319" s="9" t="s">
        <v>129</v>
      </c>
      <c r="F319" s="9" t="s">
        <v>139</v>
      </c>
      <c r="G319" s="9" t="s">
        <v>233</v>
      </c>
      <c r="H319" s="9" t="s">
        <v>158</v>
      </c>
      <c r="I319" s="9">
        <v>1</v>
      </c>
      <c r="J319" s="9">
        <v>1</v>
      </c>
      <c r="K319" s="9">
        <v>1</v>
      </c>
      <c r="L319" s="9" t="s">
        <v>653</v>
      </c>
      <c r="M319" s="9">
        <v>2680</v>
      </c>
      <c r="N319" s="62" t="e">
        <f t="shared" si="25"/>
        <v>#VALUE!</v>
      </c>
      <c r="O319" s="9" t="s">
        <v>23</v>
      </c>
      <c r="Q319" s="9" t="s">
        <v>25</v>
      </c>
      <c r="R319" s="9">
        <f>100^3</f>
        <v>1000000</v>
      </c>
      <c r="T319" s="9">
        <f>8*8*8</f>
        <v>512</v>
      </c>
      <c r="U319" s="9">
        <f>(1-T319/R319)*COUNT($R$169:$R$243)</f>
        <v>74.961600000000004</v>
      </c>
      <c r="V319" s="9" t="s">
        <v>54</v>
      </c>
      <c r="X319" s="9">
        <v>9.36</v>
      </c>
      <c r="Z319" s="9">
        <v>44.81</v>
      </c>
    </row>
    <row r="320" spans="1:26" x14ac:dyDescent="0.3">
      <c r="A320" s="9">
        <v>2</v>
      </c>
      <c r="B320" s="9">
        <v>150</v>
      </c>
      <c r="C320" s="9">
        <v>1600</v>
      </c>
      <c r="D320" s="9" t="s">
        <v>156</v>
      </c>
      <c r="E320" s="9" t="s">
        <v>129</v>
      </c>
      <c r="F320" s="9" t="s">
        <v>139</v>
      </c>
      <c r="G320" s="9" t="s">
        <v>224</v>
      </c>
      <c r="H320" s="9" t="s">
        <v>158</v>
      </c>
      <c r="I320" s="9">
        <v>1</v>
      </c>
      <c r="J320" s="9">
        <v>1</v>
      </c>
      <c r="K320" s="9">
        <v>1</v>
      </c>
      <c r="L320" s="9" t="s">
        <v>654</v>
      </c>
      <c r="M320" s="9">
        <v>2680</v>
      </c>
      <c r="N320" s="62" t="e">
        <f t="shared" si="25"/>
        <v>#VALUE!</v>
      </c>
      <c r="O320" s="9" t="s">
        <v>23</v>
      </c>
      <c r="Q320" s="9" t="s">
        <v>25</v>
      </c>
      <c r="R320" s="9">
        <f>100^3</f>
        <v>1000000</v>
      </c>
      <c r="T320" s="9">
        <f>8*8*8</f>
        <v>512</v>
      </c>
      <c r="U320" s="9">
        <f>(1-T320/R320)*COUNT($R$169:$R$243)</f>
        <v>74.961600000000004</v>
      </c>
      <c r="V320" s="9" t="s">
        <v>54</v>
      </c>
      <c r="X320" s="9">
        <v>9.36</v>
      </c>
      <c r="Z320" s="9">
        <v>44.81</v>
      </c>
    </row>
    <row r="321" spans="1:26" x14ac:dyDescent="0.3">
      <c r="A321" s="9">
        <v>2</v>
      </c>
      <c r="B321" s="9">
        <v>160</v>
      </c>
      <c r="C321" s="9">
        <v>300</v>
      </c>
      <c r="D321" s="9" t="s">
        <v>156</v>
      </c>
      <c r="E321" s="9" t="s">
        <v>129</v>
      </c>
      <c r="F321" s="9" t="s">
        <v>139</v>
      </c>
      <c r="G321" s="9" t="s">
        <v>655</v>
      </c>
      <c r="H321" s="9" t="s">
        <v>158</v>
      </c>
      <c r="I321" s="9">
        <v>1</v>
      </c>
      <c r="J321" s="9">
        <v>1</v>
      </c>
      <c r="K321" s="9">
        <v>1</v>
      </c>
      <c r="L321" s="9" t="s">
        <v>656</v>
      </c>
      <c r="M321" s="9">
        <v>2680</v>
      </c>
      <c r="N321" s="62" t="e">
        <f t="shared" si="25"/>
        <v>#VALUE!</v>
      </c>
      <c r="O321" s="9" t="s">
        <v>23</v>
      </c>
      <c r="Q321" s="9" t="s">
        <v>25</v>
      </c>
      <c r="R321" s="9">
        <f>100^3</f>
        <v>1000000</v>
      </c>
      <c r="T321" s="9">
        <f>8*8*8</f>
        <v>512</v>
      </c>
      <c r="U321" s="9">
        <f>(1-T321/R321)*COUNT($R$169:$R$243)</f>
        <v>74.961600000000004</v>
      </c>
      <c r="V321" s="9" t="s">
        <v>54</v>
      </c>
      <c r="X321" s="9">
        <v>9.36</v>
      </c>
      <c r="Z321" s="9">
        <v>44.81</v>
      </c>
    </row>
    <row r="322" spans="1:26" x14ac:dyDescent="0.3">
      <c r="A322" s="9">
        <v>2</v>
      </c>
      <c r="B322" s="9">
        <v>150</v>
      </c>
      <c r="C322" s="9">
        <v>1350</v>
      </c>
      <c r="D322" s="9" t="s">
        <v>135</v>
      </c>
      <c r="E322" s="9" t="s">
        <v>129</v>
      </c>
      <c r="F322" s="9" t="s">
        <v>128</v>
      </c>
      <c r="G322" s="9" t="s">
        <v>577</v>
      </c>
      <c r="H322" s="9">
        <v>35</v>
      </c>
      <c r="I322" s="9">
        <v>1</v>
      </c>
      <c r="J322" s="9">
        <v>1</v>
      </c>
      <c r="K322" s="9">
        <v>3</v>
      </c>
      <c r="L322" s="9" t="s">
        <v>657</v>
      </c>
      <c r="M322" s="9">
        <v>2680</v>
      </c>
      <c r="N322" s="62" t="e">
        <f t="shared" si="25"/>
        <v>#VALUE!</v>
      </c>
      <c r="O322" s="9" t="s">
        <v>23</v>
      </c>
      <c r="Q322" s="9" t="s">
        <v>97</v>
      </c>
      <c r="R322" s="9">
        <f>245*245*350</f>
        <v>21008750</v>
      </c>
      <c r="T322" s="9">
        <f>10*10*10</f>
        <v>1000</v>
      </c>
      <c r="U322" s="9">
        <f>(1-T322/R322)*COUNT($R$256:$R$282)</f>
        <v>26.99871482120545</v>
      </c>
      <c r="V322" s="9" t="s">
        <v>27</v>
      </c>
      <c r="X322" s="9">
        <v>20</v>
      </c>
      <c r="Z322" s="9">
        <v>63</v>
      </c>
    </row>
    <row r="323" spans="1:26" x14ac:dyDescent="0.3">
      <c r="A323" s="9">
        <v>2</v>
      </c>
      <c r="B323" s="9">
        <v>150</v>
      </c>
      <c r="C323" s="9">
        <v>1700</v>
      </c>
      <c r="D323" s="9" t="s">
        <v>156</v>
      </c>
      <c r="E323" s="9" t="s">
        <v>129</v>
      </c>
      <c r="F323" s="9" t="s">
        <v>139</v>
      </c>
      <c r="G323" s="9" t="s">
        <v>202</v>
      </c>
      <c r="H323" s="9" t="s">
        <v>158</v>
      </c>
      <c r="I323" s="9">
        <v>1</v>
      </c>
      <c r="J323" s="9">
        <v>1</v>
      </c>
      <c r="K323" s="9">
        <v>1</v>
      </c>
      <c r="L323" s="9" t="s">
        <v>658</v>
      </c>
      <c r="M323" s="9">
        <v>2680</v>
      </c>
      <c r="N323" s="62" t="e">
        <f t="shared" si="25"/>
        <v>#VALUE!</v>
      </c>
      <c r="O323" s="9" t="s">
        <v>23</v>
      </c>
      <c r="Q323" s="9" t="s">
        <v>25</v>
      </c>
      <c r="R323" s="9">
        <f>100^3</f>
        <v>1000000</v>
      </c>
      <c r="T323" s="9">
        <f>8*8*8</f>
        <v>512</v>
      </c>
      <c r="U323" s="9">
        <f>(1-T323/R323)*COUNT($R$169:$R$243)</f>
        <v>74.961600000000004</v>
      </c>
      <c r="V323" s="9" t="s">
        <v>54</v>
      </c>
      <c r="X323" s="9">
        <v>9.36</v>
      </c>
      <c r="Z323" s="9">
        <v>44.81</v>
      </c>
    </row>
    <row r="324" spans="1:26" x14ac:dyDescent="0.3">
      <c r="A324" s="9">
        <v>2</v>
      </c>
      <c r="B324" s="9">
        <v>150</v>
      </c>
      <c r="C324" s="9">
        <v>1350</v>
      </c>
      <c r="D324" s="9" t="s">
        <v>135</v>
      </c>
      <c r="E324" s="9" t="s">
        <v>129</v>
      </c>
      <c r="F324" s="9" t="s">
        <v>128</v>
      </c>
      <c r="G324" s="9" t="s">
        <v>577</v>
      </c>
      <c r="H324" s="9">
        <v>35</v>
      </c>
      <c r="I324" s="9">
        <v>1</v>
      </c>
      <c r="J324" s="9">
        <v>1</v>
      </c>
      <c r="K324" s="9">
        <v>3</v>
      </c>
      <c r="L324" s="9" t="s">
        <v>659</v>
      </c>
      <c r="M324" s="9">
        <v>2680</v>
      </c>
      <c r="N324" s="62" t="e">
        <f t="shared" si="25"/>
        <v>#VALUE!</v>
      </c>
      <c r="O324" s="9" t="s">
        <v>23</v>
      </c>
      <c r="Q324" s="9" t="s">
        <v>97</v>
      </c>
      <c r="R324" s="9">
        <f>245*245*350</f>
        <v>21008750</v>
      </c>
      <c r="T324" s="9">
        <f>10*10*10</f>
        <v>1000</v>
      </c>
      <c r="U324" s="9">
        <f>(1-T324/R324)*COUNT($R$256:$R$282)</f>
        <v>26.99871482120545</v>
      </c>
      <c r="V324" s="9" t="s">
        <v>27</v>
      </c>
      <c r="X324" s="9">
        <v>20</v>
      </c>
      <c r="Z324" s="9">
        <v>63</v>
      </c>
    </row>
    <row r="325" spans="1:26" x14ac:dyDescent="0.3">
      <c r="A325" s="9">
        <v>2</v>
      </c>
      <c r="B325" s="9">
        <v>250</v>
      </c>
      <c r="C325" s="9">
        <v>3600</v>
      </c>
      <c r="D325" s="9" t="s">
        <v>204</v>
      </c>
      <c r="E325" s="9" t="s">
        <v>129</v>
      </c>
      <c r="F325" s="9" t="s">
        <v>139</v>
      </c>
      <c r="G325" s="9" t="s">
        <v>575</v>
      </c>
      <c r="H325" s="9">
        <v>41</v>
      </c>
      <c r="I325" s="9">
        <v>2</v>
      </c>
      <c r="J325" s="9">
        <v>1</v>
      </c>
      <c r="K325" s="9">
        <v>1</v>
      </c>
      <c r="L325" s="9" t="s">
        <v>660</v>
      </c>
      <c r="M325" s="9">
        <v>2670</v>
      </c>
      <c r="N325" s="62" t="e">
        <f t="shared" si="25"/>
        <v>#VALUE!</v>
      </c>
      <c r="O325" s="9" t="s">
        <v>23</v>
      </c>
      <c r="Q325" s="9" t="s">
        <v>86</v>
      </c>
      <c r="R325" s="5">
        <f>125*125*125</f>
        <v>1953125</v>
      </c>
      <c r="T325" s="9">
        <f>12*12*12</f>
        <v>1728</v>
      </c>
      <c r="U325" s="9">
        <f>(1-T325/R325)*COUNT($R$104:$R$168)</f>
        <v>64.94249216</v>
      </c>
      <c r="V325" s="9" t="s">
        <v>54</v>
      </c>
      <c r="X325" s="9">
        <v>24</v>
      </c>
      <c r="Z325" s="9">
        <v>66</v>
      </c>
    </row>
    <row r="326" spans="1:26" x14ac:dyDescent="0.3">
      <c r="A326" s="9">
        <v>2</v>
      </c>
      <c r="B326" s="9">
        <v>150</v>
      </c>
      <c r="C326" s="9">
        <v>700</v>
      </c>
      <c r="D326" s="9" t="s">
        <v>135</v>
      </c>
      <c r="E326" s="9" t="s">
        <v>129</v>
      </c>
      <c r="F326" s="9" t="s">
        <v>128</v>
      </c>
      <c r="G326" s="9" t="s">
        <v>661</v>
      </c>
      <c r="H326" s="9">
        <v>35</v>
      </c>
      <c r="I326" s="9">
        <v>1</v>
      </c>
      <c r="J326" s="9">
        <v>1</v>
      </c>
      <c r="K326" s="9">
        <v>3</v>
      </c>
      <c r="L326" s="9" t="s">
        <v>662</v>
      </c>
      <c r="M326" s="9">
        <v>2680</v>
      </c>
      <c r="N326" s="62" t="e">
        <f t="shared" si="25"/>
        <v>#VALUE!</v>
      </c>
      <c r="O326" s="9" t="s">
        <v>23</v>
      </c>
      <c r="Q326" s="9" t="s">
        <v>97</v>
      </c>
      <c r="R326" s="9">
        <f>245*245*350</f>
        <v>21008750</v>
      </c>
      <c r="T326" s="9">
        <f>10*10*10</f>
        <v>1000</v>
      </c>
      <c r="U326" s="9">
        <f>(1-T326/R326)*COUNT($R$256:$R$282)</f>
        <v>26.99871482120545</v>
      </c>
      <c r="V326" s="9" t="s">
        <v>27</v>
      </c>
      <c r="X326" s="9">
        <v>20</v>
      </c>
      <c r="Z326" s="9">
        <v>63</v>
      </c>
    </row>
    <row r="327" spans="1:26" x14ac:dyDescent="0.3">
      <c r="A327" s="9">
        <v>2</v>
      </c>
      <c r="B327" s="9">
        <v>140</v>
      </c>
      <c r="C327" s="9">
        <v>1600</v>
      </c>
      <c r="D327" s="9" t="s">
        <v>156</v>
      </c>
      <c r="E327" s="9" t="s">
        <v>129</v>
      </c>
      <c r="F327" s="9" t="s">
        <v>139</v>
      </c>
      <c r="G327" s="9" t="s">
        <v>663</v>
      </c>
      <c r="H327" s="9" t="s">
        <v>158</v>
      </c>
      <c r="I327" s="9">
        <v>1</v>
      </c>
      <c r="J327" s="9">
        <v>1</v>
      </c>
      <c r="K327" s="9">
        <v>1</v>
      </c>
      <c r="L327" s="9" t="s">
        <v>664</v>
      </c>
      <c r="M327" s="9">
        <v>2680</v>
      </c>
      <c r="N327" s="62" t="e">
        <f t="shared" si="25"/>
        <v>#VALUE!</v>
      </c>
      <c r="O327" s="9" t="s">
        <v>23</v>
      </c>
      <c r="Q327" s="9" t="s">
        <v>25</v>
      </c>
      <c r="R327" s="9">
        <f>100^3</f>
        <v>1000000</v>
      </c>
      <c r="T327" s="9">
        <f>8*8*8</f>
        <v>512</v>
      </c>
      <c r="U327" s="9">
        <f>(1-T327/R327)*COUNT($R$169:$R$243)</f>
        <v>74.961600000000004</v>
      </c>
      <c r="V327" s="9" t="s">
        <v>54</v>
      </c>
      <c r="X327" s="9">
        <v>9.36</v>
      </c>
      <c r="Z327" s="9">
        <v>44.81</v>
      </c>
    </row>
    <row r="328" spans="1:26" x14ac:dyDescent="0.3">
      <c r="A328" s="9">
        <v>2</v>
      </c>
      <c r="B328" s="9">
        <v>150</v>
      </c>
      <c r="C328" s="9">
        <v>1350</v>
      </c>
      <c r="D328" s="9" t="s">
        <v>129</v>
      </c>
      <c r="E328" s="9" t="s">
        <v>129</v>
      </c>
      <c r="F328" s="9" t="s">
        <v>128</v>
      </c>
      <c r="G328" s="9" t="s">
        <v>665</v>
      </c>
      <c r="H328" s="9">
        <v>35</v>
      </c>
      <c r="I328" s="9">
        <v>1</v>
      </c>
      <c r="J328" s="9">
        <v>1</v>
      </c>
      <c r="K328" s="9">
        <v>3</v>
      </c>
      <c r="L328" s="9" t="s">
        <v>666</v>
      </c>
      <c r="M328" s="9">
        <v>2680</v>
      </c>
      <c r="N328" s="62" t="e">
        <f t="shared" si="25"/>
        <v>#VALUE!</v>
      </c>
      <c r="O328" s="9" t="s">
        <v>23</v>
      </c>
      <c r="Q328" s="9" t="s">
        <v>97</v>
      </c>
      <c r="R328" s="9">
        <f>245*245*350</f>
        <v>21008750</v>
      </c>
      <c r="T328" s="9">
        <f>10*10*10</f>
        <v>1000</v>
      </c>
      <c r="U328" s="9">
        <f>(1-T328/R328)*COUNT($R$256:$R$282)</f>
        <v>26.99871482120545</v>
      </c>
      <c r="V328" s="9" t="s">
        <v>27</v>
      </c>
      <c r="X328" s="9">
        <v>20</v>
      </c>
      <c r="Z328" s="9">
        <v>63</v>
      </c>
    </row>
    <row r="329" spans="1:26" x14ac:dyDescent="0.3">
      <c r="A329" s="9">
        <v>2</v>
      </c>
      <c r="B329" s="9">
        <v>150</v>
      </c>
      <c r="C329" s="9">
        <v>1350</v>
      </c>
      <c r="D329" s="9" t="s">
        <v>198</v>
      </c>
      <c r="E329" s="9" t="s">
        <v>129</v>
      </c>
      <c r="F329" s="9" t="s">
        <v>128</v>
      </c>
      <c r="G329" s="9" t="s">
        <v>667</v>
      </c>
      <c r="H329" s="9">
        <v>35</v>
      </c>
      <c r="I329" s="9">
        <v>1</v>
      </c>
      <c r="J329" s="9">
        <v>1</v>
      </c>
      <c r="K329" s="9">
        <v>3</v>
      </c>
      <c r="L329" s="9" t="s">
        <v>668</v>
      </c>
      <c r="M329" s="9">
        <v>2680</v>
      </c>
      <c r="N329" s="62" t="e">
        <f t="shared" si="25"/>
        <v>#VALUE!</v>
      </c>
      <c r="O329" s="9" t="s">
        <v>23</v>
      </c>
      <c r="Q329" s="9" t="s">
        <v>97</v>
      </c>
      <c r="R329" s="9">
        <f>245*245*350</f>
        <v>21008750</v>
      </c>
      <c r="T329" s="9">
        <f>10*10*10</f>
        <v>1000</v>
      </c>
      <c r="U329" s="9">
        <f>(1-T329/R329)*COUNT($R$256:$R$282)</f>
        <v>26.99871482120545</v>
      </c>
      <c r="V329" s="9" t="s">
        <v>27</v>
      </c>
      <c r="X329" s="9">
        <v>20</v>
      </c>
      <c r="Z329" s="9">
        <v>63</v>
      </c>
    </row>
    <row r="330" spans="1:26" x14ac:dyDescent="0.3">
      <c r="A330" s="9">
        <v>2</v>
      </c>
      <c r="B330" s="9">
        <v>140</v>
      </c>
      <c r="C330" s="9">
        <v>1700</v>
      </c>
      <c r="D330" s="9" t="s">
        <v>156</v>
      </c>
      <c r="E330" s="9" t="s">
        <v>129</v>
      </c>
      <c r="F330" s="9" t="s">
        <v>139</v>
      </c>
      <c r="G330" s="9" t="s">
        <v>669</v>
      </c>
      <c r="H330" s="9" t="s">
        <v>158</v>
      </c>
      <c r="I330" s="9">
        <v>1</v>
      </c>
      <c r="J330" s="9">
        <v>1</v>
      </c>
      <c r="K330" s="9">
        <v>1</v>
      </c>
      <c r="L330" s="9" t="s">
        <v>670</v>
      </c>
      <c r="M330" s="9">
        <v>2680</v>
      </c>
      <c r="N330" s="62" t="e">
        <f t="shared" si="25"/>
        <v>#VALUE!</v>
      </c>
      <c r="O330" s="9" t="s">
        <v>23</v>
      </c>
      <c r="Q330" s="9" t="s">
        <v>25</v>
      </c>
      <c r="R330" s="9">
        <f>100^3</f>
        <v>1000000</v>
      </c>
      <c r="T330" s="9">
        <f>8*8*8</f>
        <v>512</v>
      </c>
      <c r="U330" s="9">
        <f>(1-T330/R330)*COUNT($R$169:$R$243)</f>
        <v>74.961600000000004</v>
      </c>
      <c r="V330" s="9" t="s">
        <v>54</v>
      </c>
      <c r="X330" s="9">
        <v>9.36</v>
      </c>
      <c r="Z330" s="9">
        <v>44.81</v>
      </c>
    </row>
    <row r="331" spans="1:26" x14ac:dyDescent="0.3">
      <c r="A331" s="9">
        <v>2</v>
      </c>
      <c r="B331" s="9">
        <v>250</v>
      </c>
      <c r="C331" s="9">
        <v>3400</v>
      </c>
      <c r="D331" s="9" t="s">
        <v>204</v>
      </c>
      <c r="E331" s="9" t="s">
        <v>129</v>
      </c>
      <c r="F331" s="9" t="s">
        <v>139</v>
      </c>
      <c r="G331" s="9" t="s">
        <v>671</v>
      </c>
      <c r="H331" s="9">
        <v>41</v>
      </c>
      <c r="I331" s="9">
        <v>2</v>
      </c>
      <c r="J331" s="9">
        <v>1</v>
      </c>
      <c r="K331" s="9">
        <v>1</v>
      </c>
      <c r="L331" s="9" t="s">
        <v>672</v>
      </c>
      <c r="M331" s="9">
        <v>2670</v>
      </c>
      <c r="N331" s="62" t="e">
        <f t="shared" si="25"/>
        <v>#VALUE!</v>
      </c>
      <c r="O331" s="9" t="s">
        <v>23</v>
      </c>
      <c r="Q331" s="9" t="s">
        <v>86</v>
      </c>
      <c r="R331" s="5">
        <f>125*125*125</f>
        <v>1953125</v>
      </c>
      <c r="T331" s="9">
        <f>12*12*12</f>
        <v>1728</v>
      </c>
      <c r="U331" s="9">
        <f>(1-T331/R331)*COUNT($R$104:$R$168)</f>
        <v>64.94249216</v>
      </c>
      <c r="V331" s="9" t="s">
        <v>54</v>
      </c>
      <c r="X331" s="9">
        <v>24</v>
      </c>
      <c r="Z331" s="9">
        <v>66</v>
      </c>
    </row>
    <row r="332" spans="1:26" x14ac:dyDescent="0.3">
      <c r="A332" s="9">
        <v>2</v>
      </c>
      <c r="B332" s="9">
        <v>125</v>
      </c>
      <c r="C332" s="9">
        <v>1025</v>
      </c>
      <c r="D332" s="9" t="s">
        <v>429</v>
      </c>
      <c r="E332" s="9" t="s">
        <v>129</v>
      </c>
      <c r="F332" s="9" t="s">
        <v>128</v>
      </c>
      <c r="G332" s="9" t="s">
        <v>673</v>
      </c>
      <c r="H332" s="9">
        <v>35</v>
      </c>
      <c r="I332" s="9">
        <v>1</v>
      </c>
      <c r="J332" s="9">
        <v>1</v>
      </c>
      <c r="K332" s="9">
        <v>3</v>
      </c>
      <c r="L332" s="9" t="s">
        <v>672</v>
      </c>
      <c r="M332" s="9">
        <v>2680</v>
      </c>
      <c r="N332" s="62" t="e">
        <f t="shared" si="25"/>
        <v>#VALUE!</v>
      </c>
      <c r="O332" s="9" t="s">
        <v>23</v>
      </c>
      <c r="Q332" s="9" t="s">
        <v>97</v>
      </c>
      <c r="R332" s="9">
        <f>245*245*350</f>
        <v>21008750</v>
      </c>
      <c r="T332" s="9">
        <f>10*10*10</f>
        <v>1000</v>
      </c>
      <c r="U332" s="9">
        <f>(1-T332/R332)*COUNT($R$256:$R$282)</f>
        <v>26.99871482120545</v>
      </c>
      <c r="V332" s="9" t="s">
        <v>27</v>
      </c>
      <c r="X332" s="9">
        <v>20</v>
      </c>
      <c r="Z332" s="9">
        <v>63</v>
      </c>
    </row>
    <row r="333" spans="1:26" x14ac:dyDescent="0.3">
      <c r="A333" s="9">
        <v>2</v>
      </c>
      <c r="B333" s="9">
        <v>250</v>
      </c>
      <c r="C333" s="9">
        <v>4200</v>
      </c>
      <c r="D333" s="9" t="s">
        <v>204</v>
      </c>
      <c r="E333" s="9" t="s">
        <v>129</v>
      </c>
      <c r="F333" s="9" t="s">
        <v>139</v>
      </c>
      <c r="G333" s="9" t="s">
        <v>605</v>
      </c>
      <c r="H333" s="9">
        <v>41</v>
      </c>
      <c r="I333" s="9">
        <v>2</v>
      </c>
      <c r="J333" s="9">
        <v>1</v>
      </c>
      <c r="K333" s="9">
        <v>1</v>
      </c>
      <c r="L333" s="9" t="s">
        <v>674</v>
      </c>
      <c r="M333" s="9">
        <v>2670</v>
      </c>
      <c r="N333" s="62" t="e">
        <f t="shared" si="25"/>
        <v>#VALUE!</v>
      </c>
      <c r="O333" s="9" t="s">
        <v>23</v>
      </c>
      <c r="Q333" s="9" t="s">
        <v>86</v>
      </c>
      <c r="R333" s="5">
        <f>125*125*125</f>
        <v>1953125</v>
      </c>
      <c r="T333" s="9">
        <f>12*12*12</f>
        <v>1728</v>
      </c>
      <c r="U333" s="9">
        <f>(1-T333/R333)*COUNT($R$104:$R$168)</f>
        <v>64.94249216</v>
      </c>
      <c r="V333" s="9" t="s">
        <v>54</v>
      </c>
      <c r="X333" s="9">
        <v>24</v>
      </c>
      <c r="Z333" s="9">
        <v>66</v>
      </c>
    </row>
    <row r="334" spans="1:26" x14ac:dyDescent="0.3">
      <c r="A334" s="9">
        <v>2</v>
      </c>
      <c r="B334" s="9">
        <v>300</v>
      </c>
      <c r="C334" s="9">
        <v>800</v>
      </c>
      <c r="D334" s="9" t="s">
        <v>170</v>
      </c>
      <c r="E334" s="9" t="s">
        <v>171</v>
      </c>
      <c r="F334" s="9" t="s">
        <v>130</v>
      </c>
      <c r="G334" s="9" t="s">
        <v>566</v>
      </c>
      <c r="H334" s="9">
        <v>40</v>
      </c>
      <c r="I334" s="9">
        <v>6</v>
      </c>
      <c r="J334" s="9">
        <v>1</v>
      </c>
      <c r="K334" s="9">
        <v>6</v>
      </c>
      <c r="L334" s="9" t="s">
        <v>675</v>
      </c>
      <c r="M334" s="9">
        <v>2680</v>
      </c>
      <c r="N334" s="9" t="e">
        <f t="shared" si="25"/>
        <v>#VALUE!</v>
      </c>
      <c r="O334" s="9" t="s">
        <v>23</v>
      </c>
      <c r="Q334" s="9" t="s">
        <v>80</v>
      </c>
      <c r="R334" s="9">
        <f>630*400*500</f>
        <v>126000000</v>
      </c>
      <c r="T334" s="9">
        <f>10*10*10</f>
        <v>1000</v>
      </c>
      <c r="U334" s="9">
        <f>(1-T334/R334)*COUNT($R$2:$R$29)</f>
        <v>27.999777777777776</v>
      </c>
      <c r="V334" s="9" t="s">
        <v>27</v>
      </c>
      <c r="X334" s="9">
        <v>20</v>
      </c>
      <c r="Z334" s="9">
        <v>60</v>
      </c>
    </row>
    <row r="335" spans="1:26" x14ac:dyDescent="0.3">
      <c r="A335" s="9">
        <v>2</v>
      </c>
      <c r="B335" s="9">
        <v>175</v>
      </c>
      <c r="C335" s="9">
        <v>1675</v>
      </c>
      <c r="D335" s="9" t="s">
        <v>279</v>
      </c>
      <c r="E335" s="9" t="s">
        <v>129</v>
      </c>
      <c r="F335" s="9" t="s">
        <v>128</v>
      </c>
      <c r="G335" s="9" t="s">
        <v>576</v>
      </c>
      <c r="H335" s="9">
        <v>35</v>
      </c>
      <c r="I335" s="9">
        <v>1</v>
      </c>
      <c r="J335" s="9">
        <v>1</v>
      </c>
      <c r="K335" s="9">
        <v>3</v>
      </c>
      <c r="L335" s="9" t="s">
        <v>676</v>
      </c>
      <c r="M335" s="9">
        <v>2680</v>
      </c>
      <c r="N335" s="62" t="e">
        <f t="shared" si="25"/>
        <v>#VALUE!</v>
      </c>
      <c r="O335" s="9" t="s">
        <v>23</v>
      </c>
      <c r="Q335" s="9" t="s">
        <v>97</v>
      </c>
      <c r="R335" s="9">
        <f>245*245*350</f>
        <v>21008750</v>
      </c>
      <c r="T335" s="9">
        <f>10*10*10</f>
        <v>1000</v>
      </c>
      <c r="U335" s="9">
        <f>(1-T335/R335)*COUNT($R$256:$R$282)</f>
        <v>26.99871482120545</v>
      </c>
      <c r="V335" s="9" t="s">
        <v>27</v>
      </c>
      <c r="X335" s="9">
        <v>20</v>
      </c>
      <c r="Z335" s="9">
        <v>63</v>
      </c>
    </row>
    <row r="336" spans="1:26" x14ac:dyDescent="0.3">
      <c r="A336" s="9">
        <v>2</v>
      </c>
      <c r="B336" s="9">
        <v>170</v>
      </c>
      <c r="C336" s="9">
        <v>300</v>
      </c>
      <c r="D336" s="9" t="s">
        <v>156</v>
      </c>
      <c r="E336" s="9" t="s">
        <v>129</v>
      </c>
      <c r="F336" s="9" t="s">
        <v>139</v>
      </c>
      <c r="G336" s="9" t="s">
        <v>677</v>
      </c>
      <c r="H336" s="9" t="s">
        <v>158</v>
      </c>
      <c r="I336" s="9">
        <v>1</v>
      </c>
      <c r="J336" s="9">
        <v>1</v>
      </c>
      <c r="K336" s="9">
        <v>1</v>
      </c>
      <c r="L336" s="9" t="s">
        <v>678</v>
      </c>
      <c r="M336" s="9">
        <v>2680</v>
      </c>
      <c r="N336" s="62" t="e">
        <f t="shared" si="25"/>
        <v>#VALUE!</v>
      </c>
      <c r="O336" s="9" t="s">
        <v>23</v>
      </c>
      <c r="Q336" s="9" t="s">
        <v>25</v>
      </c>
      <c r="R336" s="9">
        <f>100^3</f>
        <v>1000000</v>
      </c>
      <c r="T336" s="9">
        <f>8*8*8</f>
        <v>512</v>
      </c>
      <c r="U336" s="9">
        <f>(1-T336/R336)*COUNT($R$169:$R$243)</f>
        <v>74.961600000000004</v>
      </c>
      <c r="V336" s="9" t="s">
        <v>54</v>
      </c>
      <c r="X336" s="9">
        <v>9.36</v>
      </c>
      <c r="Z336" s="9">
        <v>44.81</v>
      </c>
    </row>
    <row r="337" spans="1:26" x14ac:dyDescent="0.3">
      <c r="A337" s="9">
        <v>2</v>
      </c>
      <c r="B337" s="9">
        <v>250</v>
      </c>
      <c r="C337" s="9">
        <v>1800</v>
      </c>
      <c r="D337" s="9" t="s">
        <v>204</v>
      </c>
      <c r="E337" s="9" t="s">
        <v>359</v>
      </c>
      <c r="F337" s="9" t="s">
        <v>139</v>
      </c>
      <c r="G337" s="9" t="s">
        <v>679</v>
      </c>
      <c r="H337" s="9">
        <v>41</v>
      </c>
      <c r="I337" s="9">
        <v>2</v>
      </c>
      <c r="J337" s="9">
        <v>1</v>
      </c>
      <c r="K337" s="9">
        <v>1</v>
      </c>
      <c r="L337" s="9" t="s">
        <v>680</v>
      </c>
      <c r="M337" s="9">
        <v>2670</v>
      </c>
      <c r="N337" s="62" t="e">
        <f t="shared" si="25"/>
        <v>#VALUE!</v>
      </c>
      <c r="O337" s="9" t="s">
        <v>23</v>
      </c>
      <c r="Q337" s="9" t="s">
        <v>86</v>
      </c>
      <c r="R337" s="5">
        <f>125*125*125</f>
        <v>1953125</v>
      </c>
      <c r="T337" s="9">
        <f>12*12*12</f>
        <v>1728</v>
      </c>
      <c r="U337" s="9">
        <f>(1-T337/R337)*COUNT($R$104:$R$168)</f>
        <v>64.94249216</v>
      </c>
      <c r="V337" s="9" t="s">
        <v>54</v>
      </c>
      <c r="X337" s="9">
        <v>24</v>
      </c>
      <c r="Z337" s="9">
        <v>66</v>
      </c>
    </row>
    <row r="338" spans="1:26" x14ac:dyDescent="0.3">
      <c r="A338" s="9">
        <v>2</v>
      </c>
      <c r="B338" s="9">
        <v>125</v>
      </c>
      <c r="C338" s="9">
        <v>1025</v>
      </c>
      <c r="D338" s="9" t="s">
        <v>429</v>
      </c>
      <c r="E338" s="9" t="s">
        <v>129</v>
      </c>
      <c r="F338" s="9" t="s">
        <v>128</v>
      </c>
      <c r="G338" s="9" t="s">
        <v>673</v>
      </c>
      <c r="H338" s="9">
        <v>35</v>
      </c>
      <c r="I338" s="9">
        <v>1</v>
      </c>
      <c r="J338" s="9">
        <v>1</v>
      </c>
      <c r="K338" s="9">
        <v>3</v>
      </c>
      <c r="L338" s="9" t="s">
        <v>681</v>
      </c>
      <c r="M338" s="9">
        <v>2680</v>
      </c>
      <c r="N338" s="62" t="e">
        <f t="shared" si="25"/>
        <v>#VALUE!</v>
      </c>
      <c r="O338" s="9" t="s">
        <v>23</v>
      </c>
      <c r="Q338" s="9" t="s">
        <v>97</v>
      </c>
      <c r="R338" s="9">
        <f>245*245*350</f>
        <v>21008750</v>
      </c>
      <c r="T338" s="9">
        <f>10*10*10</f>
        <v>1000</v>
      </c>
      <c r="U338" s="9">
        <f>(1-T338/R338)*COUNT($R$256:$R$282)</f>
        <v>26.99871482120545</v>
      </c>
      <c r="V338" s="9" t="s">
        <v>27</v>
      </c>
      <c r="X338" s="9">
        <v>20</v>
      </c>
      <c r="Z338" s="9">
        <v>63</v>
      </c>
    </row>
    <row r="339" spans="1:26" x14ac:dyDescent="0.3">
      <c r="A339" s="9">
        <v>2</v>
      </c>
      <c r="B339" s="9">
        <v>625</v>
      </c>
      <c r="C339" s="9">
        <v>2000</v>
      </c>
      <c r="D339" s="9" t="s">
        <v>170</v>
      </c>
      <c r="E339" s="9" t="s">
        <v>171</v>
      </c>
      <c r="F339" s="9" t="s">
        <v>130</v>
      </c>
      <c r="G339" s="9" t="s">
        <v>562</v>
      </c>
      <c r="H339" s="9">
        <v>40</v>
      </c>
      <c r="I339" s="9">
        <v>6</v>
      </c>
      <c r="J339" s="9">
        <v>1</v>
      </c>
      <c r="K339" s="9">
        <v>6</v>
      </c>
      <c r="L339" s="9" t="s">
        <v>682</v>
      </c>
      <c r="M339" s="9">
        <v>2680</v>
      </c>
      <c r="N339" s="9" t="e">
        <f t="shared" si="25"/>
        <v>#VALUE!</v>
      </c>
      <c r="O339" s="9" t="s">
        <v>23</v>
      </c>
      <c r="Q339" s="9" t="s">
        <v>80</v>
      </c>
      <c r="R339" s="9">
        <f>630*400*500</f>
        <v>126000000</v>
      </c>
      <c r="T339" s="9">
        <f>10*10*10</f>
        <v>1000</v>
      </c>
      <c r="U339" s="9">
        <f>(1-T339/R339)*COUNT($R$2:$R$29)</f>
        <v>27.999777777777776</v>
      </c>
      <c r="V339" s="9" t="s">
        <v>27</v>
      </c>
      <c r="X339" s="9">
        <v>20</v>
      </c>
      <c r="Z339" s="9">
        <v>60</v>
      </c>
    </row>
    <row r="340" spans="1:26" x14ac:dyDescent="0.3">
      <c r="A340" s="9">
        <v>2</v>
      </c>
      <c r="B340" s="9">
        <v>180</v>
      </c>
      <c r="C340" s="9">
        <v>300</v>
      </c>
      <c r="D340" s="9" t="s">
        <v>156</v>
      </c>
      <c r="E340" s="9" t="s">
        <v>129</v>
      </c>
      <c r="F340" s="9" t="s">
        <v>139</v>
      </c>
      <c r="G340" s="9" t="s">
        <v>683</v>
      </c>
      <c r="H340" s="9" t="s">
        <v>158</v>
      </c>
      <c r="I340" s="9">
        <v>1</v>
      </c>
      <c r="J340" s="9">
        <v>1</v>
      </c>
      <c r="K340" s="9">
        <v>1</v>
      </c>
      <c r="L340" s="9" t="s">
        <v>684</v>
      </c>
      <c r="M340" s="9">
        <v>2680</v>
      </c>
      <c r="N340" s="62" t="e">
        <f t="shared" si="25"/>
        <v>#VALUE!</v>
      </c>
      <c r="O340" s="9" t="s">
        <v>23</v>
      </c>
      <c r="Q340" s="9" t="s">
        <v>25</v>
      </c>
      <c r="R340" s="9">
        <f>100^3</f>
        <v>1000000</v>
      </c>
      <c r="T340" s="9">
        <f>8*8*8</f>
        <v>512</v>
      </c>
      <c r="U340" s="9">
        <f>(1-T340/R340)*COUNT($R$169:$R$243)</f>
        <v>74.961600000000004</v>
      </c>
      <c r="V340" s="9" t="s">
        <v>54</v>
      </c>
      <c r="X340" s="9">
        <v>9.36</v>
      </c>
      <c r="Z340" s="9">
        <v>44.81</v>
      </c>
    </row>
    <row r="341" spans="1:26" x14ac:dyDescent="0.3">
      <c r="A341" s="9">
        <v>2</v>
      </c>
      <c r="B341" s="9">
        <v>300</v>
      </c>
      <c r="C341" s="9">
        <v>2000</v>
      </c>
      <c r="D341" s="9" t="s">
        <v>128</v>
      </c>
      <c r="E341" s="9" t="s">
        <v>156</v>
      </c>
      <c r="F341" s="9" t="s">
        <v>164</v>
      </c>
      <c r="G341" s="9" t="s">
        <v>685</v>
      </c>
      <c r="H341" s="9" t="s">
        <v>150</v>
      </c>
      <c r="I341" s="9">
        <v>6</v>
      </c>
      <c r="J341" s="9">
        <v>1</v>
      </c>
      <c r="K341" s="9">
        <v>6</v>
      </c>
      <c r="L341" s="9" t="s">
        <v>686</v>
      </c>
      <c r="M341" s="9">
        <v>2680</v>
      </c>
      <c r="N341" s="62" t="e">
        <f t="shared" si="25"/>
        <v>#VALUE!</v>
      </c>
      <c r="O341" s="9" t="s">
        <v>23</v>
      </c>
      <c r="Q341" s="9" t="s">
        <v>121</v>
      </c>
      <c r="R341" s="9">
        <f>(PI()*400^2/4)*400</f>
        <v>50265482.457436688</v>
      </c>
      <c r="T341" s="9">
        <f>10*10*10</f>
        <v>1000</v>
      </c>
      <c r="U341" s="9">
        <f>(1-T341/R341)*COUNT($R$83:$R$100)</f>
        <v>17.999641901378041</v>
      </c>
      <c r="V341" s="9" t="s">
        <v>27</v>
      </c>
      <c r="X341" s="9">
        <v>20</v>
      </c>
      <c r="Z341" s="9">
        <v>63</v>
      </c>
    </row>
    <row r="342" spans="1:26" x14ac:dyDescent="0.3">
      <c r="A342" s="9">
        <v>2</v>
      </c>
      <c r="B342" s="9">
        <v>788</v>
      </c>
      <c r="C342" s="9">
        <v>1700</v>
      </c>
      <c r="D342" s="9" t="s">
        <v>283</v>
      </c>
      <c r="E342" s="9" t="s">
        <v>171</v>
      </c>
      <c r="F342" s="9" t="s">
        <v>130</v>
      </c>
      <c r="G342" s="9" t="s">
        <v>568</v>
      </c>
      <c r="H342" s="9">
        <v>40</v>
      </c>
      <c r="I342" s="9">
        <v>6</v>
      </c>
      <c r="J342" s="9">
        <v>1</v>
      </c>
      <c r="K342" s="9">
        <v>6</v>
      </c>
      <c r="L342" s="9" t="s">
        <v>687</v>
      </c>
      <c r="M342" s="9">
        <v>2680</v>
      </c>
      <c r="N342" s="9" t="e">
        <f t="shared" si="25"/>
        <v>#VALUE!</v>
      </c>
      <c r="O342" s="9" t="s">
        <v>23</v>
      </c>
      <c r="Q342" s="9" t="s">
        <v>80</v>
      </c>
      <c r="R342" s="9">
        <f>630*400*500</f>
        <v>126000000</v>
      </c>
      <c r="T342" s="9">
        <f>10*10*10</f>
        <v>1000</v>
      </c>
      <c r="U342" s="9">
        <f>(1-T342/R342)*COUNT($R$2:$R$29)</f>
        <v>27.999777777777776</v>
      </c>
      <c r="V342" s="9" t="s">
        <v>27</v>
      </c>
      <c r="X342" s="9">
        <v>20</v>
      </c>
      <c r="Z342" s="9">
        <v>60</v>
      </c>
    </row>
    <row r="343" spans="1:26" x14ac:dyDescent="0.3">
      <c r="A343" s="9">
        <v>1</v>
      </c>
      <c r="B343" s="9">
        <v>200</v>
      </c>
      <c r="C343" s="9">
        <v>800</v>
      </c>
      <c r="D343" s="9" t="s">
        <v>130</v>
      </c>
      <c r="E343" s="9" t="s">
        <v>129</v>
      </c>
      <c r="F343" s="9" t="s">
        <v>139</v>
      </c>
      <c r="G343" s="9" t="s">
        <v>416</v>
      </c>
      <c r="H343" s="9" t="s">
        <v>689</v>
      </c>
      <c r="I343" s="9">
        <v>1</v>
      </c>
      <c r="J343" s="9">
        <v>2</v>
      </c>
      <c r="K343" s="9">
        <v>1</v>
      </c>
      <c r="L343" s="9" t="s">
        <v>690</v>
      </c>
    </row>
    <row r="344" spans="1:26" x14ac:dyDescent="0.3">
      <c r="A344" s="9">
        <v>1</v>
      </c>
      <c r="B344" s="9">
        <v>275</v>
      </c>
      <c r="C344" s="9">
        <v>1000</v>
      </c>
      <c r="D344" s="9" t="s">
        <v>198</v>
      </c>
      <c r="E344" s="9" t="s">
        <v>129</v>
      </c>
      <c r="F344" s="9" t="s">
        <v>139</v>
      </c>
      <c r="G344" s="9" t="s">
        <v>691</v>
      </c>
      <c r="H344" s="9" t="s">
        <v>689</v>
      </c>
      <c r="I344" s="9">
        <v>1</v>
      </c>
      <c r="J344" s="9">
        <v>2</v>
      </c>
      <c r="K344" s="9">
        <v>1</v>
      </c>
      <c r="L344" s="9" t="s">
        <v>692</v>
      </c>
    </row>
    <row r="345" spans="1:26" x14ac:dyDescent="0.3">
      <c r="A345" s="9">
        <v>1</v>
      </c>
      <c r="B345" s="9">
        <v>350</v>
      </c>
      <c r="C345" s="9">
        <v>1200</v>
      </c>
      <c r="D345" s="9" t="s">
        <v>198</v>
      </c>
      <c r="E345" s="9" t="s">
        <v>129</v>
      </c>
      <c r="F345" s="9" t="s">
        <v>139</v>
      </c>
      <c r="G345" s="9" t="s">
        <v>693</v>
      </c>
      <c r="H345" s="9" t="s">
        <v>689</v>
      </c>
      <c r="I345" s="9">
        <v>1</v>
      </c>
      <c r="J345" s="9">
        <v>2</v>
      </c>
      <c r="K345" s="9">
        <v>1</v>
      </c>
      <c r="L345" s="9" t="s">
        <v>692</v>
      </c>
    </row>
    <row r="346" spans="1:26" x14ac:dyDescent="0.3">
      <c r="A346" s="9">
        <v>1</v>
      </c>
      <c r="B346" s="9">
        <v>200</v>
      </c>
      <c r="C346" s="9">
        <v>800</v>
      </c>
      <c r="D346" s="9" t="s">
        <v>134</v>
      </c>
      <c r="E346" s="9" t="s">
        <v>129</v>
      </c>
      <c r="F346" s="9" t="s">
        <v>139</v>
      </c>
      <c r="G346" s="9" t="s">
        <v>320</v>
      </c>
      <c r="H346" s="9" t="s">
        <v>689</v>
      </c>
      <c r="I346" s="9">
        <v>1</v>
      </c>
      <c r="J346" s="9">
        <v>2</v>
      </c>
      <c r="K346" s="9">
        <v>1</v>
      </c>
      <c r="L346" s="9" t="s">
        <v>692</v>
      </c>
    </row>
    <row r="347" spans="1:26" x14ac:dyDescent="0.3">
      <c r="A347" s="9">
        <v>1</v>
      </c>
      <c r="B347" s="9">
        <v>200</v>
      </c>
      <c r="C347" s="9">
        <v>800</v>
      </c>
      <c r="D347" s="9" t="s">
        <v>198</v>
      </c>
      <c r="E347" s="9" t="s">
        <v>129</v>
      </c>
      <c r="F347" s="9" t="s">
        <v>139</v>
      </c>
      <c r="G347" s="9" t="s">
        <v>694</v>
      </c>
      <c r="H347" s="9" t="s">
        <v>689</v>
      </c>
      <c r="I347" s="9">
        <v>1</v>
      </c>
      <c r="J347" s="9">
        <v>2</v>
      </c>
      <c r="K347" s="9">
        <v>1</v>
      </c>
      <c r="L347" s="9" t="s">
        <v>695</v>
      </c>
    </row>
    <row r="348" spans="1:26" x14ac:dyDescent="0.3">
      <c r="A348" s="9">
        <v>1</v>
      </c>
      <c r="B348" s="9">
        <v>350</v>
      </c>
      <c r="C348" s="9">
        <v>800</v>
      </c>
      <c r="D348" s="9" t="s">
        <v>198</v>
      </c>
      <c r="E348" s="9" t="s">
        <v>129</v>
      </c>
      <c r="F348" s="9" t="s">
        <v>139</v>
      </c>
      <c r="G348" s="9" t="s">
        <v>696</v>
      </c>
      <c r="H348" s="9" t="s">
        <v>689</v>
      </c>
      <c r="I348" s="9">
        <v>1</v>
      </c>
      <c r="J348" s="9">
        <v>2</v>
      </c>
      <c r="K348" s="9">
        <v>1</v>
      </c>
      <c r="L348" s="9" t="s">
        <v>697</v>
      </c>
    </row>
    <row r="349" spans="1:26" x14ac:dyDescent="0.3">
      <c r="A349" s="9">
        <v>1</v>
      </c>
      <c r="B349" s="9">
        <v>175</v>
      </c>
      <c r="C349" s="9">
        <v>700</v>
      </c>
      <c r="D349" s="9" t="s">
        <v>134</v>
      </c>
      <c r="E349" s="9" t="s">
        <v>129</v>
      </c>
      <c r="F349" s="9" t="s">
        <v>130</v>
      </c>
      <c r="G349" s="9" t="s">
        <v>320</v>
      </c>
      <c r="H349" s="9" t="s">
        <v>698</v>
      </c>
      <c r="I349" s="9">
        <v>1</v>
      </c>
      <c r="J349" s="9">
        <v>1</v>
      </c>
      <c r="K349" s="9">
        <v>2</v>
      </c>
      <c r="L349" s="9" t="s">
        <v>697</v>
      </c>
    </row>
    <row r="350" spans="1:26" x14ac:dyDescent="0.3">
      <c r="A350" s="9">
        <v>1</v>
      </c>
      <c r="B350" s="9">
        <v>200</v>
      </c>
      <c r="C350" s="9">
        <v>600</v>
      </c>
      <c r="D350" s="9" t="s">
        <v>198</v>
      </c>
      <c r="E350" s="9" t="s">
        <v>129</v>
      </c>
      <c r="F350" s="9" t="s">
        <v>139</v>
      </c>
      <c r="G350" s="9" t="s">
        <v>699</v>
      </c>
      <c r="H350" s="9" t="s">
        <v>689</v>
      </c>
      <c r="I350" s="9">
        <v>1</v>
      </c>
      <c r="J350" s="9">
        <v>2</v>
      </c>
      <c r="K350" s="9">
        <v>1</v>
      </c>
      <c r="L350" s="9" t="s">
        <v>142</v>
      </c>
    </row>
    <row r="351" spans="1:26" x14ac:dyDescent="0.3">
      <c r="A351" s="9">
        <v>1</v>
      </c>
      <c r="B351" s="9">
        <v>275</v>
      </c>
      <c r="C351" s="9">
        <v>800</v>
      </c>
      <c r="D351" s="9" t="s">
        <v>198</v>
      </c>
      <c r="E351" s="9" t="s">
        <v>129</v>
      </c>
      <c r="F351" s="9" t="s">
        <v>139</v>
      </c>
      <c r="G351" s="9" t="s">
        <v>700</v>
      </c>
      <c r="H351" s="9" t="s">
        <v>689</v>
      </c>
      <c r="I351" s="9">
        <v>1</v>
      </c>
      <c r="J351" s="9">
        <v>2</v>
      </c>
      <c r="K351" s="9">
        <v>1</v>
      </c>
      <c r="L351" s="9" t="s">
        <v>145</v>
      </c>
    </row>
    <row r="352" spans="1:26" x14ac:dyDescent="0.3">
      <c r="A352" s="9">
        <v>1</v>
      </c>
      <c r="B352" s="9">
        <v>200</v>
      </c>
      <c r="C352" s="9">
        <v>800</v>
      </c>
      <c r="D352" s="9" t="s">
        <v>701</v>
      </c>
      <c r="E352" s="9" t="s">
        <v>129</v>
      </c>
      <c r="F352" s="9" t="s">
        <v>139</v>
      </c>
      <c r="G352" s="9" t="s">
        <v>702</v>
      </c>
      <c r="H352" s="9" t="s">
        <v>689</v>
      </c>
      <c r="I352" s="9">
        <v>1</v>
      </c>
      <c r="J352" s="9">
        <v>2</v>
      </c>
      <c r="K352" s="9">
        <v>1</v>
      </c>
      <c r="L352" s="9" t="s">
        <v>145</v>
      </c>
    </row>
    <row r="353" spans="1:12" x14ac:dyDescent="0.3">
      <c r="A353" s="9">
        <v>1</v>
      </c>
      <c r="B353" s="9">
        <v>175</v>
      </c>
      <c r="C353" s="9">
        <v>668</v>
      </c>
      <c r="D353" s="9" t="s">
        <v>198</v>
      </c>
      <c r="E353" s="9" t="s">
        <v>129</v>
      </c>
      <c r="F353" s="9" t="s">
        <v>130</v>
      </c>
      <c r="G353" s="9" t="s">
        <v>703</v>
      </c>
      <c r="H353" s="9" t="s">
        <v>704</v>
      </c>
      <c r="I353" s="9">
        <v>1</v>
      </c>
      <c r="J353" s="9">
        <v>1</v>
      </c>
      <c r="K353" s="9">
        <v>1</v>
      </c>
      <c r="L353" s="9" t="s">
        <v>705</v>
      </c>
    </row>
    <row r="354" spans="1:12" x14ac:dyDescent="0.3">
      <c r="A354" s="9">
        <v>1</v>
      </c>
      <c r="B354" s="9">
        <v>125</v>
      </c>
      <c r="C354" s="9">
        <v>600</v>
      </c>
      <c r="D354" s="9" t="s">
        <v>198</v>
      </c>
      <c r="E354" s="9" t="s">
        <v>129</v>
      </c>
      <c r="F354" s="9" t="s">
        <v>139</v>
      </c>
      <c r="G354" s="9" t="s">
        <v>706</v>
      </c>
      <c r="H354" s="9" t="s">
        <v>689</v>
      </c>
      <c r="I354" s="9">
        <v>1</v>
      </c>
      <c r="J354" s="9">
        <v>2</v>
      </c>
      <c r="K354" s="9">
        <v>1</v>
      </c>
      <c r="L354" s="9" t="s">
        <v>705</v>
      </c>
    </row>
    <row r="355" spans="1:12" x14ac:dyDescent="0.3">
      <c r="A355" s="9">
        <v>1</v>
      </c>
      <c r="B355" s="9">
        <v>275</v>
      </c>
      <c r="C355" s="9">
        <v>600</v>
      </c>
      <c r="D355" s="9" t="s">
        <v>198</v>
      </c>
      <c r="E355" s="9" t="s">
        <v>129</v>
      </c>
      <c r="F355" s="9" t="s">
        <v>139</v>
      </c>
      <c r="G355" s="9" t="s">
        <v>707</v>
      </c>
      <c r="H355" s="9" t="s">
        <v>689</v>
      </c>
      <c r="I355" s="9">
        <v>1</v>
      </c>
      <c r="J355" s="9">
        <v>2</v>
      </c>
      <c r="K355" s="9">
        <v>1</v>
      </c>
      <c r="L355" s="9" t="s">
        <v>705</v>
      </c>
    </row>
    <row r="356" spans="1:12" x14ac:dyDescent="0.3">
      <c r="A356" s="9">
        <v>1</v>
      </c>
      <c r="B356" s="9">
        <v>350</v>
      </c>
      <c r="C356" s="9">
        <v>1000</v>
      </c>
      <c r="D356" s="9" t="s">
        <v>198</v>
      </c>
      <c r="E356" s="9" t="s">
        <v>129</v>
      </c>
      <c r="F356" s="9" t="s">
        <v>139</v>
      </c>
      <c r="G356" s="9" t="s">
        <v>708</v>
      </c>
      <c r="H356" s="9" t="s">
        <v>689</v>
      </c>
      <c r="I356" s="9">
        <v>1</v>
      </c>
      <c r="J356" s="9">
        <v>2</v>
      </c>
      <c r="K356" s="9">
        <v>1</v>
      </c>
      <c r="L356" s="9" t="s">
        <v>705</v>
      </c>
    </row>
    <row r="357" spans="1:12" x14ac:dyDescent="0.3">
      <c r="A357" s="9">
        <v>1</v>
      </c>
      <c r="B357" s="9">
        <v>200</v>
      </c>
      <c r="C357" s="9">
        <v>800</v>
      </c>
      <c r="D357" s="9" t="s">
        <v>198</v>
      </c>
      <c r="E357" s="9" t="s">
        <v>129</v>
      </c>
      <c r="F357" s="9" t="s">
        <v>139</v>
      </c>
      <c r="G357" s="9" t="s">
        <v>694</v>
      </c>
      <c r="H357" s="9" t="s">
        <v>689</v>
      </c>
      <c r="I357" s="9">
        <v>1</v>
      </c>
      <c r="J357" s="9">
        <v>2</v>
      </c>
      <c r="K357" s="9">
        <v>1</v>
      </c>
      <c r="L357" s="9" t="s">
        <v>148</v>
      </c>
    </row>
    <row r="358" spans="1:12" x14ac:dyDescent="0.3">
      <c r="A358" s="9">
        <v>1</v>
      </c>
      <c r="B358" s="9">
        <v>200</v>
      </c>
      <c r="C358" s="9">
        <v>1000</v>
      </c>
      <c r="D358" s="9" t="s">
        <v>198</v>
      </c>
      <c r="E358" s="9" t="s">
        <v>129</v>
      </c>
      <c r="F358" s="9" t="s">
        <v>139</v>
      </c>
      <c r="G358" s="9" t="s">
        <v>131</v>
      </c>
      <c r="H358" s="9" t="s">
        <v>689</v>
      </c>
      <c r="I358" s="9">
        <v>1</v>
      </c>
      <c r="J358" s="9">
        <v>2</v>
      </c>
      <c r="K358" s="9">
        <v>1</v>
      </c>
      <c r="L358" s="9" t="s">
        <v>709</v>
      </c>
    </row>
    <row r="359" spans="1:12" x14ac:dyDescent="0.3">
      <c r="A359" s="9">
        <v>1</v>
      </c>
      <c r="B359" s="9">
        <v>175</v>
      </c>
      <c r="C359" s="9">
        <v>900</v>
      </c>
      <c r="D359" s="9" t="s">
        <v>134</v>
      </c>
      <c r="E359" s="9" t="s">
        <v>129</v>
      </c>
      <c r="F359" s="9" t="s">
        <v>130</v>
      </c>
      <c r="G359" s="9" t="s">
        <v>693</v>
      </c>
      <c r="H359" s="9" t="s">
        <v>698</v>
      </c>
      <c r="I359" s="9">
        <v>1</v>
      </c>
      <c r="J359" s="9">
        <v>1</v>
      </c>
      <c r="K359" s="9">
        <v>2</v>
      </c>
      <c r="L359" s="9" t="s">
        <v>709</v>
      </c>
    </row>
    <row r="360" spans="1:12" x14ac:dyDescent="0.3">
      <c r="A360" s="9">
        <v>1</v>
      </c>
      <c r="B360" s="9">
        <v>275</v>
      </c>
      <c r="C360" s="9">
        <v>1400</v>
      </c>
      <c r="D360" s="9" t="s">
        <v>198</v>
      </c>
      <c r="E360" s="9" t="s">
        <v>129</v>
      </c>
      <c r="F360" s="9" t="s">
        <v>139</v>
      </c>
      <c r="G360" s="9" t="s">
        <v>710</v>
      </c>
      <c r="H360" s="9" t="s">
        <v>689</v>
      </c>
      <c r="I360" s="9">
        <v>1</v>
      </c>
      <c r="J360" s="9">
        <v>2</v>
      </c>
      <c r="K360" s="9">
        <v>1</v>
      </c>
      <c r="L360" s="9" t="s">
        <v>711</v>
      </c>
    </row>
    <row r="361" spans="1:12" x14ac:dyDescent="0.3">
      <c r="A361" s="9">
        <v>1</v>
      </c>
      <c r="B361" s="9">
        <v>150</v>
      </c>
      <c r="C361" s="9">
        <v>781</v>
      </c>
      <c r="D361" s="9" t="s">
        <v>134</v>
      </c>
      <c r="E361" s="9" t="s">
        <v>129</v>
      </c>
      <c r="F361" s="9" t="s">
        <v>164</v>
      </c>
      <c r="G361" s="9" t="s">
        <v>712</v>
      </c>
      <c r="H361" s="9" t="s">
        <v>713</v>
      </c>
      <c r="I361" s="9">
        <v>1</v>
      </c>
      <c r="J361" s="9">
        <v>1</v>
      </c>
      <c r="K361" s="9">
        <v>7</v>
      </c>
      <c r="L361" s="9" t="s">
        <v>154</v>
      </c>
    </row>
    <row r="362" spans="1:12" x14ac:dyDescent="0.3">
      <c r="A362" s="9">
        <v>1</v>
      </c>
      <c r="B362" s="9">
        <v>150</v>
      </c>
      <c r="C362" s="9">
        <v>446</v>
      </c>
      <c r="D362" s="9" t="s">
        <v>701</v>
      </c>
      <c r="E362" s="9" t="s">
        <v>129</v>
      </c>
      <c r="F362" s="9" t="s">
        <v>164</v>
      </c>
      <c r="G362" s="9" t="s">
        <v>714</v>
      </c>
      <c r="H362" s="9" t="s">
        <v>713</v>
      </c>
      <c r="I362" s="9">
        <v>1</v>
      </c>
      <c r="J362" s="9">
        <v>1</v>
      </c>
      <c r="K362" s="9">
        <v>7</v>
      </c>
      <c r="L362" s="9" t="s">
        <v>154</v>
      </c>
    </row>
    <row r="363" spans="1:12" x14ac:dyDescent="0.3">
      <c r="A363" s="9">
        <v>1</v>
      </c>
      <c r="B363" s="9">
        <v>200</v>
      </c>
      <c r="C363" s="9">
        <v>800</v>
      </c>
      <c r="D363" s="9" t="s">
        <v>138</v>
      </c>
      <c r="E363" s="9" t="s">
        <v>129</v>
      </c>
      <c r="F363" s="9" t="s">
        <v>139</v>
      </c>
      <c r="G363" s="9" t="s">
        <v>149</v>
      </c>
      <c r="H363" s="9" t="s">
        <v>689</v>
      </c>
      <c r="I363" s="9">
        <v>1</v>
      </c>
      <c r="J363" s="9">
        <v>2</v>
      </c>
      <c r="K363" s="9">
        <v>1</v>
      </c>
      <c r="L363" s="9" t="s">
        <v>154</v>
      </c>
    </row>
    <row r="364" spans="1:12" x14ac:dyDescent="0.3">
      <c r="A364" s="9">
        <v>1</v>
      </c>
      <c r="B364" s="9">
        <v>200</v>
      </c>
      <c r="C364" s="9">
        <v>1200</v>
      </c>
      <c r="D364" s="9" t="s">
        <v>198</v>
      </c>
      <c r="E364" s="9" t="s">
        <v>129</v>
      </c>
      <c r="F364" s="9" t="s">
        <v>139</v>
      </c>
      <c r="G364" s="9" t="s">
        <v>340</v>
      </c>
      <c r="H364" s="9" t="s">
        <v>689</v>
      </c>
      <c r="I364" s="9">
        <v>1</v>
      </c>
      <c r="J364" s="9">
        <v>2</v>
      </c>
      <c r="K364" s="9">
        <v>1</v>
      </c>
      <c r="L364" s="9" t="s">
        <v>715</v>
      </c>
    </row>
    <row r="365" spans="1:12" x14ac:dyDescent="0.3">
      <c r="A365" s="9">
        <v>1</v>
      </c>
      <c r="B365" s="9">
        <v>130</v>
      </c>
      <c r="C365" s="9">
        <v>700</v>
      </c>
      <c r="D365" s="9" t="s">
        <v>171</v>
      </c>
      <c r="E365" s="9" t="s">
        <v>376</v>
      </c>
      <c r="F365" s="9" t="s">
        <v>716</v>
      </c>
      <c r="G365" s="9" t="s">
        <v>717</v>
      </c>
      <c r="H365" s="9" t="s">
        <v>718</v>
      </c>
      <c r="I365" s="9">
        <v>2</v>
      </c>
      <c r="J365" s="9">
        <v>2</v>
      </c>
      <c r="K365" s="9">
        <v>3</v>
      </c>
      <c r="L365" s="9" t="s">
        <v>163</v>
      </c>
    </row>
    <row r="366" spans="1:12" x14ac:dyDescent="0.3">
      <c r="A366" s="9">
        <v>1</v>
      </c>
      <c r="B366" s="9">
        <v>350</v>
      </c>
      <c r="C366" s="9">
        <v>1400</v>
      </c>
      <c r="D366" s="9" t="s">
        <v>198</v>
      </c>
      <c r="E366" s="9" t="s">
        <v>129</v>
      </c>
      <c r="F366" s="9" t="s">
        <v>139</v>
      </c>
      <c r="G366" s="9" t="s">
        <v>694</v>
      </c>
      <c r="H366" s="9" t="s">
        <v>689</v>
      </c>
      <c r="I366" s="9">
        <v>1</v>
      </c>
      <c r="J366" s="9">
        <v>2</v>
      </c>
      <c r="K366" s="9">
        <v>1</v>
      </c>
      <c r="L366" s="9" t="s">
        <v>169</v>
      </c>
    </row>
    <row r="367" spans="1:12" x14ac:dyDescent="0.3">
      <c r="A367" s="9">
        <v>1</v>
      </c>
      <c r="B367" s="9">
        <v>275</v>
      </c>
      <c r="C367" s="9">
        <v>1200</v>
      </c>
      <c r="D367" s="9" t="s">
        <v>198</v>
      </c>
      <c r="E367" s="9" t="s">
        <v>129</v>
      </c>
      <c r="F367" s="9" t="s">
        <v>139</v>
      </c>
      <c r="G367" s="9" t="s">
        <v>719</v>
      </c>
      <c r="H367" s="9" t="s">
        <v>689</v>
      </c>
      <c r="I367" s="9">
        <v>1</v>
      </c>
      <c r="J367" s="9">
        <v>2</v>
      </c>
      <c r="K367" s="9">
        <v>1</v>
      </c>
      <c r="L367" s="9" t="s">
        <v>173</v>
      </c>
    </row>
    <row r="368" spans="1:12" x14ac:dyDescent="0.3">
      <c r="A368" s="9">
        <v>1</v>
      </c>
      <c r="B368" s="9">
        <v>130</v>
      </c>
      <c r="C368" s="9">
        <v>700</v>
      </c>
      <c r="D368" s="9" t="s">
        <v>171</v>
      </c>
      <c r="E368" s="9" t="s">
        <v>376</v>
      </c>
      <c r="F368" s="9" t="s">
        <v>716</v>
      </c>
      <c r="G368" s="9" t="s">
        <v>717</v>
      </c>
      <c r="H368" s="9" t="s">
        <v>718</v>
      </c>
      <c r="I368" s="9">
        <v>2</v>
      </c>
      <c r="J368" s="9">
        <v>2</v>
      </c>
      <c r="K368" s="9">
        <v>3</v>
      </c>
      <c r="L368" s="9" t="s">
        <v>720</v>
      </c>
    </row>
    <row r="369" spans="1:12" x14ac:dyDescent="0.3">
      <c r="A369" s="9">
        <v>1</v>
      </c>
      <c r="B369" s="9">
        <v>350</v>
      </c>
      <c r="C369" s="9">
        <v>600</v>
      </c>
      <c r="D369" s="9" t="s">
        <v>198</v>
      </c>
      <c r="E369" s="9" t="s">
        <v>129</v>
      </c>
      <c r="F369" s="9" t="s">
        <v>139</v>
      </c>
      <c r="G369" s="9" t="s">
        <v>721</v>
      </c>
      <c r="H369" s="9" t="s">
        <v>689</v>
      </c>
      <c r="I369" s="9">
        <v>1</v>
      </c>
      <c r="J369" s="9">
        <v>2</v>
      </c>
      <c r="K369" s="9">
        <v>1</v>
      </c>
      <c r="L369" s="9" t="s">
        <v>175</v>
      </c>
    </row>
    <row r="370" spans="1:12" x14ac:dyDescent="0.3">
      <c r="A370" s="9">
        <v>1</v>
      </c>
      <c r="B370" s="9">
        <v>175</v>
      </c>
      <c r="C370" s="9">
        <v>750</v>
      </c>
      <c r="D370" s="9" t="s">
        <v>198</v>
      </c>
      <c r="E370" s="9" t="s">
        <v>129</v>
      </c>
      <c r="F370" s="9" t="s">
        <v>164</v>
      </c>
      <c r="G370" s="9" t="s">
        <v>239</v>
      </c>
      <c r="H370" s="9" t="s">
        <v>713</v>
      </c>
      <c r="I370" s="9">
        <v>1</v>
      </c>
      <c r="J370" s="9">
        <v>1</v>
      </c>
      <c r="K370" s="9">
        <v>7</v>
      </c>
      <c r="L370" s="9" t="s">
        <v>176</v>
      </c>
    </row>
    <row r="371" spans="1:12" x14ac:dyDescent="0.3">
      <c r="A371" s="9">
        <v>1</v>
      </c>
      <c r="B371" s="9">
        <v>175</v>
      </c>
      <c r="C371" s="9">
        <v>500</v>
      </c>
      <c r="D371" s="9" t="s">
        <v>134</v>
      </c>
      <c r="E371" s="9" t="s">
        <v>129</v>
      </c>
      <c r="F371" s="9" t="s">
        <v>130</v>
      </c>
      <c r="G371" s="9" t="s">
        <v>722</v>
      </c>
      <c r="H371" s="9" t="s">
        <v>698</v>
      </c>
      <c r="I371" s="9">
        <v>1</v>
      </c>
      <c r="J371" s="9">
        <v>1</v>
      </c>
      <c r="K371" s="9">
        <v>2</v>
      </c>
      <c r="L371" s="9" t="s">
        <v>176</v>
      </c>
    </row>
    <row r="372" spans="1:12" x14ac:dyDescent="0.3">
      <c r="A372" s="9">
        <v>1</v>
      </c>
      <c r="B372" s="9">
        <v>350</v>
      </c>
      <c r="C372" s="9">
        <v>1800</v>
      </c>
      <c r="D372" s="9" t="s">
        <v>198</v>
      </c>
      <c r="E372" s="9" t="s">
        <v>129</v>
      </c>
      <c r="F372" s="9" t="s">
        <v>139</v>
      </c>
      <c r="G372" s="9" t="s">
        <v>723</v>
      </c>
      <c r="H372" s="9" t="s">
        <v>689</v>
      </c>
      <c r="I372" s="9">
        <v>1</v>
      </c>
      <c r="J372" s="9">
        <v>2</v>
      </c>
      <c r="K372" s="9">
        <v>1</v>
      </c>
      <c r="L372" s="9" t="s">
        <v>724</v>
      </c>
    </row>
    <row r="373" spans="1:12" x14ac:dyDescent="0.3">
      <c r="A373" s="9">
        <v>1</v>
      </c>
      <c r="B373" s="9">
        <v>200</v>
      </c>
      <c r="C373" s="9">
        <v>900</v>
      </c>
      <c r="D373" s="9" t="s">
        <v>134</v>
      </c>
      <c r="E373" s="9" t="s">
        <v>129</v>
      </c>
      <c r="F373" s="9" t="s">
        <v>130</v>
      </c>
      <c r="G373" s="9" t="s">
        <v>699</v>
      </c>
      <c r="H373" s="9" t="s">
        <v>698</v>
      </c>
      <c r="I373" s="9">
        <v>1</v>
      </c>
      <c r="J373" s="9">
        <v>1</v>
      </c>
      <c r="K373" s="9">
        <v>2</v>
      </c>
      <c r="L373" s="9" t="s">
        <v>724</v>
      </c>
    </row>
    <row r="374" spans="1:12" x14ac:dyDescent="0.3">
      <c r="A374" s="9">
        <v>1</v>
      </c>
      <c r="B374" s="9">
        <v>200</v>
      </c>
      <c r="C374" s="9">
        <v>1042</v>
      </c>
      <c r="D374" s="9" t="s">
        <v>134</v>
      </c>
      <c r="E374" s="9" t="s">
        <v>129</v>
      </c>
      <c r="F374" s="9" t="s">
        <v>164</v>
      </c>
      <c r="G374" s="9" t="s">
        <v>725</v>
      </c>
      <c r="H374" s="9" t="s">
        <v>713</v>
      </c>
      <c r="I374" s="9">
        <v>1</v>
      </c>
      <c r="J374" s="9">
        <v>1</v>
      </c>
      <c r="K374" s="9">
        <v>7</v>
      </c>
      <c r="L374" s="9" t="s">
        <v>726</v>
      </c>
    </row>
    <row r="375" spans="1:12" x14ac:dyDescent="0.3">
      <c r="A375" s="9">
        <v>1</v>
      </c>
      <c r="B375" s="9">
        <v>200</v>
      </c>
      <c r="C375" s="9">
        <v>700</v>
      </c>
      <c r="D375" s="9" t="s">
        <v>134</v>
      </c>
      <c r="E375" s="9" t="s">
        <v>129</v>
      </c>
      <c r="F375" s="9" t="s">
        <v>130</v>
      </c>
      <c r="G375" s="9" t="s">
        <v>727</v>
      </c>
      <c r="H375" s="9" t="s">
        <v>698</v>
      </c>
      <c r="I375" s="9">
        <v>1</v>
      </c>
      <c r="J375" s="9">
        <v>1</v>
      </c>
      <c r="K375" s="9">
        <v>2</v>
      </c>
      <c r="L375" s="9" t="s">
        <v>728</v>
      </c>
    </row>
    <row r="376" spans="1:12" x14ac:dyDescent="0.3">
      <c r="A376" s="9">
        <v>1</v>
      </c>
      <c r="B376" s="9">
        <v>275</v>
      </c>
      <c r="C376" s="9">
        <v>1800</v>
      </c>
      <c r="D376" s="9" t="s">
        <v>198</v>
      </c>
      <c r="E376" s="9" t="s">
        <v>129</v>
      </c>
      <c r="F376" s="9" t="s">
        <v>139</v>
      </c>
      <c r="G376" s="9" t="s">
        <v>729</v>
      </c>
      <c r="H376" s="9" t="s">
        <v>689</v>
      </c>
      <c r="I376" s="9">
        <v>1</v>
      </c>
      <c r="J376" s="9">
        <v>2</v>
      </c>
      <c r="K376" s="9">
        <v>1</v>
      </c>
      <c r="L376" s="9" t="s">
        <v>730</v>
      </c>
    </row>
    <row r="377" spans="1:12" x14ac:dyDescent="0.3">
      <c r="A377" s="9">
        <v>1</v>
      </c>
      <c r="B377" s="9">
        <v>150</v>
      </c>
      <c r="C377" s="9">
        <v>500</v>
      </c>
      <c r="D377" s="9" t="s">
        <v>134</v>
      </c>
      <c r="E377" s="9" t="s">
        <v>129</v>
      </c>
      <c r="F377" s="9" t="s">
        <v>130</v>
      </c>
      <c r="G377" s="9" t="s">
        <v>313</v>
      </c>
      <c r="H377" s="9" t="s">
        <v>698</v>
      </c>
      <c r="I377" s="9">
        <v>1</v>
      </c>
      <c r="J377" s="9">
        <v>1</v>
      </c>
      <c r="K377" s="9">
        <v>2</v>
      </c>
      <c r="L377" s="9" t="s">
        <v>730</v>
      </c>
    </row>
    <row r="378" spans="1:12" x14ac:dyDescent="0.3">
      <c r="A378" s="9">
        <v>1</v>
      </c>
      <c r="B378" s="9">
        <v>200</v>
      </c>
      <c r="C378" s="9">
        <v>1100</v>
      </c>
      <c r="D378" s="9" t="s">
        <v>447</v>
      </c>
      <c r="E378" s="9" t="s">
        <v>129</v>
      </c>
      <c r="F378" s="9" t="s">
        <v>130</v>
      </c>
      <c r="G378" s="9" t="s">
        <v>500</v>
      </c>
      <c r="H378" s="9" t="s">
        <v>698</v>
      </c>
      <c r="I378" s="9">
        <v>1</v>
      </c>
      <c r="J378" s="9">
        <v>1</v>
      </c>
      <c r="K378" s="9">
        <v>2</v>
      </c>
      <c r="L378" s="9" t="s">
        <v>730</v>
      </c>
    </row>
    <row r="379" spans="1:12" x14ac:dyDescent="0.3">
      <c r="A379" s="9">
        <v>1</v>
      </c>
      <c r="B379" s="9">
        <v>150</v>
      </c>
      <c r="C379" s="9">
        <v>700</v>
      </c>
      <c r="D379" s="9" t="s">
        <v>134</v>
      </c>
      <c r="E379" s="9" t="s">
        <v>129</v>
      </c>
      <c r="F379" s="9" t="s">
        <v>130</v>
      </c>
      <c r="G379" s="9" t="s">
        <v>168</v>
      </c>
      <c r="H379" s="9" t="s">
        <v>698</v>
      </c>
      <c r="I379" s="9">
        <v>1</v>
      </c>
      <c r="J379" s="9">
        <v>1</v>
      </c>
      <c r="K379" s="9">
        <v>2</v>
      </c>
      <c r="L379" s="9" t="s">
        <v>187</v>
      </c>
    </row>
    <row r="380" spans="1:12" x14ac:dyDescent="0.3">
      <c r="A380" s="9">
        <v>1</v>
      </c>
      <c r="B380" s="9">
        <v>175</v>
      </c>
      <c r="C380" s="9" t="s">
        <v>731</v>
      </c>
      <c r="D380" s="9" t="s">
        <v>732</v>
      </c>
      <c r="E380" s="9" t="s">
        <v>283</v>
      </c>
      <c r="F380" s="9" t="s">
        <v>135</v>
      </c>
      <c r="G380" s="9" t="s">
        <v>733</v>
      </c>
      <c r="H380" s="9" t="s">
        <v>734</v>
      </c>
      <c r="I380" s="9">
        <v>1</v>
      </c>
      <c r="J380" s="9">
        <v>1</v>
      </c>
      <c r="K380" s="9">
        <v>7</v>
      </c>
      <c r="L380" s="9" t="s">
        <v>735</v>
      </c>
    </row>
    <row r="381" spans="1:12" x14ac:dyDescent="0.3">
      <c r="A381" s="9">
        <v>1</v>
      </c>
      <c r="B381" s="9">
        <v>200</v>
      </c>
      <c r="C381" s="9" t="s">
        <v>736</v>
      </c>
      <c r="D381" s="9" t="s">
        <v>737</v>
      </c>
      <c r="E381" s="9" t="s">
        <v>156</v>
      </c>
      <c r="F381" s="9" t="s">
        <v>139</v>
      </c>
      <c r="G381" s="9">
        <v>103</v>
      </c>
      <c r="H381" s="9">
        <v>30</v>
      </c>
      <c r="I381" s="9">
        <v>7</v>
      </c>
      <c r="J381" s="9">
        <v>3</v>
      </c>
      <c r="K381" s="9">
        <v>4</v>
      </c>
      <c r="L381" s="9" t="s">
        <v>206</v>
      </c>
    </row>
    <row r="382" spans="1:12" x14ac:dyDescent="0.3">
      <c r="A382" s="9">
        <v>1</v>
      </c>
      <c r="B382" s="9">
        <v>100</v>
      </c>
      <c r="C382" s="9">
        <v>925</v>
      </c>
      <c r="D382" s="9" t="s">
        <v>171</v>
      </c>
      <c r="E382" s="9" t="s">
        <v>376</v>
      </c>
      <c r="F382" s="9" t="s">
        <v>156</v>
      </c>
      <c r="G382" s="9" t="s">
        <v>738</v>
      </c>
      <c r="H382" s="9" t="s">
        <v>689</v>
      </c>
      <c r="I382" s="9">
        <v>7</v>
      </c>
      <c r="J382" s="9">
        <v>4</v>
      </c>
      <c r="K382" s="9">
        <v>3</v>
      </c>
      <c r="L382" s="9" t="s">
        <v>206</v>
      </c>
    </row>
    <row r="383" spans="1:12" x14ac:dyDescent="0.3">
      <c r="A383" s="9">
        <v>1</v>
      </c>
      <c r="B383" s="9">
        <v>125</v>
      </c>
      <c r="C383" s="9">
        <v>800</v>
      </c>
      <c r="D383" s="9" t="s">
        <v>198</v>
      </c>
      <c r="E383" s="9" t="s">
        <v>129</v>
      </c>
      <c r="F383" s="9" t="s">
        <v>139</v>
      </c>
      <c r="G383" s="9" t="s">
        <v>739</v>
      </c>
      <c r="H383" s="9" t="s">
        <v>689</v>
      </c>
      <c r="I383" s="9">
        <v>1</v>
      </c>
      <c r="J383" s="9">
        <v>2</v>
      </c>
      <c r="K383" s="9">
        <v>1</v>
      </c>
      <c r="L383" s="9" t="s">
        <v>207</v>
      </c>
    </row>
    <row r="384" spans="1:12" x14ac:dyDescent="0.3">
      <c r="A384" s="9">
        <v>1</v>
      </c>
      <c r="B384" s="9">
        <v>200</v>
      </c>
      <c r="C384" s="9" t="s">
        <v>740</v>
      </c>
      <c r="D384" s="9" t="s">
        <v>741</v>
      </c>
      <c r="E384" s="9" t="s">
        <v>156</v>
      </c>
      <c r="F384" s="9" t="s">
        <v>139</v>
      </c>
      <c r="G384" s="9">
        <v>103</v>
      </c>
      <c r="H384" s="9">
        <v>30</v>
      </c>
      <c r="I384" s="9">
        <v>7</v>
      </c>
      <c r="J384" s="9">
        <v>3</v>
      </c>
      <c r="K384" s="9">
        <v>4</v>
      </c>
      <c r="L384" s="9" t="s">
        <v>210</v>
      </c>
    </row>
    <row r="385" spans="1:12" x14ac:dyDescent="0.3">
      <c r="A385" s="9">
        <v>1</v>
      </c>
      <c r="B385" s="9">
        <v>200</v>
      </c>
      <c r="C385" s="9">
        <v>400</v>
      </c>
      <c r="D385" s="9" t="s">
        <v>198</v>
      </c>
      <c r="E385" s="9" t="s">
        <v>129</v>
      </c>
      <c r="F385" s="9" t="s">
        <v>139</v>
      </c>
      <c r="G385" s="9" t="s">
        <v>742</v>
      </c>
      <c r="H385" s="9" t="s">
        <v>689</v>
      </c>
      <c r="I385" s="9">
        <v>1</v>
      </c>
      <c r="J385" s="9">
        <v>2</v>
      </c>
      <c r="K385" s="9">
        <v>1</v>
      </c>
      <c r="L385" s="9" t="s">
        <v>218</v>
      </c>
    </row>
    <row r="386" spans="1:12" x14ac:dyDescent="0.3">
      <c r="A386" s="9">
        <v>1</v>
      </c>
      <c r="B386" s="9">
        <v>200</v>
      </c>
      <c r="C386" s="9" t="s">
        <v>743</v>
      </c>
      <c r="D386" s="9" t="s">
        <v>744</v>
      </c>
      <c r="E386" s="9" t="s">
        <v>156</v>
      </c>
      <c r="F386" s="9" t="s">
        <v>139</v>
      </c>
      <c r="G386" s="9">
        <v>59</v>
      </c>
      <c r="H386" s="9">
        <v>30</v>
      </c>
      <c r="I386" s="9">
        <v>7</v>
      </c>
      <c r="J386" s="9">
        <v>3</v>
      </c>
      <c r="K386" s="9">
        <v>4</v>
      </c>
      <c r="L386" s="9" t="s">
        <v>218</v>
      </c>
    </row>
    <row r="387" spans="1:12" x14ac:dyDescent="0.3">
      <c r="A387" s="9">
        <v>1</v>
      </c>
      <c r="B387" s="9">
        <v>200</v>
      </c>
      <c r="C387" s="9" t="s">
        <v>745</v>
      </c>
      <c r="D387" s="9" t="s">
        <v>741</v>
      </c>
      <c r="E387" s="9" t="s">
        <v>156</v>
      </c>
      <c r="F387" s="9" t="s">
        <v>139</v>
      </c>
      <c r="G387" s="9">
        <v>59</v>
      </c>
      <c r="H387" s="9">
        <v>30</v>
      </c>
      <c r="I387" s="9">
        <v>7</v>
      </c>
      <c r="J387" s="9">
        <v>3</v>
      </c>
      <c r="K387" s="9">
        <v>4</v>
      </c>
      <c r="L387" s="9" t="s">
        <v>746</v>
      </c>
    </row>
    <row r="388" spans="1:12" x14ac:dyDescent="0.3">
      <c r="A388" s="9">
        <v>1</v>
      </c>
      <c r="B388" s="9">
        <v>200</v>
      </c>
      <c r="C388" s="9" t="s">
        <v>745</v>
      </c>
      <c r="D388" s="9" t="s">
        <v>741</v>
      </c>
      <c r="E388" s="9" t="s">
        <v>156</v>
      </c>
      <c r="F388" s="9" t="s">
        <v>139</v>
      </c>
      <c r="G388" s="9">
        <v>59</v>
      </c>
      <c r="H388" s="9">
        <v>30</v>
      </c>
      <c r="I388" s="9">
        <v>7</v>
      </c>
      <c r="J388" s="9">
        <v>3</v>
      </c>
      <c r="K388" s="9">
        <v>4</v>
      </c>
      <c r="L388" s="9" t="s">
        <v>746</v>
      </c>
    </row>
    <row r="389" spans="1:12" x14ac:dyDescent="0.3">
      <c r="A389" s="9">
        <v>1</v>
      </c>
      <c r="B389" s="9">
        <v>200</v>
      </c>
      <c r="C389" s="9" t="s">
        <v>747</v>
      </c>
      <c r="D389" s="9" t="s">
        <v>135</v>
      </c>
      <c r="E389" s="9" t="s">
        <v>156</v>
      </c>
      <c r="F389" s="9" t="s">
        <v>139</v>
      </c>
      <c r="G389" s="9">
        <v>180</v>
      </c>
      <c r="H389" s="9">
        <v>30</v>
      </c>
      <c r="I389" s="9">
        <v>7</v>
      </c>
      <c r="J389" s="9">
        <v>3</v>
      </c>
      <c r="K389" s="9">
        <v>4</v>
      </c>
      <c r="L389" s="9" t="s">
        <v>746</v>
      </c>
    </row>
    <row r="390" spans="1:12" x14ac:dyDescent="0.3">
      <c r="A390" s="9">
        <v>1</v>
      </c>
      <c r="B390" s="9">
        <v>350</v>
      </c>
      <c r="C390" s="9">
        <v>2200</v>
      </c>
      <c r="D390" s="9" t="s">
        <v>198</v>
      </c>
      <c r="E390" s="9" t="s">
        <v>129</v>
      </c>
      <c r="F390" s="9" t="s">
        <v>139</v>
      </c>
      <c r="G390" s="9" t="s">
        <v>748</v>
      </c>
      <c r="H390" s="9" t="s">
        <v>689</v>
      </c>
      <c r="I390" s="9">
        <v>1</v>
      </c>
      <c r="J390" s="9">
        <v>2</v>
      </c>
      <c r="K390" s="9">
        <v>1</v>
      </c>
      <c r="L390" s="9" t="s">
        <v>746</v>
      </c>
    </row>
    <row r="391" spans="1:12" x14ac:dyDescent="0.3">
      <c r="A391" s="9">
        <v>1</v>
      </c>
      <c r="B391" s="9">
        <v>100</v>
      </c>
      <c r="C391" s="9">
        <v>111</v>
      </c>
      <c r="D391" s="9" t="s">
        <v>198</v>
      </c>
      <c r="E391" s="9" t="s">
        <v>156</v>
      </c>
      <c r="F391" s="9" t="s">
        <v>375</v>
      </c>
      <c r="G391" s="9" t="s">
        <v>749</v>
      </c>
      <c r="H391" s="9" t="s">
        <v>750</v>
      </c>
      <c r="I391" s="9">
        <v>1</v>
      </c>
      <c r="J391" s="9">
        <v>1</v>
      </c>
      <c r="K391" s="9">
        <v>6</v>
      </c>
      <c r="L391" s="9" t="s">
        <v>222</v>
      </c>
    </row>
    <row r="392" spans="1:12" x14ac:dyDescent="0.3">
      <c r="A392" s="9">
        <v>1</v>
      </c>
      <c r="B392" s="9">
        <v>100</v>
      </c>
      <c r="C392" s="9">
        <v>694</v>
      </c>
      <c r="D392" s="9" t="s">
        <v>134</v>
      </c>
      <c r="E392" s="9" t="s">
        <v>376</v>
      </c>
      <c r="F392" s="9" t="s">
        <v>156</v>
      </c>
      <c r="G392" s="9" t="s">
        <v>751</v>
      </c>
      <c r="H392" s="9" t="s">
        <v>689</v>
      </c>
      <c r="I392" s="9">
        <v>7</v>
      </c>
      <c r="J392" s="9">
        <v>4</v>
      </c>
      <c r="K392" s="9">
        <v>3</v>
      </c>
      <c r="L392" s="9" t="s">
        <v>225</v>
      </c>
    </row>
    <row r="393" spans="1:12" x14ac:dyDescent="0.3">
      <c r="A393" s="9">
        <v>1</v>
      </c>
      <c r="B393" s="9">
        <v>200</v>
      </c>
      <c r="C393" s="9">
        <v>1400</v>
      </c>
      <c r="D393" s="9" t="s">
        <v>198</v>
      </c>
      <c r="E393" s="9" t="s">
        <v>129</v>
      </c>
      <c r="F393" s="9" t="s">
        <v>139</v>
      </c>
      <c r="G393" s="9" t="s">
        <v>296</v>
      </c>
      <c r="H393" s="9" t="s">
        <v>689</v>
      </c>
      <c r="I393" s="9">
        <v>1</v>
      </c>
      <c r="J393" s="9">
        <v>2</v>
      </c>
      <c r="K393" s="9">
        <v>1</v>
      </c>
      <c r="L393" s="9" t="s">
        <v>225</v>
      </c>
    </row>
    <row r="394" spans="1:12" x14ac:dyDescent="0.3">
      <c r="A394" s="9">
        <v>1</v>
      </c>
      <c r="B394" s="9">
        <v>200</v>
      </c>
      <c r="C394" s="9" t="s">
        <v>736</v>
      </c>
      <c r="D394" s="9" t="s">
        <v>737</v>
      </c>
      <c r="E394" s="9" t="s">
        <v>156</v>
      </c>
      <c r="F394" s="9" t="s">
        <v>139</v>
      </c>
      <c r="G394" s="9">
        <v>103</v>
      </c>
      <c r="H394" s="9">
        <v>30</v>
      </c>
      <c r="I394" s="9">
        <v>7</v>
      </c>
      <c r="J394" s="9">
        <v>3</v>
      </c>
      <c r="K394" s="9">
        <v>4</v>
      </c>
      <c r="L394" s="9" t="s">
        <v>230</v>
      </c>
    </row>
    <row r="395" spans="1:12" x14ac:dyDescent="0.3">
      <c r="A395" s="9">
        <v>1</v>
      </c>
      <c r="B395" s="9">
        <v>100</v>
      </c>
      <c r="C395" s="9">
        <v>700</v>
      </c>
      <c r="D395" s="9" t="s">
        <v>134</v>
      </c>
      <c r="E395" s="9" t="s">
        <v>376</v>
      </c>
      <c r="F395" s="9" t="s">
        <v>156</v>
      </c>
      <c r="G395" s="9" t="s">
        <v>168</v>
      </c>
      <c r="H395" s="9" t="s">
        <v>689</v>
      </c>
      <c r="I395" s="9">
        <v>7</v>
      </c>
      <c r="J395" s="9">
        <v>4</v>
      </c>
      <c r="K395" s="9">
        <v>3</v>
      </c>
      <c r="L395" s="9" t="s">
        <v>231</v>
      </c>
    </row>
    <row r="396" spans="1:12" x14ac:dyDescent="0.3">
      <c r="A396" s="9">
        <v>1</v>
      </c>
      <c r="B396" s="9">
        <v>125</v>
      </c>
      <c r="C396" s="9" t="s">
        <v>752</v>
      </c>
      <c r="D396" s="9" t="s">
        <v>732</v>
      </c>
      <c r="E396" s="9" t="s">
        <v>190</v>
      </c>
      <c r="F396" s="9" t="s">
        <v>135</v>
      </c>
      <c r="G396" s="9" t="s">
        <v>753</v>
      </c>
      <c r="H396" s="9" t="s">
        <v>734</v>
      </c>
      <c r="I396" s="9">
        <v>1</v>
      </c>
      <c r="J396" s="9">
        <v>1</v>
      </c>
      <c r="K396" s="9">
        <v>7</v>
      </c>
      <c r="L396" s="9" t="s">
        <v>231</v>
      </c>
    </row>
    <row r="397" spans="1:12" x14ac:dyDescent="0.3">
      <c r="A397" s="9">
        <v>1</v>
      </c>
      <c r="B397" s="9">
        <v>200</v>
      </c>
      <c r="C397" s="9" t="s">
        <v>754</v>
      </c>
      <c r="D397" s="9" t="s">
        <v>755</v>
      </c>
      <c r="E397" s="9" t="s">
        <v>156</v>
      </c>
      <c r="F397" s="9" t="s">
        <v>139</v>
      </c>
      <c r="G397" s="9">
        <v>59</v>
      </c>
      <c r="H397" s="9">
        <v>30</v>
      </c>
      <c r="I397" s="9">
        <v>7</v>
      </c>
      <c r="J397" s="9">
        <v>3</v>
      </c>
      <c r="K397" s="9">
        <v>4</v>
      </c>
      <c r="L397" s="9" t="s">
        <v>756</v>
      </c>
    </row>
    <row r="398" spans="1:12" x14ac:dyDescent="0.3">
      <c r="A398" s="9">
        <v>1</v>
      </c>
      <c r="B398" s="9">
        <v>200</v>
      </c>
      <c r="C398" s="9" t="s">
        <v>747</v>
      </c>
      <c r="D398" s="9" t="s">
        <v>135</v>
      </c>
      <c r="E398" s="9" t="s">
        <v>156</v>
      </c>
      <c r="F398" s="9" t="s">
        <v>139</v>
      </c>
      <c r="G398" s="9">
        <v>180</v>
      </c>
      <c r="H398" s="9">
        <v>30</v>
      </c>
      <c r="I398" s="9">
        <v>7</v>
      </c>
      <c r="J398" s="9">
        <v>3</v>
      </c>
      <c r="K398" s="9">
        <v>4</v>
      </c>
      <c r="L398" s="9" t="s">
        <v>756</v>
      </c>
    </row>
    <row r="399" spans="1:12" x14ac:dyDescent="0.3">
      <c r="A399" s="9">
        <v>1</v>
      </c>
      <c r="B399" s="9">
        <v>200</v>
      </c>
      <c r="C399" s="9">
        <v>1100</v>
      </c>
      <c r="D399" s="9" t="s">
        <v>134</v>
      </c>
      <c r="E399" s="9" t="s">
        <v>129</v>
      </c>
      <c r="F399" s="9" t="s">
        <v>130</v>
      </c>
      <c r="G399" s="9" t="s">
        <v>341</v>
      </c>
      <c r="H399" s="9" t="s">
        <v>698</v>
      </c>
      <c r="I399" s="9">
        <v>1</v>
      </c>
      <c r="J399" s="9">
        <v>1</v>
      </c>
      <c r="K399" s="9">
        <v>2</v>
      </c>
      <c r="L399" s="9" t="s">
        <v>756</v>
      </c>
    </row>
    <row r="400" spans="1:12" x14ac:dyDescent="0.3">
      <c r="A400" s="9">
        <v>1</v>
      </c>
      <c r="B400" s="9">
        <v>200</v>
      </c>
      <c r="C400" s="9">
        <v>1100</v>
      </c>
      <c r="D400" s="9" t="s">
        <v>134</v>
      </c>
      <c r="E400" s="9" t="s">
        <v>129</v>
      </c>
      <c r="F400" s="9" t="s">
        <v>130</v>
      </c>
      <c r="G400" s="9" t="s">
        <v>341</v>
      </c>
      <c r="H400" s="9" t="s">
        <v>698</v>
      </c>
      <c r="I400" s="9">
        <v>1</v>
      </c>
      <c r="J400" s="9">
        <v>1</v>
      </c>
      <c r="K400" s="9">
        <v>2</v>
      </c>
      <c r="L400" s="9" t="s">
        <v>756</v>
      </c>
    </row>
    <row r="401" spans="1:12" x14ac:dyDescent="0.3">
      <c r="A401" s="9">
        <v>1</v>
      </c>
      <c r="B401" s="9">
        <v>200</v>
      </c>
      <c r="C401" s="9">
        <v>1100</v>
      </c>
      <c r="D401" s="9" t="s">
        <v>134</v>
      </c>
      <c r="E401" s="9" t="s">
        <v>129</v>
      </c>
      <c r="F401" s="9" t="s">
        <v>130</v>
      </c>
      <c r="G401" s="9" t="s">
        <v>341</v>
      </c>
      <c r="H401" s="9" t="s">
        <v>698</v>
      </c>
      <c r="I401" s="9">
        <v>1</v>
      </c>
      <c r="J401" s="9">
        <v>1</v>
      </c>
      <c r="K401" s="9">
        <v>2</v>
      </c>
      <c r="L401" s="9" t="s">
        <v>756</v>
      </c>
    </row>
    <row r="402" spans="1:12" x14ac:dyDescent="0.3">
      <c r="A402" s="9">
        <v>1</v>
      </c>
      <c r="B402" s="9">
        <v>150</v>
      </c>
      <c r="C402" s="9">
        <v>400</v>
      </c>
      <c r="D402" s="9" t="s">
        <v>134</v>
      </c>
      <c r="E402" s="9" t="s">
        <v>129</v>
      </c>
      <c r="F402" s="9" t="s">
        <v>139</v>
      </c>
      <c r="G402" s="9" t="s">
        <v>757</v>
      </c>
      <c r="H402" s="9" t="s">
        <v>758</v>
      </c>
      <c r="I402" s="9">
        <v>7</v>
      </c>
      <c r="J402" s="9">
        <v>1</v>
      </c>
      <c r="K402" s="9">
        <v>7</v>
      </c>
      <c r="L402" s="9" t="s">
        <v>248</v>
      </c>
    </row>
    <row r="403" spans="1:12" x14ac:dyDescent="0.3">
      <c r="A403" s="9">
        <v>1</v>
      </c>
      <c r="B403" s="9">
        <v>200</v>
      </c>
      <c r="C403" s="9" t="s">
        <v>743</v>
      </c>
      <c r="D403" s="9" t="s">
        <v>744</v>
      </c>
      <c r="E403" s="9" t="s">
        <v>156</v>
      </c>
      <c r="F403" s="9" t="s">
        <v>139</v>
      </c>
      <c r="G403" s="9">
        <v>59</v>
      </c>
      <c r="H403" s="9">
        <v>30</v>
      </c>
      <c r="I403" s="9">
        <v>7</v>
      </c>
      <c r="J403" s="9">
        <v>3</v>
      </c>
      <c r="K403" s="9">
        <v>4</v>
      </c>
      <c r="L403" s="9" t="s">
        <v>248</v>
      </c>
    </row>
    <row r="404" spans="1:12" x14ac:dyDescent="0.3">
      <c r="A404" s="9">
        <v>1</v>
      </c>
      <c r="B404" s="9">
        <v>200</v>
      </c>
      <c r="C404" s="9" t="s">
        <v>754</v>
      </c>
      <c r="D404" s="9" t="s">
        <v>755</v>
      </c>
      <c r="E404" s="9" t="s">
        <v>156</v>
      </c>
      <c r="F404" s="9" t="s">
        <v>139</v>
      </c>
      <c r="G404" s="9">
        <v>59</v>
      </c>
      <c r="H404" s="9">
        <v>30</v>
      </c>
      <c r="I404" s="9">
        <v>7</v>
      </c>
      <c r="J404" s="9">
        <v>3</v>
      </c>
      <c r="K404" s="9">
        <v>4</v>
      </c>
      <c r="L404" s="9" t="s">
        <v>759</v>
      </c>
    </row>
    <row r="405" spans="1:12" x14ac:dyDescent="0.3">
      <c r="A405" s="9">
        <v>1</v>
      </c>
      <c r="B405" s="9">
        <v>150</v>
      </c>
      <c r="C405" s="9" t="s">
        <v>760</v>
      </c>
      <c r="D405" s="9" t="s">
        <v>392</v>
      </c>
      <c r="E405" s="9" t="s">
        <v>156</v>
      </c>
      <c r="F405" s="9" t="s">
        <v>139</v>
      </c>
      <c r="G405" s="9">
        <v>103</v>
      </c>
      <c r="H405" s="9">
        <v>30</v>
      </c>
      <c r="I405" s="9">
        <v>7</v>
      </c>
      <c r="J405" s="9">
        <v>3</v>
      </c>
      <c r="K405" s="9">
        <v>4</v>
      </c>
      <c r="L405" s="9" t="s">
        <v>759</v>
      </c>
    </row>
    <row r="406" spans="1:12" x14ac:dyDescent="0.3">
      <c r="A406" s="9">
        <v>1</v>
      </c>
      <c r="B406" s="9">
        <v>150</v>
      </c>
      <c r="C406" s="9">
        <v>500</v>
      </c>
      <c r="D406" s="9" t="s">
        <v>134</v>
      </c>
      <c r="E406" s="9" t="s">
        <v>447</v>
      </c>
      <c r="F406" s="9" t="s">
        <v>139</v>
      </c>
      <c r="G406" s="9" t="s">
        <v>761</v>
      </c>
      <c r="H406" s="9" t="s">
        <v>718</v>
      </c>
      <c r="I406" s="9">
        <v>7</v>
      </c>
      <c r="J406" s="9">
        <v>1</v>
      </c>
      <c r="K406" s="9">
        <v>4</v>
      </c>
      <c r="L406" s="9" t="s">
        <v>255</v>
      </c>
    </row>
    <row r="407" spans="1:12" x14ac:dyDescent="0.3">
      <c r="A407" s="9">
        <v>1</v>
      </c>
      <c r="B407" s="9">
        <v>175</v>
      </c>
      <c r="C407" s="9">
        <v>668</v>
      </c>
      <c r="D407" s="9" t="s">
        <v>198</v>
      </c>
      <c r="E407" s="9" t="s">
        <v>129</v>
      </c>
      <c r="F407" s="9" t="s">
        <v>130</v>
      </c>
      <c r="G407" s="9" t="s">
        <v>703</v>
      </c>
      <c r="H407" s="9" t="s">
        <v>704</v>
      </c>
      <c r="I407" s="9">
        <v>1</v>
      </c>
      <c r="J407" s="9">
        <v>1</v>
      </c>
      <c r="K407" s="9">
        <v>4</v>
      </c>
      <c r="L407" s="9" t="s">
        <v>255</v>
      </c>
    </row>
    <row r="408" spans="1:12" x14ac:dyDescent="0.3">
      <c r="A408" s="9">
        <v>1</v>
      </c>
      <c r="B408" s="9">
        <v>150</v>
      </c>
      <c r="C408" s="9">
        <v>1100</v>
      </c>
      <c r="D408" s="9" t="s">
        <v>134</v>
      </c>
      <c r="E408" s="9" t="s">
        <v>129</v>
      </c>
      <c r="F408" s="9" t="s">
        <v>130</v>
      </c>
      <c r="G408" s="9" t="s">
        <v>762</v>
      </c>
      <c r="H408" s="9" t="s">
        <v>698</v>
      </c>
      <c r="I408" s="9">
        <v>1</v>
      </c>
      <c r="J408" s="9">
        <v>1</v>
      </c>
      <c r="K408" s="9">
        <v>2</v>
      </c>
      <c r="L408" s="9" t="s">
        <v>763</v>
      </c>
    </row>
    <row r="409" spans="1:12" x14ac:dyDescent="0.3">
      <c r="A409" s="9">
        <v>1</v>
      </c>
      <c r="B409" s="9">
        <v>150</v>
      </c>
      <c r="C409" s="9" t="s">
        <v>764</v>
      </c>
      <c r="D409" s="9" t="s">
        <v>755</v>
      </c>
      <c r="E409" s="9" t="s">
        <v>156</v>
      </c>
      <c r="F409" s="9" t="s">
        <v>139</v>
      </c>
      <c r="G409" s="9">
        <v>59</v>
      </c>
      <c r="H409" s="9">
        <v>30</v>
      </c>
      <c r="I409" s="9">
        <v>7</v>
      </c>
      <c r="J409" s="9">
        <v>3</v>
      </c>
      <c r="K409" s="9">
        <v>4</v>
      </c>
      <c r="L409" s="9" t="s">
        <v>765</v>
      </c>
    </row>
    <row r="410" spans="1:12" x14ac:dyDescent="0.3">
      <c r="A410" s="9">
        <v>1</v>
      </c>
      <c r="B410" s="9">
        <v>150</v>
      </c>
      <c r="C410" s="9" t="s">
        <v>766</v>
      </c>
      <c r="D410" s="9" t="s">
        <v>767</v>
      </c>
      <c r="E410" s="9" t="s">
        <v>156</v>
      </c>
      <c r="F410" s="9" t="s">
        <v>139</v>
      </c>
      <c r="G410" s="9">
        <v>103</v>
      </c>
      <c r="H410" s="9">
        <v>30</v>
      </c>
      <c r="I410" s="9">
        <v>7</v>
      </c>
      <c r="J410" s="9">
        <v>3</v>
      </c>
      <c r="K410" s="9">
        <v>4</v>
      </c>
      <c r="L410" s="9" t="s">
        <v>765</v>
      </c>
    </row>
    <row r="411" spans="1:12" x14ac:dyDescent="0.3">
      <c r="A411" s="9">
        <v>1</v>
      </c>
      <c r="B411" s="9">
        <v>200</v>
      </c>
      <c r="C411" s="9">
        <v>595</v>
      </c>
      <c r="D411" s="9" t="s">
        <v>701</v>
      </c>
      <c r="E411" s="9" t="s">
        <v>129</v>
      </c>
      <c r="F411" s="9" t="s">
        <v>164</v>
      </c>
      <c r="G411" s="9" t="s">
        <v>712</v>
      </c>
      <c r="H411" s="9" t="s">
        <v>713</v>
      </c>
      <c r="I411" s="9">
        <v>1</v>
      </c>
      <c r="J411" s="9">
        <v>1</v>
      </c>
      <c r="K411" s="9">
        <v>7</v>
      </c>
      <c r="L411" s="9" t="s">
        <v>765</v>
      </c>
    </row>
    <row r="412" spans="1:12" x14ac:dyDescent="0.3">
      <c r="A412" s="9">
        <v>1</v>
      </c>
      <c r="B412" s="9">
        <v>175</v>
      </c>
      <c r="C412" s="9" t="s">
        <v>768</v>
      </c>
      <c r="D412" s="9" t="s">
        <v>732</v>
      </c>
      <c r="E412" s="9" t="s">
        <v>769</v>
      </c>
      <c r="F412" s="9" t="s">
        <v>135</v>
      </c>
      <c r="G412" s="9" t="s">
        <v>770</v>
      </c>
      <c r="H412" s="9" t="s">
        <v>734</v>
      </c>
      <c r="I412" s="9">
        <v>1</v>
      </c>
      <c r="J412" s="9">
        <v>1</v>
      </c>
      <c r="K412" s="9">
        <v>7</v>
      </c>
      <c r="L412" s="9" t="s">
        <v>765</v>
      </c>
    </row>
    <row r="413" spans="1:12" x14ac:dyDescent="0.3">
      <c r="A413" s="9">
        <v>1</v>
      </c>
      <c r="B413" s="9">
        <v>200</v>
      </c>
      <c r="C413" s="9" t="s">
        <v>740</v>
      </c>
      <c r="D413" s="9" t="s">
        <v>741</v>
      </c>
      <c r="E413" s="9" t="s">
        <v>156</v>
      </c>
      <c r="F413" s="9" t="s">
        <v>139</v>
      </c>
      <c r="G413" s="9">
        <v>103</v>
      </c>
      <c r="H413" s="9">
        <v>30</v>
      </c>
      <c r="I413" s="9">
        <v>7</v>
      </c>
      <c r="J413" s="9">
        <v>3</v>
      </c>
      <c r="K413" s="9">
        <v>4</v>
      </c>
      <c r="L413" s="9" t="s">
        <v>268</v>
      </c>
    </row>
    <row r="414" spans="1:12" x14ac:dyDescent="0.3">
      <c r="A414" s="9">
        <v>1</v>
      </c>
      <c r="B414" s="9">
        <v>100</v>
      </c>
      <c r="C414" s="9">
        <v>1388</v>
      </c>
      <c r="D414" s="9" t="s">
        <v>447</v>
      </c>
      <c r="E414" s="9" t="s">
        <v>376</v>
      </c>
      <c r="F414" s="9" t="s">
        <v>156</v>
      </c>
      <c r="G414" s="9" t="s">
        <v>751</v>
      </c>
      <c r="H414" s="9" t="s">
        <v>689</v>
      </c>
      <c r="I414" s="9">
        <v>7</v>
      </c>
      <c r="J414" s="9">
        <v>4</v>
      </c>
      <c r="K414" s="9">
        <v>3</v>
      </c>
      <c r="L414" s="9" t="s">
        <v>771</v>
      </c>
    </row>
    <row r="415" spans="1:12" x14ac:dyDescent="0.3">
      <c r="A415" s="9">
        <v>1</v>
      </c>
      <c r="B415" s="9">
        <v>150</v>
      </c>
      <c r="C415" s="9" t="s">
        <v>772</v>
      </c>
      <c r="D415" s="9" t="s">
        <v>773</v>
      </c>
      <c r="E415" s="9" t="s">
        <v>156</v>
      </c>
      <c r="F415" s="9" t="s">
        <v>139</v>
      </c>
      <c r="G415" s="9">
        <v>103</v>
      </c>
      <c r="H415" s="9">
        <v>30</v>
      </c>
      <c r="I415" s="9">
        <v>7</v>
      </c>
      <c r="J415" s="9">
        <v>3</v>
      </c>
      <c r="K415" s="9">
        <v>4</v>
      </c>
      <c r="L415" s="9" t="s">
        <v>771</v>
      </c>
    </row>
    <row r="416" spans="1:12" x14ac:dyDescent="0.3">
      <c r="A416" s="9">
        <v>1</v>
      </c>
      <c r="B416" s="9">
        <v>150</v>
      </c>
      <c r="C416" s="9" t="s">
        <v>766</v>
      </c>
      <c r="D416" s="9" t="s">
        <v>767</v>
      </c>
      <c r="E416" s="9" t="s">
        <v>156</v>
      </c>
      <c r="F416" s="9" t="s">
        <v>139</v>
      </c>
      <c r="G416" s="9">
        <v>103</v>
      </c>
      <c r="H416" s="9">
        <v>30</v>
      </c>
      <c r="I416" s="9">
        <v>7</v>
      </c>
      <c r="J416" s="9">
        <v>3</v>
      </c>
      <c r="K416" s="9">
        <v>4</v>
      </c>
      <c r="L416" s="9" t="s">
        <v>272</v>
      </c>
    </row>
    <row r="417" spans="1:12" x14ac:dyDescent="0.3">
      <c r="A417" s="9">
        <v>1</v>
      </c>
      <c r="B417" s="9">
        <v>200</v>
      </c>
      <c r="C417" s="9" t="s">
        <v>774</v>
      </c>
      <c r="D417" s="9" t="s">
        <v>775</v>
      </c>
      <c r="E417" s="9" t="s">
        <v>156</v>
      </c>
      <c r="F417" s="9" t="s">
        <v>139</v>
      </c>
      <c r="G417" s="9">
        <v>180</v>
      </c>
      <c r="H417" s="9">
        <v>30</v>
      </c>
      <c r="I417" s="9">
        <v>7</v>
      </c>
      <c r="J417" s="9">
        <v>3</v>
      </c>
      <c r="K417" s="9">
        <v>4</v>
      </c>
      <c r="L417" s="9" t="s">
        <v>776</v>
      </c>
    </row>
    <row r="418" spans="1:12" x14ac:dyDescent="0.3">
      <c r="A418" s="9">
        <v>1</v>
      </c>
      <c r="B418" s="9">
        <v>80</v>
      </c>
      <c r="C418" s="9">
        <v>700</v>
      </c>
      <c r="D418" s="9" t="s">
        <v>447</v>
      </c>
      <c r="E418" s="9" t="s">
        <v>376</v>
      </c>
      <c r="F418" s="9" t="s">
        <v>156</v>
      </c>
      <c r="G418" s="9" t="s">
        <v>400</v>
      </c>
      <c r="H418" s="9" t="s">
        <v>689</v>
      </c>
      <c r="I418" s="9">
        <v>7</v>
      </c>
      <c r="J418" s="9">
        <v>4</v>
      </c>
      <c r="K418" s="9">
        <v>3</v>
      </c>
      <c r="L418" s="9" t="s">
        <v>776</v>
      </c>
    </row>
    <row r="419" spans="1:12" x14ac:dyDescent="0.3">
      <c r="A419" s="9">
        <v>1</v>
      </c>
      <c r="B419" s="9">
        <v>150</v>
      </c>
      <c r="C419" s="9">
        <v>900</v>
      </c>
      <c r="D419" s="9" t="s">
        <v>134</v>
      </c>
      <c r="E419" s="9" t="s">
        <v>129</v>
      </c>
      <c r="F419" s="9" t="s">
        <v>130</v>
      </c>
      <c r="G419" s="9" t="s">
        <v>694</v>
      </c>
      <c r="H419" s="9" t="s">
        <v>698</v>
      </c>
      <c r="I419" s="9">
        <v>1</v>
      </c>
      <c r="J419" s="9">
        <v>1</v>
      </c>
      <c r="K419" s="9">
        <v>2</v>
      </c>
      <c r="L419" s="9" t="s">
        <v>776</v>
      </c>
    </row>
    <row r="420" spans="1:12" x14ac:dyDescent="0.3">
      <c r="A420" s="9">
        <v>1</v>
      </c>
      <c r="B420" s="9">
        <v>150</v>
      </c>
      <c r="C420" s="9" t="s">
        <v>777</v>
      </c>
      <c r="D420" s="9" t="s">
        <v>744</v>
      </c>
      <c r="E420" s="9" t="s">
        <v>156</v>
      </c>
      <c r="F420" s="9" t="s">
        <v>139</v>
      </c>
      <c r="G420" s="9">
        <v>59</v>
      </c>
      <c r="H420" s="9">
        <v>30</v>
      </c>
      <c r="I420" s="9">
        <v>7</v>
      </c>
      <c r="J420" s="9">
        <v>3</v>
      </c>
      <c r="K420" s="9">
        <v>4</v>
      </c>
      <c r="L420" s="9" t="s">
        <v>778</v>
      </c>
    </row>
    <row r="421" spans="1:12" x14ac:dyDescent="0.3">
      <c r="A421" s="9">
        <v>1</v>
      </c>
      <c r="B421" s="9">
        <v>100</v>
      </c>
      <c r="C421" s="9">
        <v>925</v>
      </c>
      <c r="D421" s="9" t="s">
        <v>171</v>
      </c>
      <c r="E421" s="9" t="s">
        <v>376</v>
      </c>
      <c r="F421" s="9" t="s">
        <v>156</v>
      </c>
      <c r="G421" s="9" t="s">
        <v>738</v>
      </c>
      <c r="H421" s="9" t="s">
        <v>689</v>
      </c>
      <c r="I421" s="9">
        <v>7</v>
      </c>
      <c r="J421" s="9">
        <v>4</v>
      </c>
      <c r="K421" s="9">
        <v>3</v>
      </c>
      <c r="L421" s="9" t="s">
        <v>285</v>
      </c>
    </row>
    <row r="422" spans="1:12" x14ac:dyDescent="0.3">
      <c r="A422" s="9">
        <v>1</v>
      </c>
      <c r="B422" s="9">
        <v>100</v>
      </c>
      <c r="C422" s="9">
        <v>1500</v>
      </c>
      <c r="D422" s="9" t="s">
        <v>447</v>
      </c>
      <c r="E422" s="9" t="s">
        <v>376</v>
      </c>
      <c r="F422" s="9" t="s">
        <v>156</v>
      </c>
      <c r="G422" s="9" t="s">
        <v>416</v>
      </c>
      <c r="H422" s="9" t="s">
        <v>689</v>
      </c>
      <c r="I422" s="9">
        <v>7</v>
      </c>
      <c r="J422" s="9">
        <v>4</v>
      </c>
      <c r="K422" s="9">
        <v>3</v>
      </c>
      <c r="L422" s="9" t="s">
        <v>779</v>
      </c>
    </row>
    <row r="423" spans="1:12" x14ac:dyDescent="0.3">
      <c r="A423" s="9">
        <v>1</v>
      </c>
      <c r="B423" s="9">
        <v>150</v>
      </c>
      <c r="C423" s="9" t="s">
        <v>764</v>
      </c>
      <c r="D423" s="9" t="s">
        <v>755</v>
      </c>
      <c r="E423" s="9" t="s">
        <v>156</v>
      </c>
      <c r="F423" s="9" t="s">
        <v>139</v>
      </c>
      <c r="G423" s="9">
        <v>59</v>
      </c>
      <c r="H423" s="9">
        <v>30</v>
      </c>
      <c r="I423" s="9">
        <v>7</v>
      </c>
      <c r="J423" s="9">
        <v>3</v>
      </c>
      <c r="K423" s="9">
        <v>4</v>
      </c>
      <c r="L423" s="9" t="s">
        <v>780</v>
      </c>
    </row>
    <row r="424" spans="1:12" x14ac:dyDescent="0.3">
      <c r="A424" s="9">
        <v>1</v>
      </c>
      <c r="B424" s="9">
        <v>125</v>
      </c>
      <c r="C424" s="9">
        <v>400</v>
      </c>
      <c r="D424" s="9" t="s">
        <v>198</v>
      </c>
      <c r="E424" s="9" t="s">
        <v>129</v>
      </c>
      <c r="F424" s="9" t="s">
        <v>139</v>
      </c>
      <c r="G424" s="9" t="s">
        <v>781</v>
      </c>
      <c r="H424" s="9" t="s">
        <v>689</v>
      </c>
      <c r="I424" s="9">
        <v>1</v>
      </c>
      <c r="J424" s="9">
        <v>2</v>
      </c>
      <c r="K424" s="9">
        <v>1</v>
      </c>
      <c r="L424" s="9" t="s">
        <v>782</v>
      </c>
    </row>
    <row r="425" spans="1:12" x14ac:dyDescent="0.3">
      <c r="A425" s="9">
        <v>1</v>
      </c>
      <c r="B425" s="9">
        <v>275</v>
      </c>
      <c r="C425" s="9">
        <v>2200</v>
      </c>
      <c r="D425" s="9" t="s">
        <v>198</v>
      </c>
      <c r="E425" s="9" t="s">
        <v>129</v>
      </c>
      <c r="F425" s="9" t="s">
        <v>139</v>
      </c>
      <c r="G425" s="9" t="s">
        <v>529</v>
      </c>
      <c r="H425" s="9" t="s">
        <v>689</v>
      </c>
      <c r="I425" s="9">
        <v>1</v>
      </c>
      <c r="J425" s="9">
        <v>2</v>
      </c>
      <c r="K425" s="9">
        <v>1</v>
      </c>
      <c r="L425" s="9" t="s">
        <v>782</v>
      </c>
    </row>
    <row r="426" spans="1:12" x14ac:dyDescent="0.3">
      <c r="A426" s="9">
        <v>1</v>
      </c>
      <c r="B426" s="9">
        <v>100</v>
      </c>
      <c r="C426" s="9">
        <v>1388</v>
      </c>
      <c r="D426" s="9" t="s">
        <v>447</v>
      </c>
      <c r="E426" s="9" t="s">
        <v>376</v>
      </c>
      <c r="F426" s="9" t="s">
        <v>156</v>
      </c>
      <c r="G426" s="9" t="s">
        <v>751</v>
      </c>
      <c r="H426" s="9" t="s">
        <v>689</v>
      </c>
      <c r="I426" s="9">
        <v>7</v>
      </c>
      <c r="J426" s="9">
        <v>4</v>
      </c>
      <c r="K426" s="9">
        <v>3</v>
      </c>
      <c r="L426" s="9" t="s">
        <v>299</v>
      </c>
    </row>
    <row r="427" spans="1:12" x14ac:dyDescent="0.3">
      <c r="A427" s="9">
        <v>1</v>
      </c>
      <c r="B427" s="9">
        <v>150</v>
      </c>
      <c r="C427" s="9" t="s">
        <v>777</v>
      </c>
      <c r="D427" s="9" t="s">
        <v>744</v>
      </c>
      <c r="E427" s="9" t="s">
        <v>156</v>
      </c>
      <c r="F427" s="9" t="s">
        <v>139</v>
      </c>
      <c r="G427" s="9">
        <v>59</v>
      </c>
      <c r="H427" s="9">
        <v>30</v>
      </c>
      <c r="I427" s="9">
        <v>7</v>
      </c>
      <c r="J427" s="9">
        <v>3</v>
      </c>
      <c r="K427" s="9">
        <v>4</v>
      </c>
      <c r="L427" s="9" t="s">
        <v>783</v>
      </c>
    </row>
    <row r="428" spans="1:12" x14ac:dyDescent="0.3">
      <c r="A428" s="9">
        <v>1</v>
      </c>
      <c r="B428" s="9">
        <v>80</v>
      </c>
      <c r="C428" s="9">
        <v>700</v>
      </c>
      <c r="D428" s="9" t="s">
        <v>134</v>
      </c>
      <c r="E428" s="9" t="s">
        <v>376</v>
      </c>
      <c r="F428" s="9" t="s">
        <v>156</v>
      </c>
      <c r="G428" s="9" t="s">
        <v>617</v>
      </c>
      <c r="H428" s="9" t="s">
        <v>689</v>
      </c>
      <c r="I428" s="9">
        <v>7</v>
      </c>
      <c r="J428" s="9">
        <v>4</v>
      </c>
      <c r="K428" s="9">
        <v>3</v>
      </c>
      <c r="L428" s="9" t="s">
        <v>303</v>
      </c>
    </row>
    <row r="429" spans="1:12" x14ac:dyDescent="0.3">
      <c r="A429" s="9">
        <v>1</v>
      </c>
      <c r="B429" s="9">
        <v>100</v>
      </c>
      <c r="C429" s="9">
        <v>925</v>
      </c>
      <c r="D429" s="9" t="s">
        <v>171</v>
      </c>
      <c r="E429" s="9" t="s">
        <v>376</v>
      </c>
      <c r="F429" s="9" t="s">
        <v>156</v>
      </c>
      <c r="G429" s="9" t="s">
        <v>738</v>
      </c>
      <c r="H429" s="9" t="s">
        <v>689</v>
      </c>
      <c r="I429" s="9">
        <v>7</v>
      </c>
      <c r="J429" s="9">
        <v>4</v>
      </c>
      <c r="K429" s="9">
        <v>3</v>
      </c>
      <c r="L429" s="9" t="s">
        <v>784</v>
      </c>
    </row>
    <row r="430" spans="1:12" x14ac:dyDescent="0.3">
      <c r="A430" s="9">
        <v>1</v>
      </c>
      <c r="B430" s="9">
        <v>150</v>
      </c>
      <c r="C430" s="9">
        <v>400</v>
      </c>
      <c r="D430" s="9" t="s">
        <v>134</v>
      </c>
      <c r="E430" s="9" t="s">
        <v>447</v>
      </c>
      <c r="F430" s="9" t="s">
        <v>139</v>
      </c>
      <c r="G430" s="9" t="s">
        <v>785</v>
      </c>
      <c r="H430" s="9" t="s">
        <v>718</v>
      </c>
      <c r="I430" s="9">
        <v>7</v>
      </c>
      <c r="J430" s="9">
        <v>1</v>
      </c>
      <c r="K430" s="9">
        <v>4</v>
      </c>
      <c r="L430" s="9" t="s">
        <v>786</v>
      </c>
    </row>
    <row r="431" spans="1:12" x14ac:dyDescent="0.3">
      <c r="A431" s="9">
        <v>1</v>
      </c>
      <c r="B431" s="9">
        <v>175</v>
      </c>
      <c r="C431" s="9">
        <v>668</v>
      </c>
      <c r="D431" s="9" t="s">
        <v>198</v>
      </c>
      <c r="E431" s="9" t="s">
        <v>129</v>
      </c>
      <c r="F431" s="9" t="s">
        <v>130</v>
      </c>
      <c r="G431" s="9" t="s">
        <v>703</v>
      </c>
      <c r="H431" s="9" t="s">
        <v>704</v>
      </c>
      <c r="I431" s="9">
        <v>1</v>
      </c>
      <c r="J431" s="9">
        <v>1</v>
      </c>
      <c r="K431" s="9">
        <v>1</v>
      </c>
      <c r="L431" s="9" t="s">
        <v>786</v>
      </c>
    </row>
    <row r="432" spans="1:12" x14ac:dyDescent="0.3">
      <c r="A432" s="9">
        <v>1</v>
      </c>
      <c r="B432" s="9">
        <v>180</v>
      </c>
      <c r="C432" s="9">
        <v>1400</v>
      </c>
      <c r="D432" s="9" t="s">
        <v>787</v>
      </c>
      <c r="E432" s="9" t="s">
        <v>129</v>
      </c>
      <c r="F432" s="9" t="s">
        <v>156</v>
      </c>
      <c r="G432" s="9" t="s">
        <v>502</v>
      </c>
      <c r="H432" s="9">
        <v>26</v>
      </c>
      <c r="I432" s="9">
        <v>1</v>
      </c>
      <c r="J432" s="9">
        <v>1</v>
      </c>
      <c r="K432" s="9">
        <v>5</v>
      </c>
      <c r="L432" s="9" t="s">
        <v>786</v>
      </c>
    </row>
    <row r="433" spans="1:12" x14ac:dyDescent="0.3">
      <c r="A433" s="9">
        <v>1</v>
      </c>
      <c r="B433" s="9">
        <v>100</v>
      </c>
      <c r="C433" s="9">
        <v>694</v>
      </c>
      <c r="D433" s="9" t="s">
        <v>134</v>
      </c>
      <c r="E433" s="9" t="s">
        <v>376</v>
      </c>
      <c r="F433" s="9" t="s">
        <v>156</v>
      </c>
      <c r="G433" s="9" t="s">
        <v>751</v>
      </c>
      <c r="H433" s="9" t="s">
        <v>689</v>
      </c>
      <c r="I433" s="9">
        <v>7</v>
      </c>
      <c r="J433" s="9">
        <v>4</v>
      </c>
      <c r="K433" s="9">
        <v>3</v>
      </c>
      <c r="L433" s="9" t="s">
        <v>788</v>
      </c>
    </row>
    <row r="434" spans="1:12" x14ac:dyDescent="0.3">
      <c r="A434" s="9">
        <v>1</v>
      </c>
      <c r="B434" s="9">
        <v>150</v>
      </c>
      <c r="C434" s="9" t="s">
        <v>789</v>
      </c>
      <c r="D434" s="9" t="s">
        <v>790</v>
      </c>
      <c r="E434" s="9" t="s">
        <v>156</v>
      </c>
      <c r="F434" s="9" t="s">
        <v>139</v>
      </c>
      <c r="G434" s="9">
        <v>59</v>
      </c>
      <c r="H434" s="9">
        <v>30</v>
      </c>
      <c r="I434" s="9">
        <v>7</v>
      </c>
      <c r="J434" s="9">
        <v>3</v>
      </c>
      <c r="K434" s="9">
        <v>4</v>
      </c>
      <c r="L434" s="9" t="s">
        <v>306</v>
      </c>
    </row>
    <row r="435" spans="1:12" x14ac:dyDescent="0.3">
      <c r="A435" s="9">
        <v>1</v>
      </c>
      <c r="B435" s="9">
        <v>200</v>
      </c>
      <c r="C435" s="9" t="s">
        <v>791</v>
      </c>
      <c r="D435" s="9" t="s">
        <v>755</v>
      </c>
      <c r="E435" s="9" t="s">
        <v>156</v>
      </c>
      <c r="F435" s="9" t="s">
        <v>139</v>
      </c>
      <c r="G435" s="9">
        <v>103</v>
      </c>
      <c r="H435" s="9">
        <v>30</v>
      </c>
      <c r="I435" s="9">
        <v>7</v>
      </c>
      <c r="J435" s="9">
        <v>3</v>
      </c>
      <c r="K435" s="9">
        <v>4</v>
      </c>
      <c r="L435" s="9" t="s">
        <v>306</v>
      </c>
    </row>
    <row r="436" spans="1:12" x14ac:dyDescent="0.3">
      <c r="A436" s="9">
        <v>1</v>
      </c>
      <c r="B436" s="9">
        <v>175</v>
      </c>
      <c r="C436" s="9" t="s">
        <v>768</v>
      </c>
      <c r="D436" s="9" t="s">
        <v>792</v>
      </c>
      <c r="E436" s="9" t="s">
        <v>769</v>
      </c>
      <c r="F436" s="9" t="s">
        <v>135</v>
      </c>
      <c r="G436" s="9" t="s">
        <v>793</v>
      </c>
      <c r="H436" s="9" t="s">
        <v>734</v>
      </c>
      <c r="I436" s="9">
        <v>1</v>
      </c>
      <c r="J436" s="9">
        <v>1</v>
      </c>
      <c r="K436" s="9">
        <v>7</v>
      </c>
      <c r="L436" s="9" t="s">
        <v>306</v>
      </c>
    </row>
    <row r="437" spans="1:12" x14ac:dyDescent="0.3">
      <c r="A437" s="9">
        <v>1</v>
      </c>
      <c r="B437" s="9">
        <v>150</v>
      </c>
      <c r="C437" s="9">
        <v>400</v>
      </c>
      <c r="D437" s="9" t="s">
        <v>134</v>
      </c>
      <c r="E437" s="9" t="s">
        <v>129</v>
      </c>
      <c r="F437" s="9" t="s">
        <v>139</v>
      </c>
      <c r="G437" s="9" t="s">
        <v>757</v>
      </c>
      <c r="H437" s="9" t="s">
        <v>758</v>
      </c>
      <c r="I437" s="9">
        <v>7</v>
      </c>
      <c r="J437" s="9">
        <v>1</v>
      </c>
      <c r="K437" s="9">
        <v>7</v>
      </c>
      <c r="L437" s="9" t="s">
        <v>306</v>
      </c>
    </row>
    <row r="438" spans="1:12" x14ac:dyDescent="0.3">
      <c r="A438" s="9">
        <v>1</v>
      </c>
      <c r="B438" s="9">
        <v>150</v>
      </c>
      <c r="C438" s="9" t="s">
        <v>789</v>
      </c>
      <c r="D438" s="9" t="s">
        <v>790</v>
      </c>
      <c r="E438" s="9" t="s">
        <v>156</v>
      </c>
      <c r="F438" s="9" t="s">
        <v>139</v>
      </c>
      <c r="G438" s="9">
        <v>59</v>
      </c>
      <c r="H438" s="9">
        <v>30</v>
      </c>
      <c r="I438" s="9">
        <v>7</v>
      </c>
      <c r="J438" s="9">
        <v>3</v>
      </c>
      <c r="K438" s="9">
        <v>4</v>
      </c>
      <c r="L438" s="9" t="s">
        <v>307</v>
      </c>
    </row>
    <row r="439" spans="1:12" x14ac:dyDescent="0.3">
      <c r="A439" s="9">
        <v>1</v>
      </c>
      <c r="B439" s="9">
        <v>100</v>
      </c>
      <c r="C439" s="9">
        <v>700</v>
      </c>
      <c r="D439" s="9" t="s">
        <v>447</v>
      </c>
      <c r="E439" s="9" t="s">
        <v>376</v>
      </c>
      <c r="F439" s="9" t="s">
        <v>156</v>
      </c>
      <c r="G439" s="9" t="s">
        <v>794</v>
      </c>
      <c r="H439" s="9" t="s">
        <v>689</v>
      </c>
      <c r="I439" s="9">
        <v>7</v>
      </c>
      <c r="J439" s="9">
        <v>4</v>
      </c>
      <c r="K439" s="9">
        <v>3</v>
      </c>
      <c r="L439" s="9" t="s">
        <v>307</v>
      </c>
    </row>
    <row r="440" spans="1:12" x14ac:dyDescent="0.3">
      <c r="A440" s="9">
        <v>1</v>
      </c>
      <c r="B440" s="9">
        <v>100</v>
      </c>
      <c r="C440" s="9">
        <v>1388</v>
      </c>
      <c r="D440" s="9" t="s">
        <v>447</v>
      </c>
      <c r="E440" s="9" t="s">
        <v>376</v>
      </c>
      <c r="F440" s="9" t="s">
        <v>156</v>
      </c>
      <c r="G440" s="9" t="s">
        <v>751</v>
      </c>
      <c r="H440" s="9" t="s">
        <v>689</v>
      </c>
      <c r="I440" s="9">
        <v>7</v>
      </c>
      <c r="J440" s="9">
        <v>4</v>
      </c>
      <c r="K440" s="9">
        <v>3</v>
      </c>
      <c r="L440" s="9" t="s">
        <v>307</v>
      </c>
    </row>
    <row r="441" spans="1:12" x14ac:dyDescent="0.3">
      <c r="A441" s="9">
        <v>1</v>
      </c>
      <c r="B441" s="9">
        <v>100</v>
      </c>
      <c r="C441" s="9">
        <v>462</v>
      </c>
      <c r="D441" s="9" t="s">
        <v>198</v>
      </c>
      <c r="E441" s="9" t="s">
        <v>376</v>
      </c>
      <c r="F441" s="9" t="s">
        <v>156</v>
      </c>
      <c r="G441" s="9" t="s">
        <v>795</v>
      </c>
      <c r="H441" s="9" t="s">
        <v>689</v>
      </c>
      <c r="I441" s="9">
        <v>7</v>
      </c>
      <c r="J441" s="9">
        <v>4</v>
      </c>
      <c r="K441" s="9">
        <v>3</v>
      </c>
      <c r="L441" s="9" t="s">
        <v>308</v>
      </c>
    </row>
    <row r="442" spans="1:12" x14ac:dyDescent="0.3">
      <c r="A442" s="9">
        <v>1</v>
      </c>
      <c r="B442" s="9">
        <v>175</v>
      </c>
      <c r="C442" s="9" t="s">
        <v>768</v>
      </c>
      <c r="D442" s="9" t="s">
        <v>796</v>
      </c>
      <c r="E442" s="9" t="s">
        <v>769</v>
      </c>
      <c r="F442" s="9" t="s">
        <v>135</v>
      </c>
      <c r="G442" s="9" t="s">
        <v>797</v>
      </c>
      <c r="H442" s="9" t="s">
        <v>734</v>
      </c>
      <c r="I442" s="9">
        <v>1</v>
      </c>
      <c r="J442" s="9">
        <v>1</v>
      </c>
      <c r="K442" s="9">
        <v>7</v>
      </c>
      <c r="L442" s="9" t="s">
        <v>316</v>
      </c>
    </row>
    <row r="443" spans="1:12" x14ac:dyDescent="0.3">
      <c r="A443" s="9">
        <v>1</v>
      </c>
      <c r="B443" s="9">
        <v>100</v>
      </c>
      <c r="C443" s="9">
        <v>694</v>
      </c>
      <c r="D443" s="9" t="s">
        <v>134</v>
      </c>
      <c r="E443" s="9" t="s">
        <v>376</v>
      </c>
      <c r="F443" s="9" t="s">
        <v>156</v>
      </c>
      <c r="G443" s="9" t="s">
        <v>751</v>
      </c>
      <c r="H443" s="9" t="s">
        <v>689</v>
      </c>
      <c r="I443" s="9">
        <v>7</v>
      </c>
      <c r="J443" s="9">
        <v>4</v>
      </c>
      <c r="K443" s="9">
        <v>3</v>
      </c>
      <c r="L443" s="9" t="s">
        <v>318</v>
      </c>
    </row>
    <row r="444" spans="1:12" x14ac:dyDescent="0.3">
      <c r="A444" s="9">
        <v>1</v>
      </c>
      <c r="B444" s="9">
        <v>150</v>
      </c>
      <c r="C444" s="9">
        <v>400</v>
      </c>
      <c r="D444" s="9" t="s">
        <v>359</v>
      </c>
      <c r="E444" s="9" t="s">
        <v>129</v>
      </c>
      <c r="F444" s="9" t="s">
        <v>139</v>
      </c>
      <c r="G444" s="9" t="s">
        <v>742</v>
      </c>
      <c r="H444" s="9" t="s">
        <v>758</v>
      </c>
      <c r="I444" s="9">
        <v>7</v>
      </c>
      <c r="J444" s="9">
        <v>1</v>
      </c>
      <c r="K444" s="9">
        <v>7</v>
      </c>
      <c r="L444" s="9" t="s">
        <v>798</v>
      </c>
    </row>
    <row r="445" spans="1:12" x14ac:dyDescent="0.3">
      <c r="A445" s="9">
        <v>1</v>
      </c>
      <c r="B445" s="9">
        <v>175</v>
      </c>
      <c r="C445" s="9">
        <v>1100</v>
      </c>
      <c r="D445" s="9" t="s">
        <v>134</v>
      </c>
      <c r="E445" s="9" t="s">
        <v>129</v>
      </c>
      <c r="F445" s="9" t="s">
        <v>130</v>
      </c>
      <c r="G445" s="9" t="s">
        <v>226</v>
      </c>
      <c r="H445" s="9" t="s">
        <v>698</v>
      </c>
      <c r="I445" s="9">
        <v>1</v>
      </c>
      <c r="J445" s="9">
        <v>1</v>
      </c>
      <c r="K445" s="9">
        <v>2</v>
      </c>
      <c r="L445" s="9" t="s">
        <v>798</v>
      </c>
    </row>
    <row r="446" spans="1:12" x14ac:dyDescent="0.3">
      <c r="A446" s="9">
        <v>1</v>
      </c>
      <c r="B446" s="9">
        <v>275</v>
      </c>
      <c r="C446" s="9">
        <v>400</v>
      </c>
      <c r="D446" s="9" t="s">
        <v>198</v>
      </c>
      <c r="E446" s="9" t="s">
        <v>129</v>
      </c>
      <c r="F446" s="9" t="s">
        <v>139</v>
      </c>
      <c r="G446" s="9" t="s">
        <v>799</v>
      </c>
      <c r="H446" s="9" t="s">
        <v>689</v>
      </c>
      <c r="I446" s="9">
        <v>1</v>
      </c>
      <c r="J446" s="9">
        <v>2</v>
      </c>
      <c r="K446" s="9">
        <v>1</v>
      </c>
      <c r="L446" s="9" t="s">
        <v>800</v>
      </c>
    </row>
    <row r="447" spans="1:12" x14ac:dyDescent="0.3">
      <c r="A447" s="9">
        <v>1</v>
      </c>
      <c r="B447" s="9">
        <v>225</v>
      </c>
      <c r="C447" s="9">
        <v>700</v>
      </c>
      <c r="D447" s="9" t="s">
        <v>359</v>
      </c>
      <c r="E447" s="9" t="s">
        <v>376</v>
      </c>
      <c r="F447" s="9" t="s">
        <v>134</v>
      </c>
      <c r="G447" s="9" t="s">
        <v>794</v>
      </c>
      <c r="H447" s="9" t="s">
        <v>801</v>
      </c>
      <c r="I447" s="9">
        <v>7</v>
      </c>
      <c r="J447" s="9">
        <v>1</v>
      </c>
      <c r="K447" s="9">
        <v>7</v>
      </c>
      <c r="L447" s="9" t="s">
        <v>802</v>
      </c>
    </row>
    <row r="448" spans="1:12" x14ac:dyDescent="0.3">
      <c r="A448" s="9">
        <v>1</v>
      </c>
      <c r="B448" s="9">
        <v>200</v>
      </c>
      <c r="C448" s="9" t="s">
        <v>791</v>
      </c>
      <c r="D448" s="9" t="s">
        <v>755</v>
      </c>
      <c r="E448" s="9" t="s">
        <v>156</v>
      </c>
      <c r="F448" s="9" t="s">
        <v>139</v>
      </c>
      <c r="G448" s="9">
        <v>103</v>
      </c>
      <c r="H448" s="9">
        <v>30</v>
      </c>
      <c r="I448" s="9">
        <v>7</v>
      </c>
      <c r="J448" s="9">
        <v>3</v>
      </c>
      <c r="K448" s="9">
        <v>4</v>
      </c>
      <c r="L448" s="9" t="s">
        <v>330</v>
      </c>
    </row>
    <row r="449" spans="1:12" x14ac:dyDescent="0.3">
      <c r="A449" s="9">
        <v>1</v>
      </c>
      <c r="B449" s="9">
        <v>150</v>
      </c>
      <c r="C449" s="9">
        <v>750</v>
      </c>
      <c r="D449" s="9" t="s">
        <v>198</v>
      </c>
      <c r="E449" s="9" t="s">
        <v>129</v>
      </c>
      <c r="F449" s="9" t="s">
        <v>164</v>
      </c>
      <c r="G449" s="9" t="s">
        <v>131</v>
      </c>
      <c r="H449" s="9" t="s">
        <v>713</v>
      </c>
      <c r="I449" s="9">
        <v>1</v>
      </c>
      <c r="J449" s="9">
        <v>1</v>
      </c>
      <c r="K449" s="9">
        <v>7</v>
      </c>
      <c r="L449" s="9" t="s">
        <v>330</v>
      </c>
    </row>
    <row r="450" spans="1:12" x14ac:dyDescent="0.3">
      <c r="A450" s="9">
        <v>1</v>
      </c>
      <c r="B450" s="9">
        <v>300</v>
      </c>
      <c r="C450" s="9">
        <v>1000</v>
      </c>
      <c r="D450" s="9" t="s">
        <v>359</v>
      </c>
      <c r="E450" s="9" t="s">
        <v>376</v>
      </c>
      <c r="F450" s="9" t="s">
        <v>134</v>
      </c>
      <c r="G450" s="9" t="s">
        <v>527</v>
      </c>
      <c r="H450" s="9" t="s">
        <v>801</v>
      </c>
      <c r="I450" s="9">
        <v>7</v>
      </c>
      <c r="J450" s="9">
        <v>1</v>
      </c>
      <c r="K450" s="9">
        <v>7</v>
      </c>
      <c r="L450" s="9" t="s">
        <v>803</v>
      </c>
    </row>
    <row r="451" spans="1:12" x14ac:dyDescent="0.3">
      <c r="A451" s="9">
        <v>1</v>
      </c>
      <c r="B451" s="9">
        <v>225</v>
      </c>
      <c r="C451" s="9">
        <v>1000</v>
      </c>
      <c r="D451" s="9" t="s">
        <v>359</v>
      </c>
      <c r="E451" s="9" t="s">
        <v>376</v>
      </c>
      <c r="F451" s="9" t="s">
        <v>134</v>
      </c>
      <c r="G451" s="9" t="s">
        <v>313</v>
      </c>
      <c r="H451" s="9" t="s">
        <v>801</v>
      </c>
      <c r="I451" s="9">
        <v>7</v>
      </c>
      <c r="J451" s="9">
        <v>1</v>
      </c>
      <c r="K451" s="9">
        <v>7</v>
      </c>
      <c r="L451" s="9" t="s">
        <v>803</v>
      </c>
    </row>
    <row r="452" spans="1:12" x14ac:dyDescent="0.3">
      <c r="A452" s="9">
        <v>1</v>
      </c>
      <c r="B452" s="9">
        <v>225</v>
      </c>
      <c r="C452" s="9">
        <v>1000</v>
      </c>
      <c r="D452" s="9" t="s">
        <v>359</v>
      </c>
      <c r="E452" s="9" t="s">
        <v>376</v>
      </c>
      <c r="F452" s="9" t="s">
        <v>134</v>
      </c>
      <c r="G452" s="9" t="s">
        <v>313</v>
      </c>
      <c r="H452" s="9" t="s">
        <v>801</v>
      </c>
      <c r="I452" s="9">
        <v>7</v>
      </c>
      <c r="J452" s="9">
        <v>1</v>
      </c>
      <c r="K452" s="9">
        <v>7</v>
      </c>
      <c r="L452" s="9" t="s">
        <v>333</v>
      </c>
    </row>
    <row r="453" spans="1:12" x14ac:dyDescent="0.3">
      <c r="A453" s="9">
        <v>1</v>
      </c>
      <c r="B453" s="9">
        <v>225</v>
      </c>
      <c r="C453" s="9">
        <v>1000</v>
      </c>
      <c r="D453" s="9" t="s">
        <v>359</v>
      </c>
      <c r="E453" s="9" t="s">
        <v>376</v>
      </c>
      <c r="F453" s="9" t="s">
        <v>134</v>
      </c>
      <c r="G453" s="9" t="s">
        <v>313</v>
      </c>
      <c r="H453" s="9" t="s">
        <v>801</v>
      </c>
      <c r="I453" s="9">
        <v>7</v>
      </c>
      <c r="J453" s="9">
        <v>1</v>
      </c>
      <c r="K453" s="9">
        <v>7</v>
      </c>
      <c r="L453" s="9" t="s">
        <v>804</v>
      </c>
    </row>
    <row r="454" spans="1:12" x14ac:dyDescent="0.3">
      <c r="A454" s="9">
        <v>1</v>
      </c>
      <c r="B454" s="9">
        <v>225</v>
      </c>
      <c r="C454" s="9">
        <v>1000</v>
      </c>
      <c r="D454" s="9" t="s">
        <v>359</v>
      </c>
      <c r="E454" s="9" t="s">
        <v>376</v>
      </c>
      <c r="F454" s="9" t="s">
        <v>134</v>
      </c>
      <c r="G454" s="9" t="s">
        <v>313</v>
      </c>
      <c r="H454" s="9" t="s">
        <v>801</v>
      </c>
      <c r="I454" s="9">
        <v>7</v>
      </c>
      <c r="J454" s="9">
        <v>1</v>
      </c>
      <c r="K454" s="9">
        <v>7</v>
      </c>
      <c r="L454" s="9" t="s">
        <v>337</v>
      </c>
    </row>
    <row r="455" spans="1:12" x14ac:dyDescent="0.3">
      <c r="A455" s="9">
        <v>1</v>
      </c>
      <c r="B455" s="9">
        <v>150</v>
      </c>
      <c r="C455" s="9" t="s">
        <v>760</v>
      </c>
      <c r="D455" s="9" t="s">
        <v>392</v>
      </c>
      <c r="E455" s="9" t="s">
        <v>156</v>
      </c>
      <c r="F455" s="9" t="s">
        <v>139</v>
      </c>
      <c r="G455" s="9">
        <v>103</v>
      </c>
      <c r="H455" s="9">
        <v>30</v>
      </c>
      <c r="I455" s="9">
        <v>7</v>
      </c>
      <c r="J455" s="9">
        <v>3</v>
      </c>
      <c r="K455" s="9">
        <v>4</v>
      </c>
      <c r="L455" s="9" t="s">
        <v>337</v>
      </c>
    </row>
    <row r="456" spans="1:12" x14ac:dyDescent="0.3">
      <c r="A456" s="9">
        <v>1</v>
      </c>
      <c r="B456" s="9" t="s">
        <v>805</v>
      </c>
      <c r="C456" s="9" t="s">
        <v>806</v>
      </c>
      <c r="D456" s="9" t="s">
        <v>139</v>
      </c>
      <c r="E456" s="9" t="s">
        <v>376</v>
      </c>
      <c r="F456" s="9" t="s">
        <v>134</v>
      </c>
      <c r="G456" s="9" t="s">
        <v>807</v>
      </c>
      <c r="H456" s="9" t="s">
        <v>801</v>
      </c>
      <c r="I456" s="9">
        <v>7</v>
      </c>
      <c r="J456" s="9">
        <v>1</v>
      </c>
      <c r="K456" s="9">
        <v>7</v>
      </c>
      <c r="L456" s="9" t="s">
        <v>338</v>
      </c>
    </row>
    <row r="457" spans="1:12" x14ac:dyDescent="0.3">
      <c r="A457" s="9">
        <v>1</v>
      </c>
      <c r="B457" s="9">
        <v>225</v>
      </c>
      <c r="C457" s="9">
        <v>1000</v>
      </c>
      <c r="D457" s="9" t="s">
        <v>359</v>
      </c>
      <c r="E457" s="9" t="s">
        <v>376</v>
      </c>
      <c r="F457" s="9" t="s">
        <v>134</v>
      </c>
      <c r="G457" s="9" t="s">
        <v>313</v>
      </c>
      <c r="H457" s="9" t="s">
        <v>801</v>
      </c>
      <c r="I457" s="9">
        <v>7</v>
      </c>
      <c r="J457" s="9">
        <v>1</v>
      </c>
      <c r="K457" s="9">
        <v>7</v>
      </c>
      <c r="L457" s="9" t="s">
        <v>338</v>
      </c>
    </row>
    <row r="458" spans="1:12" x14ac:dyDescent="0.3">
      <c r="A458" s="9">
        <v>1</v>
      </c>
      <c r="B458" s="9" t="s">
        <v>805</v>
      </c>
      <c r="C458" s="9" t="s">
        <v>808</v>
      </c>
      <c r="D458" s="9" t="s">
        <v>139</v>
      </c>
      <c r="E458" s="9" t="s">
        <v>376</v>
      </c>
      <c r="F458" s="9" t="s">
        <v>134</v>
      </c>
      <c r="G458" s="9" t="s">
        <v>809</v>
      </c>
      <c r="H458" s="9" t="s">
        <v>801</v>
      </c>
      <c r="I458" s="9">
        <v>7</v>
      </c>
      <c r="J458" s="9">
        <v>1</v>
      </c>
      <c r="K458" s="9">
        <v>7</v>
      </c>
      <c r="L458" s="9" t="s">
        <v>810</v>
      </c>
    </row>
    <row r="459" spans="1:12" x14ac:dyDescent="0.3">
      <c r="A459" s="9">
        <v>1</v>
      </c>
      <c r="B459" s="9">
        <v>225</v>
      </c>
      <c r="C459" s="9">
        <v>1000</v>
      </c>
      <c r="D459" s="9" t="s">
        <v>359</v>
      </c>
      <c r="E459" s="9" t="s">
        <v>376</v>
      </c>
      <c r="F459" s="9" t="s">
        <v>134</v>
      </c>
      <c r="G459" s="9" t="s">
        <v>313</v>
      </c>
      <c r="H459" s="9" t="s">
        <v>801</v>
      </c>
      <c r="I459" s="9">
        <v>7</v>
      </c>
      <c r="J459" s="9">
        <v>1</v>
      </c>
      <c r="K459" s="9">
        <v>7</v>
      </c>
      <c r="L459" s="9" t="s">
        <v>810</v>
      </c>
    </row>
    <row r="460" spans="1:12" x14ac:dyDescent="0.3">
      <c r="A460" s="9">
        <v>1</v>
      </c>
      <c r="B460" s="9" t="s">
        <v>811</v>
      </c>
      <c r="C460" s="9" t="s">
        <v>808</v>
      </c>
      <c r="D460" s="9" t="s">
        <v>195</v>
      </c>
      <c r="E460" s="9" t="s">
        <v>376</v>
      </c>
      <c r="F460" s="9" t="s">
        <v>134</v>
      </c>
      <c r="G460" s="9" t="s">
        <v>163</v>
      </c>
      <c r="H460" s="9" t="s">
        <v>801</v>
      </c>
      <c r="I460" s="9">
        <v>7</v>
      </c>
      <c r="J460" s="9">
        <v>1</v>
      </c>
      <c r="K460" s="9">
        <v>7</v>
      </c>
      <c r="L460" s="9" t="s">
        <v>812</v>
      </c>
    </row>
    <row r="461" spans="1:12" x14ac:dyDescent="0.3">
      <c r="A461" s="9">
        <v>1</v>
      </c>
      <c r="B461" s="9">
        <v>100</v>
      </c>
      <c r="C461" s="9">
        <v>111</v>
      </c>
      <c r="D461" s="9" t="s">
        <v>198</v>
      </c>
      <c r="E461" s="9" t="s">
        <v>156</v>
      </c>
      <c r="F461" s="9" t="s">
        <v>375</v>
      </c>
      <c r="G461" s="9" t="s">
        <v>749</v>
      </c>
      <c r="H461" s="9" t="s">
        <v>750</v>
      </c>
      <c r="I461" s="9">
        <v>1</v>
      </c>
      <c r="J461" s="9">
        <v>1</v>
      </c>
      <c r="K461" s="9">
        <v>6</v>
      </c>
      <c r="L461" s="9" t="s">
        <v>813</v>
      </c>
    </row>
    <row r="462" spans="1:12" x14ac:dyDescent="0.3">
      <c r="A462" s="9">
        <v>1</v>
      </c>
      <c r="B462" s="9">
        <v>200</v>
      </c>
      <c r="C462" s="9">
        <v>1300</v>
      </c>
      <c r="D462" s="9" t="s">
        <v>134</v>
      </c>
      <c r="E462" s="9" t="s">
        <v>129</v>
      </c>
      <c r="F462" s="9" t="s">
        <v>130</v>
      </c>
      <c r="G462" s="9" t="s">
        <v>324</v>
      </c>
      <c r="H462" s="9" t="s">
        <v>698</v>
      </c>
      <c r="I462" s="9">
        <v>1</v>
      </c>
      <c r="J462" s="9">
        <v>1</v>
      </c>
      <c r="K462" s="9">
        <v>2</v>
      </c>
      <c r="L462" s="9" t="s">
        <v>814</v>
      </c>
    </row>
    <row r="463" spans="1:12" x14ac:dyDescent="0.3">
      <c r="A463" s="9">
        <v>1</v>
      </c>
      <c r="B463" s="9" t="s">
        <v>805</v>
      </c>
      <c r="C463" s="9" t="s">
        <v>808</v>
      </c>
      <c r="D463" s="9" t="s">
        <v>195</v>
      </c>
      <c r="E463" s="9" t="s">
        <v>376</v>
      </c>
      <c r="F463" s="9" t="s">
        <v>134</v>
      </c>
      <c r="G463" s="9" t="s">
        <v>815</v>
      </c>
      <c r="H463" s="9" t="s">
        <v>801</v>
      </c>
      <c r="I463" s="9">
        <v>7</v>
      </c>
      <c r="J463" s="9">
        <v>1</v>
      </c>
      <c r="K463" s="9">
        <v>7</v>
      </c>
      <c r="L463" s="9" t="s">
        <v>348</v>
      </c>
    </row>
    <row r="464" spans="1:12" x14ac:dyDescent="0.3">
      <c r="A464" s="9">
        <v>1</v>
      </c>
      <c r="B464" s="9">
        <v>100</v>
      </c>
      <c r="C464" s="9">
        <v>591</v>
      </c>
      <c r="D464" s="9" t="s">
        <v>139</v>
      </c>
      <c r="E464" s="9" t="s">
        <v>129</v>
      </c>
      <c r="F464" s="9" t="s">
        <v>359</v>
      </c>
      <c r="G464" s="9" t="s">
        <v>816</v>
      </c>
      <c r="H464" s="9" t="s">
        <v>801</v>
      </c>
      <c r="I464" s="9">
        <v>1</v>
      </c>
      <c r="J464" s="9">
        <v>1</v>
      </c>
      <c r="K464" s="9">
        <v>4</v>
      </c>
      <c r="L464" s="9" t="s">
        <v>817</v>
      </c>
    </row>
    <row r="465" spans="1:12" x14ac:dyDescent="0.3">
      <c r="A465" s="9">
        <v>1</v>
      </c>
      <c r="B465" s="9">
        <v>100</v>
      </c>
      <c r="C465" s="9">
        <v>462</v>
      </c>
      <c r="D465" s="9" t="s">
        <v>198</v>
      </c>
      <c r="E465" s="9" t="s">
        <v>376</v>
      </c>
      <c r="F465" s="9" t="s">
        <v>156</v>
      </c>
      <c r="G465" s="9" t="s">
        <v>795</v>
      </c>
      <c r="H465" s="9" t="s">
        <v>689</v>
      </c>
      <c r="I465" s="9">
        <v>7</v>
      </c>
      <c r="J465" s="9">
        <v>4</v>
      </c>
      <c r="K465" s="9">
        <v>3</v>
      </c>
      <c r="L465" s="9" t="s">
        <v>818</v>
      </c>
    </row>
    <row r="466" spans="1:12" x14ac:dyDescent="0.3">
      <c r="A466" s="9">
        <v>1</v>
      </c>
      <c r="B466" s="9">
        <v>140</v>
      </c>
      <c r="C466" s="9">
        <v>800</v>
      </c>
      <c r="D466" s="9" t="s">
        <v>139</v>
      </c>
      <c r="E466" s="9" t="s">
        <v>376</v>
      </c>
      <c r="F466" s="9" t="s">
        <v>135</v>
      </c>
      <c r="G466" s="9" t="s">
        <v>313</v>
      </c>
      <c r="H466" s="9" t="s">
        <v>819</v>
      </c>
      <c r="I466" s="9">
        <v>2</v>
      </c>
      <c r="J466" s="9">
        <v>3</v>
      </c>
      <c r="K466" s="9">
        <v>4</v>
      </c>
      <c r="L466" s="9" t="s">
        <v>820</v>
      </c>
    </row>
    <row r="467" spans="1:12" x14ac:dyDescent="0.3">
      <c r="A467" s="9">
        <v>1</v>
      </c>
      <c r="B467" s="9">
        <v>225</v>
      </c>
      <c r="C467" s="9">
        <v>1000</v>
      </c>
      <c r="D467" s="9" t="s">
        <v>171</v>
      </c>
      <c r="E467" s="9" t="s">
        <v>376</v>
      </c>
      <c r="F467" s="9" t="s">
        <v>134</v>
      </c>
      <c r="G467" s="9" t="s">
        <v>821</v>
      </c>
      <c r="H467" s="9" t="s">
        <v>801</v>
      </c>
      <c r="I467" s="9">
        <v>7</v>
      </c>
      <c r="J467" s="9">
        <v>1</v>
      </c>
      <c r="K467" s="9">
        <v>7</v>
      </c>
      <c r="L467" s="9" t="s">
        <v>822</v>
      </c>
    </row>
    <row r="468" spans="1:12" x14ac:dyDescent="0.3">
      <c r="A468" s="9">
        <v>1</v>
      </c>
      <c r="B468" s="9">
        <v>80</v>
      </c>
      <c r="C468" s="9">
        <v>300</v>
      </c>
      <c r="D468" s="9" t="s">
        <v>134</v>
      </c>
      <c r="E468" s="9" t="s">
        <v>376</v>
      </c>
      <c r="F468" s="9" t="s">
        <v>156</v>
      </c>
      <c r="G468" s="9" t="s">
        <v>527</v>
      </c>
      <c r="H468" s="9" t="s">
        <v>689</v>
      </c>
      <c r="I468" s="9">
        <v>7</v>
      </c>
      <c r="J468" s="9">
        <v>4</v>
      </c>
      <c r="K468" s="9">
        <v>3</v>
      </c>
      <c r="L468" s="9" t="s">
        <v>823</v>
      </c>
    </row>
    <row r="469" spans="1:12" x14ac:dyDescent="0.3">
      <c r="A469" s="9">
        <v>1</v>
      </c>
      <c r="B469" s="9" t="s">
        <v>805</v>
      </c>
      <c r="C469" s="9" t="s">
        <v>806</v>
      </c>
      <c r="D469" s="9" t="s">
        <v>195</v>
      </c>
      <c r="E469" s="9" t="s">
        <v>376</v>
      </c>
      <c r="F469" s="9" t="s">
        <v>134</v>
      </c>
      <c r="G469" s="9" t="s">
        <v>824</v>
      </c>
      <c r="H469" s="9" t="s">
        <v>801</v>
      </c>
      <c r="I469" s="9">
        <v>7</v>
      </c>
      <c r="J469" s="9">
        <v>1</v>
      </c>
      <c r="K469" s="9">
        <v>7</v>
      </c>
      <c r="L469" s="9" t="s">
        <v>823</v>
      </c>
    </row>
    <row r="470" spans="1:12" x14ac:dyDescent="0.3">
      <c r="A470" s="9">
        <v>1</v>
      </c>
      <c r="B470" s="9">
        <v>150</v>
      </c>
      <c r="C470" s="9">
        <v>1000</v>
      </c>
      <c r="D470" s="9" t="s">
        <v>359</v>
      </c>
      <c r="E470" s="9" t="s">
        <v>376</v>
      </c>
      <c r="F470" s="9" t="s">
        <v>134</v>
      </c>
      <c r="G470" s="9" t="s">
        <v>416</v>
      </c>
      <c r="H470" s="9" t="s">
        <v>801</v>
      </c>
      <c r="I470" s="9">
        <v>7</v>
      </c>
      <c r="J470" s="9">
        <v>1</v>
      </c>
      <c r="K470" s="9">
        <v>7</v>
      </c>
      <c r="L470" s="9" t="s">
        <v>825</v>
      </c>
    </row>
    <row r="471" spans="1:12" x14ac:dyDescent="0.3">
      <c r="A471" s="9">
        <v>1</v>
      </c>
      <c r="B471" s="9">
        <v>225</v>
      </c>
      <c r="C471" s="9">
        <v>1300</v>
      </c>
      <c r="D471" s="9" t="s">
        <v>359</v>
      </c>
      <c r="E471" s="9" t="s">
        <v>376</v>
      </c>
      <c r="F471" s="9" t="s">
        <v>134</v>
      </c>
      <c r="G471" s="9" t="s">
        <v>826</v>
      </c>
      <c r="H471" s="9" t="s">
        <v>801</v>
      </c>
      <c r="I471" s="9">
        <v>7</v>
      </c>
      <c r="J471" s="9">
        <v>1</v>
      </c>
      <c r="K471" s="9">
        <v>7</v>
      </c>
      <c r="L471" s="9" t="s">
        <v>825</v>
      </c>
    </row>
    <row r="472" spans="1:12" x14ac:dyDescent="0.3">
      <c r="A472" s="9">
        <v>1</v>
      </c>
      <c r="B472" s="9">
        <v>200</v>
      </c>
      <c r="C472" s="9">
        <v>200</v>
      </c>
      <c r="D472" s="9" t="s">
        <v>198</v>
      </c>
      <c r="E472" s="9" t="s">
        <v>129</v>
      </c>
      <c r="F472" s="9" t="s">
        <v>139</v>
      </c>
      <c r="G472" s="9" t="s">
        <v>827</v>
      </c>
      <c r="H472" s="9" t="s">
        <v>689</v>
      </c>
      <c r="I472" s="9">
        <v>1</v>
      </c>
      <c r="J472" s="9">
        <v>2</v>
      </c>
      <c r="K472" s="9">
        <v>1</v>
      </c>
      <c r="L472" s="9" t="s">
        <v>828</v>
      </c>
    </row>
    <row r="473" spans="1:12" x14ac:dyDescent="0.3">
      <c r="A473" s="9">
        <v>1</v>
      </c>
      <c r="B473" s="9">
        <v>80</v>
      </c>
      <c r="C473" s="9">
        <v>1500</v>
      </c>
      <c r="D473" s="9" t="s">
        <v>447</v>
      </c>
      <c r="E473" s="9" t="s">
        <v>376</v>
      </c>
      <c r="F473" s="9" t="s">
        <v>156</v>
      </c>
      <c r="G473" s="9" t="s">
        <v>229</v>
      </c>
      <c r="H473" s="9" t="s">
        <v>689</v>
      </c>
      <c r="I473" s="9">
        <v>7</v>
      </c>
      <c r="J473" s="9">
        <v>4</v>
      </c>
      <c r="K473" s="9">
        <v>3</v>
      </c>
      <c r="L473" s="9" t="s">
        <v>829</v>
      </c>
    </row>
    <row r="474" spans="1:12" x14ac:dyDescent="0.3">
      <c r="A474" s="9">
        <v>1</v>
      </c>
      <c r="B474" s="9">
        <v>225</v>
      </c>
      <c r="C474" s="9">
        <v>1000</v>
      </c>
      <c r="D474" s="9" t="s">
        <v>198</v>
      </c>
      <c r="E474" s="9" t="s">
        <v>376</v>
      </c>
      <c r="F474" s="9" t="s">
        <v>134</v>
      </c>
      <c r="G474" s="9" t="s">
        <v>761</v>
      </c>
      <c r="H474" s="9" t="s">
        <v>801</v>
      </c>
      <c r="I474" s="9">
        <v>7</v>
      </c>
      <c r="J474" s="9">
        <v>1</v>
      </c>
      <c r="K474" s="9">
        <v>7</v>
      </c>
      <c r="L474" s="9" t="s">
        <v>829</v>
      </c>
    </row>
    <row r="475" spans="1:12" x14ac:dyDescent="0.3">
      <c r="A475" s="9">
        <v>1</v>
      </c>
      <c r="B475" s="9" t="s">
        <v>811</v>
      </c>
      <c r="C475" s="9" t="s">
        <v>808</v>
      </c>
      <c r="D475" s="9" t="s">
        <v>139</v>
      </c>
      <c r="E475" s="9" t="s">
        <v>376</v>
      </c>
      <c r="F475" s="9" t="s">
        <v>134</v>
      </c>
      <c r="G475" s="9" t="s">
        <v>830</v>
      </c>
      <c r="H475" s="9" t="s">
        <v>801</v>
      </c>
      <c r="I475" s="9">
        <v>7</v>
      </c>
      <c r="J475" s="9">
        <v>1</v>
      </c>
      <c r="K475" s="9">
        <v>7</v>
      </c>
      <c r="L475" s="9" t="s">
        <v>831</v>
      </c>
    </row>
    <row r="476" spans="1:12" x14ac:dyDescent="0.3">
      <c r="A476" s="9">
        <v>1</v>
      </c>
      <c r="B476" s="9">
        <v>150</v>
      </c>
      <c r="C476" s="9" t="s">
        <v>832</v>
      </c>
      <c r="D476" s="9" t="s">
        <v>833</v>
      </c>
      <c r="E476" s="9" t="s">
        <v>156</v>
      </c>
      <c r="F476" s="9" t="s">
        <v>139</v>
      </c>
      <c r="G476" s="9">
        <v>180</v>
      </c>
      <c r="H476" s="9">
        <v>30</v>
      </c>
      <c r="I476" s="9">
        <v>7</v>
      </c>
      <c r="J476" s="9">
        <v>3</v>
      </c>
      <c r="K476" s="9">
        <v>4</v>
      </c>
      <c r="L476" s="9" t="s">
        <v>831</v>
      </c>
    </row>
    <row r="477" spans="1:12" x14ac:dyDescent="0.3">
      <c r="A477" s="9">
        <v>1</v>
      </c>
      <c r="B477" s="9">
        <v>150</v>
      </c>
      <c r="C477" s="9">
        <v>150</v>
      </c>
      <c r="D477" s="9" t="s">
        <v>359</v>
      </c>
      <c r="E477" s="9" t="s">
        <v>156</v>
      </c>
      <c r="F477" s="9" t="s">
        <v>834</v>
      </c>
      <c r="G477" s="9" t="s">
        <v>835</v>
      </c>
      <c r="H477" s="9" t="s">
        <v>718</v>
      </c>
      <c r="I477" s="9">
        <v>1</v>
      </c>
      <c r="J477" s="9">
        <v>2</v>
      </c>
      <c r="K477" s="9">
        <v>7</v>
      </c>
      <c r="L477" s="9" t="s">
        <v>836</v>
      </c>
    </row>
    <row r="478" spans="1:12" x14ac:dyDescent="0.3">
      <c r="A478" s="9">
        <v>1</v>
      </c>
      <c r="B478" s="9">
        <v>160</v>
      </c>
      <c r="C478" s="9">
        <v>1000</v>
      </c>
      <c r="D478" s="9" t="s">
        <v>139</v>
      </c>
      <c r="E478" s="9" t="s">
        <v>376</v>
      </c>
      <c r="F478" s="9" t="s">
        <v>135</v>
      </c>
      <c r="G478" s="9" t="s">
        <v>837</v>
      </c>
      <c r="H478" s="9" t="s">
        <v>819</v>
      </c>
      <c r="I478" s="9">
        <v>2</v>
      </c>
      <c r="J478" s="9">
        <v>3</v>
      </c>
      <c r="K478" s="9">
        <v>4</v>
      </c>
      <c r="L478" s="9" t="s">
        <v>838</v>
      </c>
    </row>
    <row r="479" spans="1:12" x14ac:dyDescent="0.3">
      <c r="A479" s="9">
        <v>1</v>
      </c>
      <c r="B479" s="9" t="s">
        <v>811</v>
      </c>
      <c r="C479" s="9" t="s">
        <v>806</v>
      </c>
      <c r="D479" s="9" t="s">
        <v>139</v>
      </c>
      <c r="E479" s="9" t="s">
        <v>376</v>
      </c>
      <c r="F479" s="9" t="s">
        <v>134</v>
      </c>
      <c r="G479" s="9" t="s">
        <v>839</v>
      </c>
      <c r="H479" s="9" t="s">
        <v>801</v>
      </c>
      <c r="I479" s="9">
        <v>7</v>
      </c>
      <c r="J479" s="9">
        <v>1</v>
      </c>
      <c r="K479" s="9">
        <v>7</v>
      </c>
      <c r="L479" s="9" t="s">
        <v>840</v>
      </c>
    </row>
    <row r="480" spans="1:12" x14ac:dyDescent="0.3">
      <c r="A480" s="9">
        <v>1</v>
      </c>
      <c r="B480" s="9" t="s">
        <v>811</v>
      </c>
      <c r="C480" s="9" t="s">
        <v>806</v>
      </c>
      <c r="D480" s="9" t="s">
        <v>195</v>
      </c>
      <c r="E480" s="9" t="s">
        <v>376</v>
      </c>
      <c r="F480" s="9" t="s">
        <v>134</v>
      </c>
      <c r="G480" s="9" t="s">
        <v>841</v>
      </c>
      <c r="H480" s="9" t="s">
        <v>801</v>
      </c>
      <c r="I480" s="9">
        <v>7</v>
      </c>
      <c r="J480" s="9">
        <v>1</v>
      </c>
      <c r="K480" s="9">
        <v>7</v>
      </c>
      <c r="L480" s="9" t="s">
        <v>840</v>
      </c>
    </row>
    <row r="481" spans="1:12" x14ac:dyDescent="0.3">
      <c r="A481" s="9">
        <v>1</v>
      </c>
      <c r="B481" s="9">
        <v>150</v>
      </c>
      <c r="C481" s="9">
        <v>450</v>
      </c>
      <c r="D481" s="9" t="s">
        <v>134</v>
      </c>
      <c r="E481" s="9" t="s">
        <v>129</v>
      </c>
      <c r="F481" s="9" t="s">
        <v>139</v>
      </c>
      <c r="G481" s="9" t="s">
        <v>742</v>
      </c>
      <c r="H481" s="9" t="s">
        <v>758</v>
      </c>
      <c r="I481" s="9">
        <v>7</v>
      </c>
      <c r="J481" s="9">
        <v>1</v>
      </c>
      <c r="K481" s="9">
        <v>7</v>
      </c>
      <c r="L481" s="9" t="s">
        <v>842</v>
      </c>
    </row>
    <row r="482" spans="1:12" x14ac:dyDescent="0.3">
      <c r="A482" s="9">
        <v>1</v>
      </c>
      <c r="B482" s="9">
        <v>150</v>
      </c>
      <c r="C482" s="9">
        <v>600</v>
      </c>
      <c r="D482" s="9" t="s">
        <v>171</v>
      </c>
      <c r="E482" s="9" t="s">
        <v>129</v>
      </c>
      <c r="F482" s="9" t="s">
        <v>139</v>
      </c>
      <c r="G482" s="9" t="s">
        <v>742</v>
      </c>
      <c r="H482" s="9" t="s">
        <v>758</v>
      </c>
      <c r="I482" s="9">
        <v>7</v>
      </c>
      <c r="J482" s="9">
        <v>1</v>
      </c>
      <c r="K482" s="9">
        <v>7</v>
      </c>
      <c r="L482" s="9" t="s">
        <v>842</v>
      </c>
    </row>
    <row r="483" spans="1:12" x14ac:dyDescent="0.3">
      <c r="A483" s="9">
        <v>1</v>
      </c>
      <c r="B483" s="9">
        <v>160</v>
      </c>
      <c r="C483" s="9">
        <v>800</v>
      </c>
      <c r="D483" s="9" t="s">
        <v>139</v>
      </c>
      <c r="E483" s="9" t="s">
        <v>129</v>
      </c>
      <c r="F483" s="9" t="s">
        <v>135</v>
      </c>
      <c r="G483" s="9" t="s">
        <v>661</v>
      </c>
      <c r="H483" s="9" t="s">
        <v>819</v>
      </c>
      <c r="I483" s="9">
        <v>2</v>
      </c>
      <c r="J483" s="9">
        <v>3</v>
      </c>
      <c r="K483" s="9">
        <v>4</v>
      </c>
      <c r="L483" s="9" t="s">
        <v>842</v>
      </c>
    </row>
    <row r="484" spans="1:12" x14ac:dyDescent="0.3">
      <c r="A484" s="9">
        <v>1</v>
      </c>
      <c r="B484" s="9">
        <v>200</v>
      </c>
      <c r="C484" s="9">
        <v>750</v>
      </c>
      <c r="D484" s="9" t="s">
        <v>195</v>
      </c>
      <c r="E484" s="9" t="s">
        <v>156</v>
      </c>
      <c r="F484" s="9" t="s">
        <v>139</v>
      </c>
      <c r="G484" s="9" t="s">
        <v>843</v>
      </c>
      <c r="H484" s="9" t="s">
        <v>844</v>
      </c>
      <c r="I484" s="9">
        <v>7</v>
      </c>
      <c r="J484" s="9">
        <v>1</v>
      </c>
      <c r="K484" s="9">
        <v>4</v>
      </c>
      <c r="L484" s="9" t="s">
        <v>845</v>
      </c>
    </row>
    <row r="485" spans="1:12" x14ac:dyDescent="0.3">
      <c r="A485" s="9">
        <v>1</v>
      </c>
      <c r="B485" s="9">
        <v>150</v>
      </c>
      <c r="C485" s="9">
        <v>600</v>
      </c>
      <c r="D485" s="9" t="s">
        <v>134</v>
      </c>
      <c r="E485" s="9" t="s">
        <v>447</v>
      </c>
      <c r="F485" s="9" t="s">
        <v>139</v>
      </c>
      <c r="G485" s="9" t="s">
        <v>846</v>
      </c>
      <c r="H485" s="9" t="s">
        <v>718</v>
      </c>
      <c r="I485" s="9">
        <v>7</v>
      </c>
      <c r="J485" s="9">
        <v>1</v>
      </c>
      <c r="K485" s="9">
        <v>4</v>
      </c>
      <c r="L485" s="9" t="s">
        <v>847</v>
      </c>
    </row>
    <row r="486" spans="1:12" x14ac:dyDescent="0.3">
      <c r="A486" s="9">
        <v>1</v>
      </c>
      <c r="B486" s="9">
        <v>125</v>
      </c>
      <c r="C486" s="9" t="s">
        <v>752</v>
      </c>
      <c r="D486" s="9" t="s">
        <v>792</v>
      </c>
      <c r="E486" s="9" t="s">
        <v>190</v>
      </c>
      <c r="F486" s="9" t="s">
        <v>135</v>
      </c>
      <c r="G486" s="9" t="s">
        <v>848</v>
      </c>
      <c r="H486" s="9" t="s">
        <v>734</v>
      </c>
      <c r="I486" s="9">
        <v>1</v>
      </c>
      <c r="J486" s="9">
        <v>1</v>
      </c>
      <c r="K486" s="9">
        <v>7</v>
      </c>
      <c r="L486" s="9" t="s">
        <v>849</v>
      </c>
    </row>
    <row r="487" spans="1:12" x14ac:dyDescent="0.3">
      <c r="A487" s="9">
        <v>1</v>
      </c>
      <c r="B487" s="9">
        <v>150</v>
      </c>
      <c r="C487" s="9" t="s">
        <v>850</v>
      </c>
      <c r="D487" s="9" t="s">
        <v>851</v>
      </c>
      <c r="E487" s="9" t="s">
        <v>156</v>
      </c>
      <c r="F487" s="9" t="s">
        <v>139</v>
      </c>
      <c r="G487" s="9">
        <v>180</v>
      </c>
      <c r="H487" s="9">
        <v>30</v>
      </c>
      <c r="I487" s="9">
        <v>7</v>
      </c>
      <c r="J487" s="9">
        <v>3</v>
      </c>
      <c r="K487" s="9">
        <v>4</v>
      </c>
      <c r="L487" s="9" t="s">
        <v>374</v>
      </c>
    </row>
    <row r="488" spans="1:12" x14ac:dyDescent="0.3">
      <c r="A488" s="9">
        <v>1</v>
      </c>
      <c r="B488" s="9">
        <v>100</v>
      </c>
      <c r="C488" s="9">
        <v>1700</v>
      </c>
      <c r="D488" s="9" t="s">
        <v>171</v>
      </c>
      <c r="E488" s="9" t="s">
        <v>376</v>
      </c>
      <c r="F488" s="9" t="s">
        <v>156</v>
      </c>
      <c r="G488" s="9" t="s">
        <v>852</v>
      </c>
      <c r="H488" s="9" t="s">
        <v>689</v>
      </c>
      <c r="I488" s="9">
        <v>7</v>
      </c>
      <c r="J488" s="9">
        <v>4</v>
      </c>
      <c r="K488" s="9">
        <v>3</v>
      </c>
      <c r="L488" s="9" t="s">
        <v>379</v>
      </c>
    </row>
    <row r="489" spans="1:12" x14ac:dyDescent="0.3">
      <c r="A489" s="9">
        <v>1</v>
      </c>
      <c r="B489" s="9">
        <v>150</v>
      </c>
      <c r="C489" s="9" t="s">
        <v>772</v>
      </c>
      <c r="D489" s="9" t="s">
        <v>773</v>
      </c>
      <c r="E489" s="9" t="s">
        <v>156</v>
      </c>
      <c r="F489" s="9" t="s">
        <v>139</v>
      </c>
      <c r="G489" s="9">
        <v>103</v>
      </c>
      <c r="H489" s="9">
        <v>30</v>
      </c>
      <c r="I489" s="9">
        <v>7</v>
      </c>
      <c r="J489" s="9">
        <v>3</v>
      </c>
      <c r="K489" s="9">
        <v>4</v>
      </c>
      <c r="L489" s="9" t="s">
        <v>853</v>
      </c>
    </row>
    <row r="490" spans="1:12" x14ac:dyDescent="0.3">
      <c r="A490" s="9">
        <v>1</v>
      </c>
      <c r="B490" s="9">
        <v>200</v>
      </c>
      <c r="C490" s="9" t="s">
        <v>854</v>
      </c>
      <c r="D490" s="9" t="s">
        <v>855</v>
      </c>
      <c r="E490" s="9" t="s">
        <v>156</v>
      </c>
      <c r="F490" s="9" t="s">
        <v>139</v>
      </c>
      <c r="G490" s="9">
        <v>180</v>
      </c>
      <c r="H490" s="9">
        <v>30</v>
      </c>
      <c r="I490" s="9">
        <v>7</v>
      </c>
      <c r="J490" s="9">
        <v>3</v>
      </c>
      <c r="K490" s="9">
        <v>4</v>
      </c>
      <c r="L490" s="9" t="s">
        <v>387</v>
      </c>
    </row>
    <row r="491" spans="1:12" x14ac:dyDescent="0.3">
      <c r="A491" s="9">
        <v>1</v>
      </c>
      <c r="B491" s="9">
        <v>175</v>
      </c>
      <c r="C491" s="9" t="s">
        <v>731</v>
      </c>
      <c r="D491" s="9" t="s">
        <v>796</v>
      </c>
      <c r="E491" s="9" t="s">
        <v>283</v>
      </c>
      <c r="F491" s="9" t="s">
        <v>135</v>
      </c>
      <c r="G491" s="9" t="s">
        <v>856</v>
      </c>
      <c r="H491" s="9" t="s">
        <v>734</v>
      </c>
      <c r="I491" s="9">
        <v>1</v>
      </c>
      <c r="J491" s="9">
        <v>1</v>
      </c>
      <c r="K491" s="9">
        <v>7</v>
      </c>
      <c r="L491" s="9" t="s">
        <v>387</v>
      </c>
    </row>
    <row r="492" spans="1:12" x14ac:dyDescent="0.3">
      <c r="A492" s="9">
        <v>1</v>
      </c>
      <c r="B492" s="9">
        <v>100</v>
      </c>
      <c r="C492" s="9">
        <v>167</v>
      </c>
      <c r="D492" s="9" t="s">
        <v>198</v>
      </c>
      <c r="E492" s="9" t="s">
        <v>156</v>
      </c>
      <c r="F492" s="9" t="s">
        <v>375</v>
      </c>
      <c r="G492" s="9" t="s">
        <v>857</v>
      </c>
      <c r="H492" s="9" t="s">
        <v>750</v>
      </c>
      <c r="I492" s="9">
        <v>1</v>
      </c>
      <c r="J492" s="9">
        <v>1</v>
      </c>
      <c r="K492" s="9">
        <v>6</v>
      </c>
      <c r="L492" s="9" t="s">
        <v>858</v>
      </c>
    </row>
    <row r="493" spans="1:12" x14ac:dyDescent="0.3">
      <c r="A493" s="9">
        <v>1</v>
      </c>
      <c r="B493" s="9">
        <v>100</v>
      </c>
      <c r="C493" s="9">
        <v>400</v>
      </c>
      <c r="D493" s="9" t="s">
        <v>130</v>
      </c>
      <c r="E493" s="9" t="s">
        <v>129</v>
      </c>
      <c r="F493" s="9" t="s">
        <v>359</v>
      </c>
      <c r="G493" s="9" t="s">
        <v>416</v>
      </c>
      <c r="H493" s="9" t="s">
        <v>801</v>
      </c>
      <c r="I493" s="9">
        <v>1</v>
      </c>
      <c r="J493" s="9">
        <v>1</v>
      </c>
      <c r="K493" s="9">
        <v>4</v>
      </c>
      <c r="L493" s="9" t="s">
        <v>858</v>
      </c>
    </row>
    <row r="494" spans="1:12" x14ac:dyDescent="0.3">
      <c r="A494" s="9">
        <v>1</v>
      </c>
      <c r="B494" s="9">
        <v>175</v>
      </c>
      <c r="C494" s="9">
        <v>668</v>
      </c>
      <c r="D494" s="9" t="s">
        <v>198</v>
      </c>
      <c r="E494" s="9" t="s">
        <v>129</v>
      </c>
      <c r="F494" s="9" t="s">
        <v>130</v>
      </c>
      <c r="G494" s="9" t="s">
        <v>703</v>
      </c>
      <c r="H494" s="9" t="s">
        <v>704</v>
      </c>
      <c r="I494" s="9">
        <v>1</v>
      </c>
      <c r="J494" s="9">
        <v>1</v>
      </c>
      <c r="K494" s="9">
        <v>3</v>
      </c>
      <c r="L494" s="9" t="s">
        <v>858</v>
      </c>
    </row>
    <row r="495" spans="1:12" x14ac:dyDescent="0.3">
      <c r="A495" s="9">
        <v>1</v>
      </c>
      <c r="B495" s="9">
        <v>200</v>
      </c>
      <c r="C495" s="9">
        <v>1100</v>
      </c>
      <c r="D495" s="9" t="s">
        <v>134</v>
      </c>
      <c r="E495" s="9" t="s">
        <v>447</v>
      </c>
      <c r="F495" s="9" t="s">
        <v>130</v>
      </c>
      <c r="G495" s="9" t="s">
        <v>762</v>
      </c>
      <c r="H495" s="9" t="s">
        <v>698</v>
      </c>
      <c r="I495" s="9">
        <v>1</v>
      </c>
      <c r="J495" s="9">
        <v>1</v>
      </c>
      <c r="K495" s="9">
        <v>2</v>
      </c>
      <c r="L495" s="9" t="s">
        <v>859</v>
      </c>
    </row>
    <row r="496" spans="1:12" x14ac:dyDescent="0.3">
      <c r="A496" s="9">
        <v>1</v>
      </c>
      <c r="B496" s="9">
        <v>200</v>
      </c>
      <c r="C496" s="9">
        <v>2000</v>
      </c>
      <c r="D496" s="9" t="s">
        <v>171</v>
      </c>
      <c r="E496" s="9" t="s">
        <v>129</v>
      </c>
      <c r="F496" s="9" t="s">
        <v>139</v>
      </c>
      <c r="G496" s="9" t="s">
        <v>131</v>
      </c>
      <c r="H496" s="9" t="s">
        <v>860</v>
      </c>
      <c r="I496" s="9">
        <v>1</v>
      </c>
      <c r="J496" s="9">
        <v>3</v>
      </c>
      <c r="K496" s="9">
        <v>4</v>
      </c>
      <c r="L496" s="9" t="s">
        <v>861</v>
      </c>
    </row>
    <row r="497" spans="1:12" x14ac:dyDescent="0.3">
      <c r="A497" s="9">
        <v>1</v>
      </c>
      <c r="B497" s="9">
        <v>200</v>
      </c>
      <c r="C497" s="9" t="s">
        <v>774</v>
      </c>
      <c r="D497" s="9" t="s">
        <v>775</v>
      </c>
      <c r="E497" s="9" t="s">
        <v>156</v>
      </c>
      <c r="F497" s="9" t="s">
        <v>139</v>
      </c>
      <c r="G497" s="9">
        <v>180</v>
      </c>
      <c r="H497" s="9">
        <v>30</v>
      </c>
      <c r="I497" s="9">
        <v>7</v>
      </c>
      <c r="J497" s="9">
        <v>3</v>
      </c>
      <c r="K497" s="9">
        <v>4</v>
      </c>
      <c r="L497" s="9" t="s">
        <v>862</v>
      </c>
    </row>
    <row r="498" spans="1:12" x14ac:dyDescent="0.3">
      <c r="A498" s="9">
        <v>1</v>
      </c>
      <c r="B498" s="9">
        <v>150</v>
      </c>
      <c r="C498" s="9">
        <v>500</v>
      </c>
      <c r="D498" s="9" t="s">
        <v>134</v>
      </c>
      <c r="E498" s="9" t="s">
        <v>129</v>
      </c>
      <c r="F498" s="9" t="s">
        <v>139</v>
      </c>
      <c r="G498" s="9" t="s">
        <v>313</v>
      </c>
      <c r="H498" s="9" t="s">
        <v>758</v>
      </c>
      <c r="I498" s="9">
        <v>7</v>
      </c>
      <c r="J498" s="9">
        <v>1</v>
      </c>
      <c r="K498" s="9">
        <v>7</v>
      </c>
      <c r="L498" s="9" t="s">
        <v>863</v>
      </c>
    </row>
    <row r="499" spans="1:12" x14ac:dyDescent="0.3">
      <c r="A499" s="9">
        <v>1</v>
      </c>
      <c r="B499" s="9">
        <v>150</v>
      </c>
      <c r="C499" s="9">
        <v>400</v>
      </c>
      <c r="D499" s="9" t="s">
        <v>130</v>
      </c>
      <c r="E499" s="9" t="s">
        <v>129</v>
      </c>
      <c r="F499" s="9" t="s">
        <v>139</v>
      </c>
      <c r="G499" s="9" t="s">
        <v>313</v>
      </c>
      <c r="H499" s="9" t="s">
        <v>758</v>
      </c>
      <c r="I499" s="9">
        <v>7</v>
      </c>
      <c r="J499" s="9">
        <v>1</v>
      </c>
      <c r="K499" s="9">
        <v>7</v>
      </c>
      <c r="L499" s="9" t="s">
        <v>863</v>
      </c>
    </row>
    <row r="500" spans="1:12" x14ac:dyDescent="0.3">
      <c r="A500" s="9">
        <v>1</v>
      </c>
      <c r="B500" s="9">
        <v>100</v>
      </c>
      <c r="C500" s="9">
        <v>462</v>
      </c>
      <c r="D500" s="9" t="s">
        <v>198</v>
      </c>
      <c r="E500" s="9" t="s">
        <v>376</v>
      </c>
      <c r="F500" s="9" t="s">
        <v>156</v>
      </c>
      <c r="G500" s="9" t="s">
        <v>795</v>
      </c>
      <c r="H500" s="9" t="s">
        <v>689</v>
      </c>
      <c r="I500" s="9">
        <v>7</v>
      </c>
      <c r="J500" s="9">
        <v>4</v>
      </c>
      <c r="K500" s="9">
        <v>3</v>
      </c>
      <c r="L500" s="9" t="s">
        <v>864</v>
      </c>
    </row>
    <row r="501" spans="1:12" x14ac:dyDescent="0.3">
      <c r="A501" s="9">
        <v>1</v>
      </c>
      <c r="B501" s="9">
        <v>175</v>
      </c>
      <c r="C501" s="9" t="s">
        <v>731</v>
      </c>
      <c r="D501" s="9" t="s">
        <v>792</v>
      </c>
      <c r="E501" s="9" t="s">
        <v>283</v>
      </c>
      <c r="F501" s="9" t="s">
        <v>135</v>
      </c>
      <c r="G501" s="9" t="s">
        <v>865</v>
      </c>
      <c r="H501" s="9" t="s">
        <v>734</v>
      </c>
      <c r="I501" s="9">
        <v>1</v>
      </c>
      <c r="J501" s="9">
        <v>1</v>
      </c>
      <c r="K501" s="9">
        <v>7</v>
      </c>
      <c r="L501" s="9" t="s">
        <v>866</v>
      </c>
    </row>
    <row r="502" spans="1:12" x14ac:dyDescent="0.3">
      <c r="A502" s="9">
        <v>1</v>
      </c>
      <c r="B502" s="9">
        <v>107</v>
      </c>
      <c r="C502" s="9">
        <v>1400</v>
      </c>
      <c r="D502" s="9" t="s">
        <v>787</v>
      </c>
      <c r="E502" s="9" t="s">
        <v>129</v>
      </c>
      <c r="F502" s="9" t="s">
        <v>156</v>
      </c>
      <c r="G502" s="9" t="s">
        <v>867</v>
      </c>
      <c r="H502" s="9">
        <v>26</v>
      </c>
      <c r="I502" s="9">
        <v>1</v>
      </c>
      <c r="J502" s="9">
        <v>1</v>
      </c>
      <c r="K502" s="9">
        <v>5</v>
      </c>
      <c r="L502" s="9" t="s">
        <v>421</v>
      </c>
    </row>
    <row r="503" spans="1:12" x14ac:dyDescent="0.3">
      <c r="A503" s="9">
        <v>1</v>
      </c>
      <c r="B503" s="9">
        <v>120</v>
      </c>
      <c r="C503" s="9">
        <v>800</v>
      </c>
      <c r="D503" s="9" t="s">
        <v>787</v>
      </c>
      <c r="E503" s="9" t="s">
        <v>129</v>
      </c>
      <c r="F503" s="9" t="s">
        <v>156</v>
      </c>
      <c r="G503" s="9">
        <v>100</v>
      </c>
      <c r="H503" s="9">
        <v>26</v>
      </c>
      <c r="I503" s="9">
        <v>1</v>
      </c>
      <c r="J503" s="9">
        <v>1</v>
      </c>
      <c r="K503" s="9">
        <v>5</v>
      </c>
      <c r="L503" s="9" t="s">
        <v>421</v>
      </c>
    </row>
    <row r="504" spans="1:12" x14ac:dyDescent="0.3">
      <c r="A504" s="9">
        <v>1</v>
      </c>
      <c r="B504" s="9">
        <v>120</v>
      </c>
      <c r="C504" s="9">
        <v>800</v>
      </c>
      <c r="D504" s="9" t="s">
        <v>787</v>
      </c>
      <c r="E504" s="9" t="s">
        <v>129</v>
      </c>
      <c r="F504" s="9" t="s">
        <v>156</v>
      </c>
      <c r="G504" s="9">
        <v>100</v>
      </c>
      <c r="H504" s="9">
        <v>26</v>
      </c>
      <c r="I504" s="9">
        <v>1</v>
      </c>
      <c r="J504" s="9">
        <v>1</v>
      </c>
      <c r="K504" s="9">
        <v>5</v>
      </c>
      <c r="L504" s="9" t="s">
        <v>421</v>
      </c>
    </row>
    <row r="505" spans="1:12" x14ac:dyDescent="0.3">
      <c r="A505" s="9">
        <v>1</v>
      </c>
      <c r="B505" s="9">
        <v>120</v>
      </c>
      <c r="C505" s="9">
        <v>800</v>
      </c>
      <c r="D505" s="9" t="s">
        <v>787</v>
      </c>
      <c r="E505" s="9" t="s">
        <v>447</v>
      </c>
      <c r="F505" s="9" t="s">
        <v>156</v>
      </c>
      <c r="G505" s="9">
        <v>75</v>
      </c>
      <c r="H505" s="9">
        <v>26</v>
      </c>
      <c r="I505" s="9">
        <v>1</v>
      </c>
      <c r="J505" s="9">
        <v>1</v>
      </c>
      <c r="K505" s="9">
        <v>5</v>
      </c>
      <c r="L505" s="9" t="s">
        <v>421</v>
      </c>
    </row>
    <row r="506" spans="1:12" x14ac:dyDescent="0.3">
      <c r="A506" s="9">
        <v>1</v>
      </c>
      <c r="B506" s="9">
        <v>120</v>
      </c>
      <c r="C506" s="9">
        <v>1100</v>
      </c>
      <c r="D506" s="9" t="s">
        <v>787</v>
      </c>
      <c r="E506" s="9" t="s">
        <v>447</v>
      </c>
      <c r="F506" s="9" t="s">
        <v>156</v>
      </c>
      <c r="G506" s="9" t="s">
        <v>868</v>
      </c>
      <c r="H506" s="9">
        <v>26</v>
      </c>
      <c r="I506" s="9">
        <v>1</v>
      </c>
      <c r="J506" s="9">
        <v>1</v>
      </c>
      <c r="K506" s="9">
        <v>5</v>
      </c>
      <c r="L506" s="9" t="s">
        <v>421</v>
      </c>
    </row>
    <row r="507" spans="1:12" x14ac:dyDescent="0.3">
      <c r="A507" s="9">
        <v>1</v>
      </c>
      <c r="B507" s="9">
        <v>120</v>
      </c>
      <c r="C507" s="9">
        <v>1400</v>
      </c>
      <c r="D507" s="9" t="s">
        <v>787</v>
      </c>
      <c r="E507" s="9" t="s">
        <v>447</v>
      </c>
      <c r="F507" s="9" t="s">
        <v>156</v>
      </c>
      <c r="G507" s="9" t="s">
        <v>869</v>
      </c>
      <c r="H507" s="9">
        <v>26</v>
      </c>
      <c r="I507" s="9">
        <v>1</v>
      </c>
      <c r="J507" s="9">
        <v>1</v>
      </c>
      <c r="K507" s="9">
        <v>5</v>
      </c>
      <c r="L507" s="9" t="s">
        <v>421</v>
      </c>
    </row>
    <row r="508" spans="1:12" x14ac:dyDescent="0.3">
      <c r="A508" s="9">
        <v>1</v>
      </c>
      <c r="B508" s="9">
        <v>120</v>
      </c>
      <c r="C508" s="9">
        <v>1700</v>
      </c>
      <c r="D508" s="9" t="s">
        <v>787</v>
      </c>
      <c r="E508" s="9" t="s">
        <v>129</v>
      </c>
      <c r="F508" s="9" t="s">
        <v>156</v>
      </c>
      <c r="G508" s="9" t="s">
        <v>870</v>
      </c>
      <c r="H508" s="9">
        <v>26</v>
      </c>
      <c r="I508" s="9">
        <v>1</v>
      </c>
      <c r="J508" s="9">
        <v>1</v>
      </c>
      <c r="K508" s="9">
        <v>5</v>
      </c>
      <c r="L508" s="9" t="s">
        <v>421</v>
      </c>
    </row>
    <row r="509" spans="1:12" x14ac:dyDescent="0.3">
      <c r="A509" s="9">
        <v>1</v>
      </c>
      <c r="B509" s="9">
        <v>160</v>
      </c>
      <c r="C509" s="9">
        <v>1000</v>
      </c>
      <c r="D509" s="9" t="s">
        <v>787</v>
      </c>
      <c r="E509" s="9" t="s">
        <v>129</v>
      </c>
      <c r="F509" s="9" t="s">
        <v>156</v>
      </c>
      <c r="G509" s="9" t="s">
        <v>211</v>
      </c>
      <c r="H509" s="9">
        <v>26</v>
      </c>
      <c r="I509" s="9">
        <v>1</v>
      </c>
      <c r="J509" s="9">
        <v>1</v>
      </c>
      <c r="K509" s="9">
        <v>5</v>
      </c>
      <c r="L509" s="9" t="s">
        <v>421</v>
      </c>
    </row>
    <row r="510" spans="1:12" x14ac:dyDescent="0.3">
      <c r="A510" s="9">
        <v>1</v>
      </c>
      <c r="B510" s="9">
        <v>160</v>
      </c>
      <c r="C510" s="9">
        <v>2000</v>
      </c>
      <c r="D510" s="9" t="s">
        <v>787</v>
      </c>
      <c r="E510" s="9" t="s">
        <v>129</v>
      </c>
      <c r="F510" s="9" t="s">
        <v>156</v>
      </c>
      <c r="G510" s="9" t="s">
        <v>177</v>
      </c>
      <c r="H510" s="9">
        <v>26</v>
      </c>
      <c r="I510" s="9">
        <v>1</v>
      </c>
      <c r="J510" s="9">
        <v>1</v>
      </c>
      <c r="K510" s="9">
        <v>5</v>
      </c>
      <c r="L510" s="9" t="s">
        <v>421</v>
      </c>
    </row>
    <row r="511" spans="1:12" x14ac:dyDescent="0.3">
      <c r="A511" s="9">
        <v>1</v>
      </c>
      <c r="B511" s="9">
        <v>180</v>
      </c>
      <c r="C511" s="9">
        <v>1400</v>
      </c>
      <c r="D511" s="9" t="s">
        <v>787</v>
      </c>
      <c r="E511" s="9" t="s">
        <v>129</v>
      </c>
      <c r="F511" s="9" t="s">
        <v>156</v>
      </c>
      <c r="G511" s="9" t="s">
        <v>502</v>
      </c>
      <c r="H511" s="9">
        <v>26</v>
      </c>
      <c r="I511" s="9">
        <v>1</v>
      </c>
      <c r="J511" s="9">
        <v>1</v>
      </c>
      <c r="K511" s="9">
        <v>5</v>
      </c>
      <c r="L511" s="9" t="s">
        <v>421</v>
      </c>
    </row>
    <row r="512" spans="1:12" x14ac:dyDescent="0.3">
      <c r="A512" s="9">
        <v>1</v>
      </c>
      <c r="B512" s="9">
        <v>180</v>
      </c>
      <c r="C512" s="9">
        <v>1400</v>
      </c>
      <c r="D512" s="9" t="s">
        <v>787</v>
      </c>
      <c r="E512" s="9" t="s">
        <v>447</v>
      </c>
      <c r="F512" s="9" t="s">
        <v>156</v>
      </c>
      <c r="G512" s="9" t="s">
        <v>871</v>
      </c>
      <c r="H512" s="9">
        <v>26</v>
      </c>
      <c r="I512" s="9">
        <v>1</v>
      </c>
      <c r="J512" s="9">
        <v>1</v>
      </c>
      <c r="K512" s="9">
        <v>5</v>
      </c>
      <c r="L512" s="9" t="s">
        <v>421</v>
      </c>
    </row>
    <row r="513" spans="1:12" x14ac:dyDescent="0.3">
      <c r="A513" s="9">
        <v>1</v>
      </c>
      <c r="B513" s="9">
        <v>200</v>
      </c>
      <c r="C513" s="9">
        <v>1400</v>
      </c>
      <c r="D513" s="9" t="s">
        <v>787</v>
      </c>
      <c r="E513" s="9" t="s">
        <v>129</v>
      </c>
      <c r="F513" s="9" t="s">
        <v>156</v>
      </c>
      <c r="G513" s="9" t="s">
        <v>661</v>
      </c>
      <c r="H513" s="9">
        <v>26</v>
      </c>
      <c r="I513" s="9">
        <v>1</v>
      </c>
      <c r="J513" s="9">
        <v>1</v>
      </c>
      <c r="K513" s="9">
        <v>5</v>
      </c>
      <c r="L513" s="9" t="s">
        <v>421</v>
      </c>
    </row>
    <row r="514" spans="1:12" x14ac:dyDescent="0.3">
      <c r="A514" s="9">
        <v>1</v>
      </c>
      <c r="B514" s="9">
        <v>240</v>
      </c>
      <c r="C514" s="9">
        <v>2800</v>
      </c>
      <c r="D514" s="9" t="s">
        <v>787</v>
      </c>
      <c r="E514" s="9" t="s">
        <v>129</v>
      </c>
      <c r="F514" s="9" t="s">
        <v>156</v>
      </c>
      <c r="G514" s="9" t="s">
        <v>872</v>
      </c>
      <c r="H514" s="9">
        <v>26</v>
      </c>
      <c r="I514" s="9">
        <v>1</v>
      </c>
      <c r="J514" s="9">
        <v>1</v>
      </c>
      <c r="K514" s="9">
        <v>5</v>
      </c>
      <c r="L514" s="9" t="s">
        <v>421</v>
      </c>
    </row>
    <row r="515" spans="1:12" x14ac:dyDescent="0.3">
      <c r="A515" s="9">
        <v>1</v>
      </c>
      <c r="B515" s="9">
        <v>140</v>
      </c>
      <c r="C515" s="9">
        <v>1000</v>
      </c>
      <c r="D515" s="9" t="s">
        <v>171</v>
      </c>
      <c r="E515" s="9" t="s">
        <v>376</v>
      </c>
      <c r="F515" s="9" t="s">
        <v>135</v>
      </c>
      <c r="G515" s="9" t="s">
        <v>188</v>
      </c>
      <c r="H515" s="9" t="s">
        <v>819</v>
      </c>
      <c r="I515" s="9">
        <v>2</v>
      </c>
      <c r="J515" s="9">
        <v>3</v>
      </c>
      <c r="K515" s="9">
        <v>4</v>
      </c>
      <c r="L515" s="9" t="s">
        <v>873</v>
      </c>
    </row>
    <row r="516" spans="1:12" x14ac:dyDescent="0.3">
      <c r="A516" s="9">
        <v>1</v>
      </c>
      <c r="B516" s="9">
        <v>100</v>
      </c>
      <c r="C516" s="9">
        <v>250</v>
      </c>
      <c r="D516" s="9" t="s">
        <v>874</v>
      </c>
      <c r="E516" s="9" t="s">
        <v>156</v>
      </c>
      <c r="F516" s="9" t="s">
        <v>375</v>
      </c>
      <c r="G516" s="9" t="s">
        <v>875</v>
      </c>
      <c r="H516" s="9" t="s">
        <v>750</v>
      </c>
      <c r="I516" s="9">
        <v>1</v>
      </c>
      <c r="J516" s="9">
        <v>1</v>
      </c>
      <c r="K516" s="9">
        <v>6</v>
      </c>
      <c r="L516" s="9" t="s">
        <v>424</v>
      </c>
    </row>
    <row r="517" spans="1:12" x14ac:dyDescent="0.3">
      <c r="A517" s="9">
        <v>1</v>
      </c>
      <c r="B517" s="9">
        <v>200</v>
      </c>
      <c r="C517" s="9">
        <v>1500</v>
      </c>
      <c r="D517" s="9" t="s">
        <v>134</v>
      </c>
      <c r="E517" s="9" t="s">
        <v>129</v>
      </c>
      <c r="F517" s="9" t="s">
        <v>130</v>
      </c>
      <c r="G517" s="9" t="s">
        <v>131</v>
      </c>
      <c r="H517" s="9" t="s">
        <v>698</v>
      </c>
      <c r="I517" s="9">
        <v>1</v>
      </c>
      <c r="J517" s="9">
        <v>1</v>
      </c>
      <c r="K517" s="9">
        <v>2</v>
      </c>
      <c r="L517" s="9" t="s">
        <v>424</v>
      </c>
    </row>
    <row r="518" spans="1:12" x14ac:dyDescent="0.3">
      <c r="A518" s="9">
        <v>1</v>
      </c>
      <c r="B518" s="9">
        <v>125</v>
      </c>
      <c r="C518" s="9" t="s">
        <v>752</v>
      </c>
      <c r="D518" s="9" t="s">
        <v>796</v>
      </c>
      <c r="E518" s="9" t="s">
        <v>190</v>
      </c>
      <c r="F518" s="9" t="s">
        <v>135</v>
      </c>
      <c r="G518" s="9" t="s">
        <v>876</v>
      </c>
      <c r="H518" s="9" t="s">
        <v>734</v>
      </c>
      <c r="I518" s="9">
        <v>1</v>
      </c>
      <c r="J518" s="9">
        <v>1</v>
      </c>
      <c r="K518" s="9">
        <v>7</v>
      </c>
      <c r="L518" s="9" t="s">
        <v>877</v>
      </c>
    </row>
    <row r="519" spans="1:12" x14ac:dyDescent="0.3">
      <c r="A519" s="9">
        <v>1</v>
      </c>
      <c r="B519" s="9">
        <v>100</v>
      </c>
      <c r="C519" s="9">
        <v>300</v>
      </c>
      <c r="D519" s="9" t="s">
        <v>134</v>
      </c>
      <c r="E519" s="9" t="s">
        <v>376</v>
      </c>
      <c r="F519" s="9" t="s">
        <v>156</v>
      </c>
      <c r="G519" s="9" t="s">
        <v>878</v>
      </c>
      <c r="H519" s="9" t="s">
        <v>689</v>
      </c>
      <c r="I519" s="9">
        <v>7</v>
      </c>
      <c r="J519" s="9">
        <v>4</v>
      </c>
      <c r="K519" s="9">
        <v>3</v>
      </c>
      <c r="L519" s="9" t="s">
        <v>427</v>
      </c>
    </row>
    <row r="520" spans="1:12" x14ac:dyDescent="0.3">
      <c r="A520" s="9">
        <v>1</v>
      </c>
      <c r="B520" s="9">
        <v>200</v>
      </c>
      <c r="C520" s="9">
        <v>1100</v>
      </c>
      <c r="D520" s="9" t="s">
        <v>198</v>
      </c>
      <c r="E520" s="9" t="s">
        <v>129</v>
      </c>
      <c r="F520" s="9" t="s">
        <v>130</v>
      </c>
      <c r="G520" s="9" t="s">
        <v>879</v>
      </c>
      <c r="H520" s="9" t="s">
        <v>698</v>
      </c>
      <c r="I520" s="9">
        <v>1</v>
      </c>
      <c r="J520" s="9">
        <v>1</v>
      </c>
      <c r="K520" s="9">
        <v>2</v>
      </c>
      <c r="L520" s="9" t="s">
        <v>427</v>
      </c>
    </row>
    <row r="521" spans="1:12" x14ac:dyDescent="0.3">
      <c r="A521" s="9">
        <v>1</v>
      </c>
      <c r="B521" s="9">
        <v>200</v>
      </c>
      <c r="C521" s="9">
        <v>1100</v>
      </c>
      <c r="D521" s="9" t="s">
        <v>134</v>
      </c>
      <c r="E521" s="9" t="s">
        <v>156</v>
      </c>
      <c r="F521" s="9" t="s">
        <v>130</v>
      </c>
      <c r="G521" s="9" t="s">
        <v>880</v>
      </c>
      <c r="H521" s="9" t="s">
        <v>698</v>
      </c>
      <c r="I521" s="9">
        <v>1</v>
      </c>
      <c r="J521" s="9">
        <v>1</v>
      </c>
      <c r="K521" s="9">
        <v>2</v>
      </c>
      <c r="L521" s="9" t="s">
        <v>881</v>
      </c>
    </row>
    <row r="522" spans="1:12" x14ac:dyDescent="0.3">
      <c r="A522" s="9">
        <v>1</v>
      </c>
      <c r="B522" s="9">
        <v>100</v>
      </c>
      <c r="C522" s="9">
        <v>600</v>
      </c>
      <c r="D522" s="9" t="s">
        <v>134</v>
      </c>
      <c r="E522" s="9" t="s">
        <v>129</v>
      </c>
      <c r="F522" s="9" t="s">
        <v>359</v>
      </c>
      <c r="G522" s="9" t="s">
        <v>694</v>
      </c>
      <c r="H522" s="9" t="s">
        <v>801</v>
      </c>
      <c r="I522" s="9">
        <v>1</v>
      </c>
      <c r="J522" s="9">
        <v>1</v>
      </c>
      <c r="K522" s="9">
        <v>4</v>
      </c>
      <c r="L522" s="9" t="s">
        <v>882</v>
      </c>
    </row>
    <row r="523" spans="1:12" x14ac:dyDescent="0.3">
      <c r="A523" s="9">
        <v>1</v>
      </c>
      <c r="B523" s="9">
        <v>200</v>
      </c>
      <c r="C523" s="9">
        <v>698</v>
      </c>
      <c r="D523" s="9" t="s">
        <v>195</v>
      </c>
      <c r="E523" s="9" t="s">
        <v>156</v>
      </c>
      <c r="F523" s="9" t="s">
        <v>139</v>
      </c>
      <c r="G523" s="9" t="s">
        <v>883</v>
      </c>
      <c r="H523" s="9" t="s">
        <v>844</v>
      </c>
      <c r="I523" s="9">
        <v>7</v>
      </c>
      <c r="J523" s="9">
        <v>1</v>
      </c>
      <c r="K523" s="9">
        <v>4</v>
      </c>
      <c r="L523" s="9" t="s">
        <v>884</v>
      </c>
    </row>
    <row r="524" spans="1:12" x14ac:dyDescent="0.3">
      <c r="A524" s="9">
        <v>1</v>
      </c>
      <c r="B524" s="9">
        <v>140</v>
      </c>
      <c r="C524" s="9">
        <v>1000</v>
      </c>
      <c r="D524" s="9" t="s">
        <v>134</v>
      </c>
      <c r="E524" s="9" t="s">
        <v>376</v>
      </c>
      <c r="F524" s="9" t="s">
        <v>135</v>
      </c>
      <c r="G524" s="9" t="s">
        <v>885</v>
      </c>
      <c r="H524" s="9" t="s">
        <v>819</v>
      </c>
      <c r="I524" s="9">
        <v>2</v>
      </c>
      <c r="J524" s="9">
        <v>3</v>
      </c>
      <c r="K524" s="9">
        <v>4</v>
      </c>
      <c r="L524" s="9" t="s">
        <v>886</v>
      </c>
    </row>
    <row r="525" spans="1:12" x14ac:dyDescent="0.3">
      <c r="A525" s="9">
        <v>1</v>
      </c>
      <c r="B525" s="9">
        <v>150</v>
      </c>
      <c r="C525" s="9">
        <v>714</v>
      </c>
      <c r="D525" s="9" t="s">
        <v>701</v>
      </c>
      <c r="E525" s="9" t="s">
        <v>129</v>
      </c>
      <c r="F525" s="9" t="s">
        <v>164</v>
      </c>
      <c r="G525" s="9" t="s">
        <v>887</v>
      </c>
      <c r="H525" s="9" t="s">
        <v>713</v>
      </c>
      <c r="I525" s="9">
        <v>1</v>
      </c>
      <c r="J525" s="9">
        <v>1</v>
      </c>
      <c r="K525" s="9">
        <v>7</v>
      </c>
      <c r="L525" s="9" t="s">
        <v>888</v>
      </c>
    </row>
    <row r="526" spans="1:12" x14ac:dyDescent="0.3">
      <c r="A526" s="9">
        <v>1</v>
      </c>
      <c r="B526" s="9">
        <v>125</v>
      </c>
      <c r="C526" s="9">
        <v>1100</v>
      </c>
      <c r="D526" s="9" t="s">
        <v>134</v>
      </c>
      <c r="E526" s="9" t="s">
        <v>129</v>
      </c>
      <c r="F526" s="9" t="s">
        <v>130</v>
      </c>
      <c r="G526" s="9" t="s">
        <v>889</v>
      </c>
      <c r="H526" s="9" t="s">
        <v>698</v>
      </c>
      <c r="I526" s="9">
        <v>1</v>
      </c>
      <c r="J526" s="9">
        <v>1</v>
      </c>
      <c r="K526" s="9">
        <v>2</v>
      </c>
      <c r="L526" s="9" t="s">
        <v>890</v>
      </c>
    </row>
    <row r="527" spans="1:12" x14ac:dyDescent="0.3">
      <c r="A527" s="9">
        <v>1</v>
      </c>
      <c r="B527" s="9">
        <v>200</v>
      </c>
      <c r="C527" s="9">
        <v>1667</v>
      </c>
      <c r="D527" s="9" t="s">
        <v>134</v>
      </c>
      <c r="E527" s="9" t="s">
        <v>129</v>
      </c>
      <c r="F527" s="9" t="s">
        <v>164</v>
      </c>
      <c r="G527" s="9" t="s">
        <v>891</v>
      </c>
      <c r="H527" s="9" t="s">
        <v>713</v>
      </c>
      <c r="I527" s="9">
        <v>1</v>
      </c>
      <c r="J527" s="9">
        <v>1</v>
      </c>
      <c r="K527" s="9">
        <v>7</v>
      </c>
      <c r="L527" s="9" t="s">
        <v>448</v>
      </c>
    </row>
    <row r="528" spans="1:12" x14ac:dyDescent="0.3">
      <c r="A528" s="9">
        <v>1</v>
      </c>
      <c r="B528" s="9">
        <v>150</v>
      </c>
      <c r="C528" s="9" t="s">
        <v>892</v>
      </c>
      <c r="D528" s="9" t="s">
        <v>737</v>
      </c>
      <c r="E528" s="9" t="s">
        <v>156</v>
      </c>
      <c r="F528" s="9" t="s">
        <v>139</v>
      </c>
      <c r="G528" s="9">
        <v>180</v>
      </c>
      <c r="H528" s="9">
        <v>30</v>
      </c>
      <c r="I528" s="9">
        <v>7</v>
      </c>
      <c r="J528" s="9">
        <v>3</v>
      </c>
      <c r="K528" s="9">
        <v>4</v>
      </c>
      <c r="L528" s="9" t="s">
        <v>893</v>
      </c>
    </row>
    <row r="529" spans="1:12" x14ac:dyDescent="0.3">
      <c r="A529" s="9">
        <v>1</v>
      </c>
      <c r="B529" s="9">
        <v>80</v>
      </c>
      <c r="C529" s="9">
        <v>300</v>
      </c>
      <c r="D529" s="9" t="s">
        <v>447</v>
      </c>
      <c r="E529" s="9" t="s">
        <v>376</v>
      </c>
      <c r="F529" s="9" t="s">
        <v>156</v>
      </c>
      <c r="G529" s="9" t="s">
        <v>651</v>
      </c>
      <c r="H529" s="9" t="s">
        <v>689</v>
      </c>
      <c r="I529" s="9">
        <v>7</v>
      </c>
      <c r="J529" s="9">
        <v>4</v>
      </c>
      <c r="K529" s="9">
        <v>3</v>
      </c>
      <c r="L529" s="9" t="s">
        <v>451</v>
      </c>
    </row>
    <row r="530" spans="1:12" x14ac:dyDescent="0.3">
      <c r="A530" s="9">
        <v>1</v>
      </c>
      <c r="B530" s="9">
        <v>200</v>
      </c>
      <c r="C530" s="9">
        <v>952</v>
      </c>
      <c r="D530" s="9" t="s">
        <v>701</v>
      </c>
      <c r="E530" s="9" t="s">
        <v>129</v>
      </c>
      <c r="F530" s="9" t="s">
        <v>164</v>
      </c>
      <c r="G530" s="9" t="s">
        <v>887</v>
      </c>
      <c r="H530" s="9" t="s">
        <v>713</v>
      </c>
      <c r="I530" s="9">
        <v>1</v>
      </c>
      <c r="J530" s="9">
        <v>1</v>
      </c>
      <c r="K530" s="9">
        <v>7</v>
      </c>
      <c r="L530" s="9" t="s">
        <v>456</v>
      </c>
    </row>
    <row r="531" spans="1:12" x14ac:dyDescent="0.3">
      <c r="A531" s="9">
        <v>1</v>
      </c>
      <c r="B531" s="9">
        <v>150</v>
      </c>
      <c r="C531" s="9" t="s">
        <v>832</v>
      </c>
      <c r="D531" s="9" t="s">
        <v>833</v>
      </c>
      <c r="E531" s="9" t="s">
        <v>156</v>
      </c>
      <c r="F531" s="9" t="s">
        <v>139</v>
      </c>
      <c r="G531" s="9">
        <v>180</v>
      </c>
      <c r="H531" s="9">
        <v>30</v>
      </c>
      <c r="I531" s="9">
        <v>7</v>
      </c>
      <c r="J531" s="9">
        <v>3</v>
      </c>
      <c r="K531" s="9">
        <v>4</v>
      </c>
      <c r="L531" s="9" t="s">
        <v>462</v>
      </c>
    </row>
    <row r="532" spans="1:12" x14ac:dyDescent="0.3">
      <c r="A532" s="9">
        <v>1</v>
      </c>
      <c r="B532" s="9">
        <v>200</v>
      </c>
      <c r="C532" s="9">
        <v>577</v>
      </c>
      <c r="D532" s="9" t="s">
        <v>195</v>
      </c>
      <c r="E532" s="9" t="s">
        <v>156</v>
      </c>
      <c r="F532" s="9" t="s">
        <v>139</v>
      </c>
      <c r="G532" s="9" t="s">
        <v>894</v>
      </c>
      <c r="H532" s="9" t="s">
        <v>844</v>
      </c>
      <c r="I532" s="9">
        <v>7</v>
      </c>
      <c r="J532" s="9">
        <v>1</v>
      </c>
      <c r="K532" s="9">
        <v>4</v>
      </c>
      <c r="L532" s="9" t="s">
        <v>895</v>
      </c>
    </row>
    <row r="533" spans="1:12" x14ac:dyDescent="0.3">
      <c r="A533" s="9">
        <v>1</v>
      </c>
      <c r="B533" s="9">
        <v>200</v>
      </c>
      <c r="C533" s="9">
        <v>2000</v>
      </c>
      <c r="D533" s="9" t="s">
        <v>171</v>
      </c>
      <c r="E533" s="9" t="s">
        <v>129</v>
      </c>
      <c r="F533" s="9" t="s">
        <v>139</v>
      </c>
      <c r="G533" s="9" t="s">
        <v>131</v>
      </c>
      <c r="H533" s="9" t="s">
        <v>860</v>
      </c>
      <c r="I533" s="9">
        <v>1</v>
      </c>
      <c r="J533" s="9">
        <v>3</v>
      </c>
      <c r="K533" s="9">
        <v>4</v>
      </c>
      <c r="L533" s="9" t="s">
        <v>708</v>
      </c>
    </row>
    <row r="534" spans="1:12" x14ac:dyDescent="0.3">
      <c r="A534" s="9">
        <v>1</v>
      </c>
      <c r="B534" s="9">
        <v>100</v>
      </c>
      <c r="C534" s="9">
        <v>400</v>
      </c>
      <c r="D534" s="9" t="s">
        <v>129</v>
      </c>
      <c r="E534" s="9" t="s">
        <v>129</v>
      </c>
      <c r="F534" s="9" t="s">
        <v>359</v>
      </c>
      <c r="G534" s="9" t="s">
        <v>827</v>
      </c>
      <c r="H534" s="9" t="s">
        <v>801</v>
      </c>
      <c r="I534" s="9">
        <v>1</v>
      </c>
      <c r="J534" s="9">
        <v>1</v>
      </c>
      <c r="K534" s="9">
        <v>4</v>
      </c>
      <c r="L534" s="9" t="s">
        <v>896</v>
      </c>
    </row>
    <row r="535" spans="1:12" x14ac:dyDescent="0.3">
      <c r="A535" s="9">
        <v>1</v>
      </c>
      <c r="B535" s="9">
        <v>100</v>
      </c>
      <c r="C535" s="9">
        <v>120</v>
      </c>
      <c r="D535" s="9" t="s">
        <v>494</v>
      </c>
      <c r="E535" s="9" t="s">
        <v>156</v>
      </c>
      <c r="F535" s="9" t="s">
        <v>375</v>
      </c>
      <c r="G535" s="9" t="s">
        <v>749</v>
      </c>
      <c r="H535" s="9" t="s">
        <v>750</v>
      </c>
      <c r="I535" s="9">
        <v>1</v>
      </c>
      <c r="J535" s="9">
        <v>1</v>
      </c>
      <c r="K535" s="9">
        <v>6</v>
      </c>
      <c r="L535" s="9" t="s">
        <v>897</v>
      </c>
    </row>
    <row r="536" spans="1:12" x14ac:dyDescent="0.3">
      <c r="A536" s="9">
        <v>1</v>
      </c>
      <c r="B536" s="9">
        <v>140</v>
      </c>
      <c r="C536" s="9">
        <v>800</v>
      </c>
      <c r="D536" s="9" t="s">
        <v>171</v>
      </c>
      <c r="E536" s="9" t="s">
        <v>129</v>
      </c>
      <c r="F536" s="9" t="s">
        <v>135</v>
      </c>
      <c r="G536" s="9" t="s">
        <v>708</v>
      </c>
      <c r="H536" s="9" t="s">
        <v>819</v>
      </c>
      <c r="I536" s="9">
        <v>2</v>
      </c>
      <c r="J536" s="9">
        <v>3</v>
      </c>
      <c r="K536" s="9">
        <v>4</v>
      </c>
      <c r="L536" s="9" t="s">
        <v>898</v>
      </c>
    </row>
    <row r="537" spans="1:12" x14ac:dyDescent="0.3">
      <c r="A537" s="9">
        <v>1</v>
      </c>
      <c r="B537" s="9">
        <v>150</v>
      </c>
      <c r="C537" s="9">
        <v>125</v>
      </c>
      <c r="D537" s="9" t="s">
        <v>359</v>
      </c>
      <c r="E537" s="9" t="s">
        <v>156</v>
      </c>
      <c r="F537" s="9" t="s">
        <v>834</v>
      </c>
      <c r="G537" s="9" t="s">
        <v>629</v>
      </c>
      <c r="H537" s="9" t="s">
        <v>718</v>
      </c>
      <c r="I537" s="9">
        <v>1</v>
      </c>
      <c r="J537" s="9">
        <v>2</v>
      </c>
      <c r="K537" s="9">
        <v>7</v>
      </c>
      <c r="L537" s="9" t="s">
        <v>483</v>
      </c>
    </row>
    <row r="538" spans="1:12" x14ac:dyDescent="0.3">
      <c r="A538" s="9">
        <v>1</v>
      </c>
      <c r="B538" s="9">
        <v>150</v>
      </c>
      <c r="C538" s="9">
        <v>175</v>
      </c>
      <c r="D538" s="9" t="s">
        <v>359</v>
      </c>
      <c r="E538" s="9" t="s">
        <v>156</v>
      </c>
      <c r="F538" s="9" t="s">
        <v>834</v>
      </c>
      <c r="G538" s="9" t="s">
        <v>899</v>
      </c>
      <c r="H538" s="9" t="s">
        <v>718</v>
      </c>
      <c r="I538" s="9">
        <v>1</v>
      </c>
      <c r="J538" s="9">
        <v>2</v>
      </c>
      <c r="K538" s="9">
        <v>7</v>
      </c>
      <c r="L538" s="9" t="s">
        <v>483</v>
      </c>
    </row>
    <row r="539" spans="1:12" x14ac:dyDescent="0.3">
      <c r="A539" s="9">
        <v>1</v>
      </c>
      <c r="B539" s="9">
        <v>200</v>
      </c>
      <c r="C539" s="9">
        <v>2000</v>
      </c>
      <c r="D539" s="9" t="s">
        <v>171</v>
      </c>
      <c r="E539" s="9" t="s">
        <v>129</v>
      </c>
      <c r="F539" s="9" t="s">
        <v>139</v>
      </c>
      <c r="G539" s="9" t="s">
        <v>131</v>
      </c>
      <c r="H539" s="9" t="s">
        <v>860</v>
      </c>
      <c r="I539" s="9">
        <v>1</v>
      </c>
      <c r="J539" s="9">
        <v>3</v>
      </c>
      <c r="K539" s="9">
        <v>4</v>
      </c>
      <c r="L539" s="9" t="s">
        <v>483</v>
      </c>
    </row>
    <row r="540" spans="1:12" x14ac:dyDescent="0.3">
      <c r="A540" s="9">
        <v>1</v>
      </c>
      <c r="B540" s="9">
        <v>150</v>
      </c>
      <c r="C540" s="9" t="s">
        <v>892</v>
      </c>
      <c r="D540" s="9" t="s">
        <v>737</v>
      </c>
      <c r="E540" s="9" t="s">
        <v>156</v>
      </c>
      <c r="F540" s="9" t="s">
        <v>139</v>
      </c>
      <c r="G540" s="9">
        <v>180</v>
      </c>
      <c r="H540" s="9">
        <v>30</v>
      </c>
      <c r="I540" s="9">
        <v>7</v>
      </c>
      <c r="J540" s="9">
        <v>3</v>
      </c>
      <c r="K540" s="9">
        <v>4</v>
      </c>
      <c r="L540" s="9" t="s">
        <v>900</v>
      </c>
    </row>
    <row r="541" spans="1:12" x14ac:dyDescent="0.3">
      <c r="A541" s="9">
        <v>1</v>
      </c>
      <c r="B541" s="9">
        <v>160</v>
      </c>
      <c r="C541" s="9">
        <v>1000</v>
      </c>
      <c r="D541" s="9" t="s">
        <v>171</v>
      </c>
      <c r="E541" s="9" t="s">
        <v>129</v>
      </c>
      <c r="F541" s="9" t="s">
        <v>135</v>
      </c>
      <c r="G541" s="9" t="s">
        <v>518</v>
      </c>
      <c r="H541" s="9" t="s">
        <v>819</v>
      </c>
      <c r="I541" s="9">
        <v>2</v>
      </c>
      <c r="J541" s="9">
        <v>3</v>
      </c>
      <c r="K541" s="9">
        <v>4</v>
      </c>
      <c r="L541" s="9" t="s">
        <v>901</v>
      </c>
    </row>
    <row r="542" spans="1:12" x14ac:dyDescent="0.3">
      <c r="A542" s="9">
        <v>1</v>
      </c>
      <c r="B542" s="9">
        <v>100</v>
      </c>
      <c r="C542" s="9">
        <v>239</v>
      </c>
      <c r="D542" s="9" t="s">
        <v>494</v>
      </c>
      <c r="E542" s="9" t="s">
        <v>156</v>
      </c>
      <c r="F542" s="9" t="s">
        <v>375</v>
      </c>
      <c r="G542" s="9" t="s">
        <v>902</v>
      </c>
      <c r="H542" s="9" t="s">
        <v>750</v>
      </c>
      <c r="I542" s="9">
        <v>1</v>
      </c>
      <c r="J542" s="9">
        <v>1</v>
      </c>
      <c r="K542" s="9">
        <v>6</v>
      </c>
      <c r="L542" s="9" t="s">
        <v>903</v>
      </c>
    </row>
    <row r="543" spans="1:12" x14ac:dyDescent="0.3">
      <c r="A543" s="9">
        <v>1</v>
      </c>
      <c r="B543" s="9">
        <v>125</v>
      </c>
      <c r="C543" s="9">
        <v>200</v>
      </c>
      <c r="D543" s="9" t="s">
        <v>198</v>
      </c>
      <c r="E543" s="9" t="s">
        <v>129</v>
      </c>
      <c r="F543" s="9" t="s">
        <v>139</v>
      </c>
      <c r="G543" s="9" t="s">
        <v>445</v>
      </c>
      <c r="H543" s="9" t="s">
        <v>689</v>
      </c>
      <c r="I543" s="9">
        <v>1</v>
      </c>
      <c r="J543" s="9">
        <v>2</v>
      </c>
      <c r="K543" s="9">
        <v>1</v>
      </c>
      <c r="L543" s="9" t="s">
        <v>904</v>
      </c>
    </row>
    <row r="544" spans="1:12" x14ac:dyDescent="0.3">
      <c r="A544" s="9">
        <v>1</v>
      </c>
      <c r="B544" s="9">
        <v>120</v>
      </c>
      <c r="C544" s="9">
        <v>500</v>
      </c>
      <c r="D544" s="9" t="s">
        <v>134</v>
      </c>
      <c r="E544" s="9" t="s">
        <v>129</v>
      </c>
      <c r="F544" s="9" t="s">
        <v>139</v>
      </c>
      <c r="G544" s="9" t="s">
        <v>434</v>
      </c>
      <c r="H544" s="9" t="s">
        <v>758</v>
      </c>
      <c r="I544" s="9">
        <v>7</v>
      </c>
      <c r="J544" s="9">
        <v>1</v>
      </c>
      <c r="K544" s="9">
        <v>7</v>
      </c>
      <c r="L544" s="9" t="s">
        <v>905</v>
      </c>
    </row>
    <row r="545" spans="1:12" x14ac:dyDescent="0.3">
      <c r="A545" s="9">
        <v>1</v>
      </c>
      <c r="B545" s="9">
        <v>100</v>
      </c>
      <c r="C545" s="9">
        <v>111</v>
      </c>
      <c r="D545" s="9" t="s">
        <v>198</v>
      </c>
      <c r="E545" s="9" t="s">
        <v>156</v>
      </c>
      <c r="F545" s="9" t="s">
        <v>375</v>
      </c>
      <c r="G545" s="9" t="s">
        <v>749</v>
      </c>
      <c r="H545" s="9" t="s">
        <v>750</v>
      </c>
      <c r="I545" s="9">
        <v>1</v>
      </c>
      <c r="J545" s="9">
        <v>1</v>
      </c>
      <c r="K545" s="9">
        <v>6</v>
      </c>
      <c r="L545" s="9" t="s">
        <v>906</v>
      </c>
    </row>
    <row r="546" spans="1:12" x14ac:dyDescent="0.3">
      <c r="A546" s="9">
        <v>1</v>
      </c>
      <c r="B546" s="9">
        <v>150</v>
      </c>
      <c r="C546" s="9">
        <v>700</v>
      </c>
      <c r="D546" s="9" t="s">
        <v>139</v>
      </c>
      <c r="E546" s="9" t="s">
        <v>129</v>
      </c>
      <c r="F546" s="9" t="s">
        <v>139</v>
      </c>
      <c r="G546" s="9" t="s">
        <v>907</v>
      </c>
      <c r="H546" s="9" t="s">
        <v>758</v>
      </c>
      <c r="I546" s="9">
        <v>7</v>
      </c>
      <c r="J546" s="9">
        <v>1</v>
      </c>
      <c r="K546" s="9">
        <v>7</v>
      </c>
      <c r="L546" s="9" t="s">
        <v>501</v>
      </c>
    </row>
    <row r="547" spans="1:12" x14ac:dyDescent="0.3">
      <c r="A547" s="9">
        <v>1</v>
      </c>
      <c r="B547" s="9">
        <v>150</v>
      </c>
      <c r="C547" s="9">
        <v>700</v>
      </c>
      <c r="D547" s="9" t="s">
        <v>171</v>
      </c>
      <c r="E547" s="9" t="s">
        <v>129</v>
      </c>
      <c r="F547" s="9" t="s">
        <v>139</v>
      </c>
      <c r="G547" s="9" t="s">
        <v>727</v>
      </c>
      <c r="H547" s="9" t="s">
        <v>758</v>
      </c>
      <c r="I547" s="9">
        <v>7</v>
      </c>
      <c r="J547" s="9">
        <v>1</v>
      </c>
      <c r="K547" s="9">
        <v>7</v>
      </c>
      <c r="L547" s="9" t="s">
        <v>908</v>
      </c>
    </row>
    <row r="548" spans="1:12" x14ac:dyDescent="0.3">
      <c r="A548" s="9">
        <v>1</v>
      </c>
      <c r="B548" s="9">
        <v>150</v>
      </c>
      <c r="C548" s="9">
        <v>600</v>
      </c>
      <c r="D548" s="9" t="s">
        <v>139</v>
      </c>
      <c r="E548" s="9" t="s">
        <v>129</v>
      </c>
      <c r="F548" s="9" t="s">
        <v>139</v>
      </c>
      <c r="G548" s="9" t="s">
        <v>727</v>
      </c>
      <c r="H548" s="9" t="s">
        <v>758</v>
      </c>
      <c r="I548" s="9">
        <v>7</v>
      </c>
      <c r="J548" s="9">
        <v>1</v>
      </c>
      <c r="K548" s="9">
        <v>7</v>
      </c>
      <c r="L548" s="9" t="s">
        <v>908</v>
      </c>
    </row>
    <row r="549" spans="1:12" x14ac:dyDescent="0.3">
      <c r="A549" s="9">
        <v>1</v>
      </c>
      <c r="B549" s="9">
        <v>200</v>
      </c>
      <c r="C549" s="9">
        <v>500</v>
      </c>
      <c r="D549" s="9" t="s">
        <v>134</v>
      </c>
      <c r="E549" s="9" t="s">
        <v>129</v>
      </c>
      <c r="F549" s="9" t="s">
        <v>130</v>
      </c>
      <c r="G549" s="9" t="s">
        <v>527</v>
      </c>
      <c r="H549" s="9" t="s">
        <v>698</v>
      </c>
      <c r="I549" s="9">
        <v>1</v>
      </c>
      <c r="J549" s="9">
        <v>1</v>
      </c>
      <c r="K549" s="9">
        <v>2</v>
      </c>
      <c r="L549" s="9" t="s">
        <v>908</v>
      </c>
    </row>
    <row r="550" spans="1:12" x14ac:dyDescent="0.3">
      <c r="A550" s="9">
        <v>1</v>
      </c>
      <c r="B550" s="9">
        <v>150</v>
      </c>
      <c r="C550" s="9">
        <v>550</v>
      </c>
      <c r="D550" s="9" t="s">
        <v>134</v>
      </c>
      <c r="E550" s="9" t="s">
        <v>129</v>
      </c>
      <c r="F550" s="9" t="s">
        <v>139</v>
      </c>
      <c r="G550" s="9" t="s">
        <v>909</v>
      </c>
      <c r="H550" s="9" t="s">
        <v>758</v>
      </c>
      <c r="I550" s="9">
        <v>7</v>
      </c>
      <c r="J550" s="9">
        <v>1</v>
      </c>
      <c r="K550" s="9">
        <v>7</v>
      </c>
      <c r="L550" s="9" t="s">
        <v>910</v>
      </c>
    </row>
    <row r="551" spans="1:12" x14ac:dyDescent="0.3">
      <c r="A551" s="9">
        <v>1</v>
      </c>
      <c r="B551" s="9">
        <v>200</v>
      </c>
      <c r="C551" s="9">
        <v>1800</v>
      </c>
      <c r="D551" s="9" t="s">
        <v>198</v>
      </c>
      <c r="E551" s="9" t="s">
        <v>129</v>
      </c>
      <c r="F551" s="9" t="s">
        <v>139</v>
      </c>
      <c r="G551" s="9" t="s">
        <v>667</v>
      </c>
      <c r="H551" s="9" t="s">
        <v>689</v>
      </c>
      <c r="I551" s="9">
        <v>1</v>
      </c>
      <c r="J551" s="9">
        <v>2</v>
      </c>
      <c r="K551" s="9">
        <v>1</v>
      </c>
      <c r="L551" s="9" t="s">
        <v>911</v>
      </c>
    </row>
    <row r="552" spans="1:12" x14ac:dyDescent="0.3">
      <c r="A552" s="9">
        <v>1</v>
      </c>
      <c r="B552" s="9">
        <v>150</v>
      </c>
      <c r="C552" s="9">
        <v>1250</v>
      </c>
      <c r="D552" s="9" t="s">
        <v>134</v>
      </c>
      <c r="E552" s="9" t="s">
        <v>129</v>
      </c>
      <c r="F552" s="9" t="s">
        <v>164</v>
      </c>
      <c r="G552" s="9" t="s">
        <v>504</v>
      </c>
      <c r="H552" s="9" t="s">
        <v>713</v>
      </c>
      <c r="I552" s="9">
        <v>1</v>
      </c>
      <c r="J552" s="9">
        <v>1</v>
      </c>
      <c r="K552" s="9">
        <v>7</v>
      </c>
      <c r="L552" s="9" t="s">
        <v>912</v>
      </c>
    </row>
    <row r="553" spans="1:12" x14ac:dyDescent="0.3">
      <c r="A553" s="9">
        <v>1</v>
      </c>
      <c r="B553" s="9">
        <v>275</v>
      </c>
      <c r="C553" s="9">
        <v>2600</v>
      </c>
      <c r="D553" s="9" t="s">
        <v>198</v>
      </c>
      <c r="E553" s="9" t="s">
        <v>129</v>
      </c>
      <c r="F553" s="9" t="s">
        <v>139</v>
      </c>
      <c r="G553" s="9" t="s">
        <v>913</v>
      </c>
      <c r="H553" s="9" t="s">
        <v>689</v>
      </c>
      <c r="I553" s="9">
        <v>1</v>
      </c>
      <c r="J553" s="9">
        <v>2</v>
      </c>
      <c r="K553" s="9">
        <v>1</v>
      </c>
      <c r="L553" s="9" t="s">
        <v>507</v>
      </c>
    </row>
    <row r="554" spans="1:12" x14ac:dyDescent="0.3">
      <c r="A554" s="9">
        <v>1</v>
      </c>
      <c r="B554" s="9">
        <v>75</v>
      </c>
      <c r="C554" s="9">
        <v>1050</v>
      </c>
      <c r="D554" s="9" t="s">
        <v>787</v>
      </c>
      <c r="E554" s="9" t="s">
        <v>129</v>
      </c>
      <c r="F554" s="9" t="s">
        <v>156</v>
      </c>
      <c r="G554" s="9" t="s">
        <v>193</v>
      </c>
      <c r="H554" s="9">
        <v>26</v>
      </c>
      <c r="I554" s="9">
        <v>1</v>
      </c>
      <c r="J554" s="9">
        <v>1</v>
      </c>
      <c r="K554" s="9">
        <v>5</v>
      </c>
      <c r="L554" s="9" t="s">
        <v>914</v>
      </c>
    </row>
    <row r="555" spans="1:12" x14ac:dyDescent="0.3">
      <c r="A555" s="9">
        <v>1</v>
      </c>
      <c r="B555" s="9">
        <v>90</v>
      </c>
      <c r="C555" s="9">
        <v>1400</v>
      </c>
      <c r="D555" s="9" t="s">
        <v>787</v>
      </c>
      <c r="E555" s="9" t="s">
        <v>129</v>
      </c>
      <c r="F555" s="9" t="s">
        <v>156</v>
      </c>
      <c r="G555" s="9" t="s">
        <v>869</v>
      </c>
      <c r="H555" s="9">
        <v>26</v>
      </c>
      <c r="I555" s="9">
        <v>1</v>
      </c>
      <c r="J555" s="9">
        <v>1</v>
      </c>
      <c r="K555" s="9">
        <v>5</v>
      </c>
      <c r="L555" s="9" t="s">
        <v>914</v>
      </c>
    </row>
    <row r="556" spans="1:12" x14ac:dyDescent="0.3">
      <c r="A556" s="9">
        <v>1</v>
      </c>
      <c r="B556" s="9">
        <v>120</v>
      </c>
      <c r="C556" s="9">
        <v>800</v>
      </c>
      <c r="D556" s="9" t="s">
        <v>787</v>
      </c>
      <c r="E556" s="9" t="s">
        <v>447</v>
      </c>
      <c r="F556" s="9" t="s">
        <v>156</v>
      </c>
      <c r="G556" s="9">
        <v>75</v>
      </c>
      <c r="H556" s="9">
        <v>26</v>
      </c>
      <c r="I556" s="9">
        <v>1</v>
      </c>
      <c r="J556" s="9">
        <v>1</v>
      </c>
      <c r="K556" s="9">
        <v>5</v>
      </c>
      <c r="L556" s="9" t="s">
        <v>914</v>
      </c>
    </row>
    <row r="557" spans="1:12" x14ac:dyDescent="0.3">
      <c r="A557" s="9">
        <v>1</v>
      </c>
      <c r="B557" s="9">
        <v>120</v>
      </c>
      <c r="C557" s="9">
        <v>1100</v>
      </c>
      <c r="D557" s="9" t="s">
        <v>787</v>
      </c>
      <c r="E557" s="9" t="s">
        <v>129</v>
      </c>
      <c r="F557" s="9" t="s">
        <v>156</v>
      </c>
      <c r="G557" s="9" t="s">
        <v>915</v>
      </c>
      <c r="H557" s="9">
        <v>26</v>
      </c>
      <c r="I557" s="9">
        <v>1</v>
      </c>
      <c r="J557" s="9">
        <v>1</v>
      </c>
      <c r="K557" s="9">
        <v>5</v>
      </c>
      <c r="L557" s="9" t="s">
        <v>914</v>
      </c>
    </row>
    <row r="558" spans="1:12" x14ac:dyDescent="0.3">
      <c r="A558" s="9">
        <v>1</v>
      </c>
      <c r="B558" s="9">
        <v>120</v>
      </c>
      <c r="C558" s="9">
        <v>1400</v>
      </c>
      <c r="D558" s="9" t="s">
        <v>787</v>
      </c>
      <c r="E558" s="9" t="s">
        <v>129</v>
      </c>
      <c r="F558" s="9" t="s">
        <v>156</v>
      </c>
      <c r="G558" s="9" t="s">
        <v>872</v>
      </c>
      <c r="H558" s="9">
        <v>26</v>
      </c>
      <c r="I558" s="9">
        <v>1</v>
      </c>
      <c r="J558" s="9">
        <v>1</v>
      </c>
      <c r="K558" s="9">
        <v>5</v>
      </c>
      <c r="L558" s="9" t="s">
        <v>914</v>
      </c>
    </row>
    <row r="559" spans="1:12" x14ac:dyDescent="0.3">
      <c r="A559" s="9">
        <v>1</v>
      </c>
      <c r="B559" s="9">
        <v>120</v>
      </c>
      <c r="C559" s="9">
        <v>1400</v>
      </c>
      <c r="D559" s="9" t="s">
        <v>787</v>
      </c>
      <c r="E559" s="9" t="s">
        <v>129</v>
      </c>
      <c r="F559" s="9" t="s">
        <v>156</v>
      </c>
      <c r="G559" s="9" t="s">
        <v>872</v>
      </c>
      <c r="H559" s="9">
        <v>26</v>
      </c>
      <c r="I559" s="9">
        <v>1</v>
      </c>
      <c r="J559" s="9">
        <v>1</v>
      </c>
      <c r="K559" s="9">
        <v>5</v>
      </c>
      <c r="L559" s="9" t="s">
        <v>914</v>
      </c>
    </row>
    <row r="560" spans="1:12" x14ac:dyDescent="0.3">
      <c r="A560" s="9">
        <v>1</v>
      </c>
      <c r="B560" s="9">
        <v>140</v>
      </c>
      <c r="C560" s="9">
        <v>800</v>
      </c>
      <c r="D560" s="9" t="s">
        <v>134</v>
      </c>
      <c r="E560" s="9" t="s">
        <v>129</v>
      </c>
      <c r="F560" s="9" t="s">
        <v>135</v>
      </c>
      <c r="G560" s="9" t="s">
        <v>312</v>
      </c>
      <c r="H560" s="9" t="s">
        <v>819</v>
      </c>
      <c r="I560" s="9">
        <v>2</v>
      </c>
      <c r="J560" s="9">
        <v>3</v>
      </c>
      <c r="K560" s="9">
        <v>4</v>
      </c>
      <c r="L560" s="9" t="s">
        <v>916</v>
      </c>
    </row>
    <row r="561" spans="1:12" x14ac:dyDescent="0.3">
      <c r="A561" s="9">
        <v>1</v>
      </c>
      <c r="B561" s="9">
        <v>120</v>
      </c>
      <c r="C561" s="9">
        <v>300</v>
      </c>
      <c r="D561" s="9" t="s">
        <v>134</v>
      </c>
      <c r="E561" s="9" t="s">
        <v>129</v>
      </c>
      <c r="F561" s="9" t="s">
        <v>139</v>
      </c>
      <c r="G561" s="9" t="s">
        <v>527</v>
      </c>
      <c r="H561" s="9" t="s">
        <v>758</v>
      </c>
      <c r="I561" s="9">
        <v>7</v>
      </c>
      <c r="J561" s="9">
        <v>1</v>
      </c>
      <c r="K561" s="9">
        <v>7</v>
      </c>
      <c r="L561" s="9" t="s">
        <v>917</v>
      </c>
    </row>
    <row r="562" spans="1:12" x14ac:dyDescent="0.3">
      <c r="A562" s="9">
        <v>1</v>
      </c>
      <c r="B562" s="9">
        <v>125</v>
      </c>
      <c r="C562" s="9">
        <v>100</v>
      </c>
      <c r="D562" s="9" t="s">
        <v>198</v>
      </c>
      <c r="E562" s="9" t="s">
        <v>129</v>
      </c>
      <c r="F562" s="9" t="s">
        <v>139</v>
      </c>
      <c r="G562" s="9" t="s">
        <v>918</v>
      </c>
      <c r="H562" s="9" t="s">
        <v>689</v>
      </c>
      <c r="I562" s="9">
        <v>1</v>
      </c>
      <c r="J562" s="9">
        <v>2</v>
      </c>
      <c r="K562" s="9">
        <v>1</v>
      </c>
      <c r="L562" s="9" t="s">
        <v>917</v>
      </c>
    </row>
    <row r="563" spans="1:12" x14ac:dyDescent="0.3">
      <c r="A563" s="9">
        <v>1</v>
      </c>
      <c r="B563" s="9">
        <v>175</v>
      </c>
      <c r="C563" s="9">
        <v>800</v>
      </c>
      <c r="D563" s="9" t="s">
        <v>195</v>
      </c>
      <c r="E563" s="9" t="s">
        <v>156</v>
      </c>
      <c r="F563" s="9" t="s">
        <v>139</v>
      </c>
      <c r="G563" s="9" t="s">
        <v>919</v>
      </c>
      <c r="H563" s="9" t="s">
        <v>844</v>
      </c>
      <c r="I563" s="9">
        <v>7</v>
      </c>
      <c r="J563" s="9">
        <v>1</v>
      </c>
      <c r="K563" s="9">
        <v>4</v>
      </c>
      <c r="L563" s="9" t="s">
        <v>917</v>
      </c>
    </row>
    <row r="564" spans="1:12" x14ac:dyDescent="0.3">
      <c r="A564" s="9">
        <v>1</v>
      </c>
      <c r="B564" s="9">
        <v>140</v>
      </c>
      <c r="C564" s="9">
        <v>900</v>
      </c>
      <c r="D564" s="9" t="s">
        <v>134</v>
      </c>
      <c r="E564" s="9" t="s">
        <v>376</v>
      </c>
      <c r="F564" s="9" t="s">
        <v>156</v>
      </c>
      <c r="G564" s="9" t="s">
        <v>708</v>
      </c>
      <c r="H564" s="9" t="s">
        <v>920</v>
      </c>
      <c r="I564" s="9">
        <v>7</v>
      </c>
      <c r="J564" s="9">
        <v>3</v>
      </c>
      <c r="K564" s="9">
        <v>7</v>
      </c>
      <c r="L564" s="9" t="s">
        <v>921</v>
      </c>
    </row>
    <row r="565" spans="1:12" x14ac:dyDescent="0.3">
      <c r="A565" s="9">
        <v>1</v>
      </c>
      <c r="B565" s="9">
        <v>100</v>
      </c>
      <c r="C565" s="9">
        <v>167</v>
      </c>
      <c r="D565" s="9" t="s">
        <v>198</v>
      </c>
      <c r="E565" s="9" t="s">
        <v>156</v>
      </c>
      <c r="F565" s="9" t="s">
        <v>375</v>
      </c>
      <c r="G565" s="9" t="s">
        <v>857</v>
      </c>
      <c r="H565" s="9" t="s">
        <v>750</v>
      </c>
      <c r="I565" s="9">
        <v>1</v>
      </c>
      <c r="J565" s="9">
        <v>1</v>
      </c>
      <c r="K565" s="9">
        <v>6</v>
      </c>
      <c r="L565" s="9" t="s">
        <v>922</v>
      </c>
    </row>
    <row r="566" spans="1:12" x14ac:dyDescent="0.3">
      <c r="A566" s="9">
        <v>1</v>
      </c>
      <c r="B566" s="9">
        <v>160</v>
      </c>
      <c r="C566" s="9">
        <v>1000</v>
      </c>
      <c r="D566" s="9" t="s">
        <v>134</v>
      </c>
      <c r="E566" s="9" t="s">
        <v>129</v>
      </c>
      <c r="F566" s="9" t="s">
        <v>135</v>
      </c>
      <c r="G566" s="9" t="s">
        <v>229</v>
      </c>
      <c r="H566" s="9" t="s">
        <v>819</v>
      </c>
      <c r="I566" s="9">
        <v>2</v>
      </c>
      <c r="J566" s="9">
        <v>3</v>
      </c>
      <c r="K566" s="9">
        <v>4</v>
      </c>
      <c r="L566" s="9" t="s">
        <v>922</v>
      </c>
    </row>
    <row r="567" spans="1:12" x14ac:dyDescent="0.3">
      <c r="A567" s="9">
        <v>1</v>
      </c>
      <c r="B567" s="9">
        <v>150</v>
      </c>
      <c r="C567" s="9">
        <v>600</v>
      </c>
      <c r="D567" s="9" t="s">
        <v>134</v>
      </c>
      <c r="E567" s="9" t="s">
        <v>129</v>
      </c>
      <c r="F567" s="9" t="s">
        <v>139</v>
      </c>
      <c r="G567" s="9" t="s">
        <v>320</v>
      </c>
      <c r="H567" s="9" t="s">
        <v>758</v>
      </c>
      <c r="I567" s="9">
        <v>7</v>
      </c>
      <c r="J567" s="9">
        <v>1</v>
      </c>
      <c r="K567" s="9">
        <v>7</v>
      </c>
      <c r="L567" s="9" t="s">
        <v>923</v>
      </c>
    </row>
    <row r="568" spans="1:12" x14ac:dyDescent="0.3">
      <c r="A568" s="9">
        <v>1</v>
      </c>
      <c r="B568" s="9">
        <v>120</v>
      </c>
      <c r="C568" s="9">
        <v>1000</v>
      </c>
      <c r="D568" s="9" t="s">
        <v>139</v>
      </c>
      <c r="E568" s="9" t="s">
        <v>376</v>
      </c>
      <c r="F568" s="9" t="s">
        <v>135</v>
      </c>
      <c r="G568" s="9" t="s">
        <v>502</v>
      </c>
      <c r="H568" s="9" t="s">
        <v>819</v>
      </c>
      <c r="I568" s="9">
        <v>2</v>
      </c>
      <c r="J568" s="9">
        <v>3</v>
      </c>
      <c r="K568" s="9">
        <v>4</v>
      </c>
      <c r="L568" s="9" t="s">
        <v>924</v>
      </c>
    </row>
    <row r="569" spans="1:12" x14ac:dyDescent="0.3">
      <c r="A569" s="9">
        <v>1</v>
      </c>
      <c r="B569" s="9">
        <v>100</v>
      </c>
      <c r="C569" s="9">
        <v>167</v>
      </c>
      <c r="D569" s="9" t="s">
        <v>198</v>
      </c>
      <c r="E569" s="9" t="s">
        <v>156</v>
      </c>
      <c r="F569" s="9" t="s">
        <v>375</v>
      </c>
      <c r="G569" s="9" t="s">
        <v>857</v>
      </c>
      <c r="H569" s="9" t="s">
        <v>750</v>
      </c>
      <c r="I569" s="9">
        <v>1</v>
      </c>
      <c r="J569" s="9">
        <v>1</v>
      </c>
      <c r="K569" s="9">
        <v>6</v>
      </c>
      <c r="L569" s="9" t="s">
        <v>523</v>
      </c>
    </row>
    <row r="570" spans="1:12" x14ac:dyDescent="0.3">
      <c r="A570" s="9">
        <v>1</v>
      </c>
      <c r="B570" s="9">
        <v>140</v>
      </c>
      <c r="C570" s="9">
        <v>1200</v>
      </c>
      <c r="D570" s="9" t="s">
        <v>139</v>
      </c>
      <c r="E570" s="9" t="s">
        <v>376</v>
      </c>
      <c r="F570" s="9" t="s">
        <v>135</v>
      </c>
      <c r="G570" s="9" t="s">
        <v>416</v>
      </c>
      <c r="H570" s="9" t="s">
        <v>819</v>
      </c>
      <c r="I570" s="9">
        <v>2</v>
      </c>
      <c r="J570" s="9">
        <v>3</v>
      </c>
      <c r="K570" s="9">
        <v>4</v>
      </c>
      <c r="L570" s="9" t="s">
        <v>523</v>
      </c>
    </row>
    <row r="571" spans="1:12" x14ac:dyDescent="0.3">
      <c r="A571" s="9">
        <v>1</v>
      </c>
      <c r="B571" s="9">
        <v>220</v>
      </c>
      <c r="C571" s="9">
        <v>960</v>
      </c>
      <c r="D571" s="9" t="s">
        <v>134</v>
      </c>
      <c r="E571" s="9" t="s">
        <v>447</v>
      </c>
      <c r="F571" s="9" t="s">
        <v>130</v>
      </c>
      <c r="G571" s="9" t="s">
        <v>925</v>
      </c>
      <c r="H571" s="9" t="s">
        <v>926</v>
      </c>
      <c r="I571" s="9">
        <v>1</v>
      </c>
      <c r="J571" s="9">
        <v>1</v>
      </c>
      <c r="K571" s="9">
        <v>7</v>
      </c>
      <c r="L571" s="9" t="s">
        <v>927</v>
      </c>
    </row>
    <row r="572" spans="1:12" x14ac:dyDescent="0.3">
      <c r="A572" s="9">
        <v>1</v>
      </c>
      <c r="B572" s="9">
        <v>150</v>
      </c>
      <c r="C572" s="9">
        <v>700</v>
      </c>
      <c r="D572" s="9" t="s">
        <v>134</v>
      </c>
      <c r="E572" s="9" t="s">
        <v>447</v>
      </c>
      <c r="F572" s="9" t="s">
        <v>139</v>
      </c>
      <c r="G572" s="9" t="s">
        <v>928</v>
      </c>
      <c r="H572" s="9" t="s">
        <v>718</v>
      </c>
      <c r="I572" s="9">
        <v>7</v>
      </c>
      <c r="J572" s="9">
        <v>1</v>
      </c>
      <c r="K572" s="9">
        <v>4</v>
      </c>
      <c r="L572" s="9" t="s">
        <v>927</v>
      </c>
    </row>
    <row r="573" spans="1:12" x14ac:dyDescent="0.3">
      <c r="A573" s="9">
        <v>1</v>
      </c>
      <c r="B573" s="9">
        <v>220</v>
      </c>
      <c r="C573" s="9">
        <v>960</v>
      </c>
      <c r="D573" s="9" t="s">
        <v>134</v>
      </c>
      <c r="E573" s="9" t="s">
        <v>447</v>
      </c>
      <c r="F573" s="9" t="s">
        <v>130</v>
      </c>
      <c r="G573" s="9" t="s">
        <v>925</v>
      </c>
      <c r="H573" s="9" t="s">
        <v>926</v>
      </c>
      <c r="I573" s="9">
        <v>1</v>
      </c>
      <c r="J573" s="9">
        <v>1</v>
      </c>
      <c r="K573" s="9">
        <v>7</v>
      </c>
      <c r="L573" s="9" t="s">
        <v>929</v>
      </c>
    </row>
    <row r="574" spans="1:12" x14ac:dyDescent="0.3">
      <c r="A574" s="9">
        <v>1</v>
      </c>
      <c r="B574" s="9">
        <v>220</v>
      </c>
      <c r="C574" s="9">
        <v>960</v>
      </c>
      <c r="D574" s="9" t="s">
        <v>134</v>
      </c>
      <c r="E574" s="9" t="s">
        <v>447</v>
      </c>
      <c r="F574" s="9" t="s">
        <v>130</v>
      </c>
      <c r="G574" s="9" t="s">
        <v>925</v>
      </c>
      <c r="H574" s="9" t="s">
        <v>926</v>
      </c>
      <c r="I574" s="9">
        <v>1</v>
      </c>
      <c r="J574" s="9">
        <v>1</v>
      </c>
      <c r="K574" s="9">
        <v>7</v>
      </c>
      <c r="L574" s="9" t="s">
        <v>929</v>
      </c>
    </row>
    <row r="575" spans="1:12" x14ac:dyDescent="0.3">
      <c r="A575" s="9">
        <v>1</v>
      </c>
      <c r="B575" s="9">
        <v>220</v>
      </c>
      <c r="C575" s="9">
        <v>960</v>
      </c>
      <c r="D575" s="9" t="s">
        <v>134</v>
      </c>
      <c r="E575" s="9" t="s">
        <v>447</v>
      </c>
      <c r="F575" s="9" t="s">
        <v>130</v>
      </c>
      <c r="G575" s="9" t="s">
        <v>925</v>
      </c>
      <c r="H575" s="9" t="s">
        <v>926</v>
      </c>
      <c r="I575" s="9">
        <v>1</v>
      </c>
      <c r="J575" s="9">
        <v>1</v>
      </c>
      <c r="K575" s="9">
        <v>7</v>
      </c>
      <c r="L575" s="9" t="s">
        <v>929</v>
      </c>
    </row>
    <row r="576" spans="1:12" x14ac:dyDescent="0.3">
      <c r="A576" s="9">
        <v>1</v>
      </c>
      <c r="B576" s="9">
        <v>100</v>
      </c>
      <c r="C576" s="9">
        <v>120</v>
      </c>
      <c r="D576" s="9" t="s">
        <v>494</v>
      </c>
      <c r="E576" s="9" t="s">
        <v>156</v>
      </c>
      <c r="F576" s="9" t="s">
        <v>375</v>
      </c>
      <c r="G576" s="9" t="s">
        <v>749</v>
      </c>
      <c r="H576" s="9" t="s">
        <v>750</v>
      </c>
      <c r="I576" s="9">
        <v>1</v>
      </c>
      <c r="J576" s="9">
        <v>1</v>
      </c>
      <c r="K576" s="9">
        <v>6</v>
      </c>
      <c r="L576" s="9" t="s">
        <v>930</v>
      </c>
    </row>
    <row r="577" spans="1:12" x14ac:dyDescent="0.3">
      <c r="A577" s="9">
        <v>1</v>
      </c>
      <c r="B577" s="9">
        <v>150</v>
      </c>
      <c r="C577" s="9">
        <v>600</v>
      </c>
      <c r="D577" s="9" t="s">
        <v>359</v>
      </c>
      <c r="E577" s="9" t="s">
        <v>129</v>
      </c>
      <c r="F577" s="9" t="s">
        <v>139</v>
      </c>
      <c r="G577" s="9" t="s">
        <v>699</v>
      </c>
      <c r="H577" s="9" t="s">
        <v>758</v>
      </c>
      <c r="I577" s="9">
        <v>7</v>
      </c>
      <c r="J577" s="9">
        <v>1</v>
      </c>
      <c r="K577" s="9">
        <v>7</v>
      </c>
      <c r="L577" s="9" t="s">
        <v>931</v>
      </c>
    </row>
    <row r="578" spans="1:12" x14ac:dyDescent="0.3">
      <c r="A578" s="9">
        <v>1</v>
      </c>
      <c r="B578" s="9">
        <v>150</v>
      </c>
      <c r="C578" s="9">
        <v>700</v>
      </c>
      <c r="D578" s="9" t="s">
        <v>134</v>
      </c>
      <c r="E578" s="9" t="s">
        <v>129</v>
      </c>
      <c r="F578" s="9" t="s">
        <v>139</v>
      </c>
      <c r="G578" s="9" t="s">
        <v>168</v>
      </c>
      <c r="H578" s="9" t="s">
        <v>758</v>
      </c>
      <c r="I578" s="9">
        <v>7</v>
      </c>
      <c r="J578" s="9">
        <v>1</v>
      </c>
      <c r="K578" s="9">
        <v>7</v>
      </c>
      <c r="L578" s="9" t="s">
        <v>932</v>
      </c>
    </row>
    <row r="579" spans="1:12" x14ac:dyDescent="0.3">
      <c r="A579" s="9">
        <v>1</v>
      </c>
      <c r="B579" s="9">
        <v>220</v>
      </c>
      <c r="C579" s="9">
        <v>960</v>
      </c>
      <c r="D579" s="9" t="s">
        <v>134</v>
      </c>
      <c r="E579" s="9" t="s">
        <v>447</v>
      </c>
      <c r="F579" s="9" t="s">
        <v>130</v>
      </c>
      <c r="G579" s="9" t="s">
        <v>925</v>
      </c>
      <c r="H579" s="9" t="s">
        <v>926</v>
      </c>
      <c r="I579" s="9">
        <v>1</v>
      </c>
      <c r="J579" s="9">
        <v>1</v>
      </c>
      <c r="K579" s="9">
        <v>7</v>
      </c>
      <c r="L579" s="9" t="s">
        <v>933</v>
      </c>
    </row>
    <row r="580" spans="1:12" x14ac:dyDescent="0.3">
      <c r="A580" s="9">
        <v>1</v>
      </c>
      <c r="B580" s="9">
        <v>100</v>
      </c>
      <c r="C580" s="9">
        <v>250</v>
      </c>
      <c r="D580" s="9" t="s">
        <v>874</v>
      </c>
      <c r="E580" s="9" t="s">
        <v>156</v>
      </c>
      <c r="F580" s="9" t="s">
        <v>375</v>
      </c>
      <c r="G580" s="9" t="s">
        <v>875</v>
      </c>
      <c r="H580" s="9" t="s">
        <v>750</v>
      </c>
      <c r="I580" s="9">
        <v>1</v>
      </c>
      <c r="J580" s="9">
        <v>1</v>
      </c>
      <c r="K580" s="9">
        <v>6</v>
      </c>
      <c r="L580" s="9" t="s">
        <v>934</v>
      </c>
    </row>
    <row r="581" spans="1:12" x14ac:dyDescent="0.3">
      <c r="A581" s="9">
        <v>1</v>
      </c>
      <c r="B581" s="9">
        <v>220</v>
      </c>
      <c r="C581" s="9">
        <v>960</v>
      </c>
      <c r="D581" s="9" t="s">
        <v>134</v>
      </c>
      <c r="E581" s="9" t="s">
        <v>447</v>
      </c>
      <c r="F581" s="9" t="s">
        <v>130</v>
      </c>
      <c r="G581" s="9" t="s">
        <v>925</v>
      </c>
      <c r="H581" s="9" t="s">
        <v>926</v>
      </c>
      <c r="I581" s="9">
        <v>1</v>
      </c>
      <c r="J581" s="9">
        <v>1</v>
      </c>
      <c r="K581" s="9">
        <v>7</v>
      </c>
      <c r="L581" s="9" t="s">
        <v>935</v>
      </c>
    </row>
    <row r="582" spans="1:12" x14ac:dyDescent="0.3">
      <c r="A582" s="9">
        <v>1</v>
      </c>
      <c r="B582" s="9">
        <v>100</v>
      </c>
      <c r="C582" s="9">
        <v>400</v>
      </c>
      <c r="D582" s="9" t="s">
        <v>134</v>
      </c>
      <c r="E582" s="9" t="s">
        <v>129</v>
      </c>
      <c r="F582" s="9" t="s">
        <v>139</v>
      </c>
      <c r="G582" s="9" t="s">
        <v>320</v>
      </c>
      <c r="H582" s="9" t="s">
        <v>758</v>
      </c>
      <c r="I582" s="9">
        <v>7</v>
      </c>
      <c r="J582" s="9">
        <v>1</v>
      </c>
      <c r="K582" s="9">
        <v>7</v>
      </c>
      <c r="L582" s="9" t="s">
        <v>661</v>
      </c>
    </row>
    <row r="583" spans="1:12" x14ac:dyDescent="0.3">
      <c r="A583" s="9">
        <v>1</v>
      </c>
      <c r="B583" s="9">
        <v>120</v>
      </c>
      <c r="C583" s="9">
        <v>1100</v>
      </c>
      <c r="D583" s="9" t="s">
        <v>787</v>
      </c>
      <c r="E583" s="9" t="s">
        <v>447</v>
      </c>
      <c r="F583" s="9" t="s">
        <v>156</v>
      </c>
      <c r="G583" s="9" t="s">
        <v>868</v>
      </c>
      <c r="H583" s="9">
        <v>26</v>
      </c>
      <c r="I583" s="9">
        <v>1</v>
      </c>
      <c r="J583" s="9">
        <v>1</v>
      </c>
      <c r="K583" s="9">
        <v>5</v>
      </c>
      <c r="L583" s="9" t="s">
        <v>661</v>
      </c>
    </row>
    <row r="584" spans="1:12" x14ac:dyDescent="0.3">
      <c r="A584" s="9">
        <v>1</v>
      </c>
      <c r="B584" s="9">
        <v>120</v>
      </c>
      <c r="C584" s="9">
        <v>2000</v>
      </c>
      <c r="D584" s="9" t="s">
        <v>787</v>
      </c>
      <c r="E584" s="9" t="s">
        <v>129</v>
      </c>
      <c r="F584" s="9" t="s">
        <v>156</v>
      </c>
      <c r="G584" s="9">
        <v>40</v>
      </c>
      <c r="H584" s="9">
        <v>26</v>
      </c>
      <c r="I584" s="9">
        <v>1</v>
      </c>
      <c r="J584" s="9">
        <v>1</v>
      </c>
      <c r="K584" s="9">
        <v>5</v>
      </c>
      <c r="L584" s="9" t="s">
        <v>661</v>
      </c>
    </row>
    <row r="585" spans="1:12" x14ac:dyDescent="0.3">
      <c r="A585" s="9">
        <v>1</v>
      </c>
      <c r="B585" s="9">
        <v>150</v>
      </c>
      <c r="C585" s="9">
        <v>700</v>
      </c>
      <c r="D585" s="9" t="s">
        <v>134</v>
      </c>
      <c r="E585" s="9" t="s">
        <v>129</v>
      </c>
      <c r="F585" s="9" t="s">
        <v>139</v>
      </c>
      <c r="G585" s="9" t="s">
        <v>168</v>
      </c>
      <c r="H585" s="9" t="s">
        <v>758</v>
      </c>
      <c r="I585" s="9">
        <v>7</v>
      </c>
      <c r="J585" s="9">
        <v>1</v>
      </c>
      <c r="K585" s="9">
        <v>7</v>
      </c>
      <c r="L585" s="9" t="s">
        <v>936</v>
      </c>
    </row>
    <row r="586" spans="1:12" x14ac:dyDescent="0.3">
      <c r="A586" s="9">
        <v>1</v>
      </c>
      <c r="B586" s="9">
        <v>220</v>
      </c>
      <c r="C586" s="9">
        <v>960</v>
      </c>
      <c r="D586" s="9" t="s">
        <v>134</v>
      </c>
      <c r="E586" s="9" t="s">
        <v>447</v>
      </c>
      <c r="F586" s="9" t="s">
        <v>130</v>
      </c>
      <c r="G586" s="9" t="s">
        <v>925</v>
      </c>
      <c r="H586" s="9" t="s">
        <v>926</v>
      </c>
      <c r="I586" s="9">
        <v>1</v>
      </c>
      <c r="J586" s="9">
        <v>1</v>
      </c>
      <c r="K586" s="9">
        <v>7</v>
      </c>
      <c r="L586" s="9" t="s">
        <v>937</v>
      </c>
    </row>
    <row r="587" spans="1:12" x14ac:dyDescent="0.3">
      <c r="A587" s="9">
        <v>1</v>
      </c>
      <c r="B587" s="9">
        <v>150</v>
      </c>
      <c r="C587" s="9">
        <v>350</v>
      </c>
      <c r="D587" s="9" t="s">
        <v>134</v>
      </c>
      <c r="E587" s="9" t="s">
        <v>129</v>
      </c>
      <c r="F587" s="9" t="s">
        <v>139</v>
      </c>
      <c r="G587" s="9" t="s">
        <v>794</v>
      </c>
      <c r="H587" s="9" t="s">
        <v>758</v>
      </c>
      <c r="I587" s="9">
        <v>7</v>
      </c>
      <c r="J587" s="9">
        <v>1</v>
      </c>
      <c r="K587" s="9">
        <v>7</v>
      </c>
      <c r="L587" s="9" t="s">
        <v>938</v>
      </c>
    </row>
    <row r="588" spans="1:12" x14ac:dyDescent="0.3">
      <c r="A588" s="9">
        <v>1</v>
      </c>
      <c r="B588" s="9">
        <v>350</v>
      </c>
      <c r="C588" s="9">
        <v>2600</v>
      </c>
      <c r="D588" s="9" t="s">
        <v>198</v>
      </c>
      <c r="E588" s="9" t="s">
        <v>129</v>
      </c>
      <c r="F588" s="9" t="s">
        <v>139</v>
      </c>
      <c r="G588" s="9" t="s">
        <v>939</v>
      </c>
      <c r="H588" s="9" t="s">
        <v>689</v>
      </c>
      <c r="I588" s="9">
        <v>1</v>
      </c>
      <c r="J588" s="9">
        <v>2</v>
      </c>
      <c r="K588" s="9">
        <v>1</v>
      </c>
      <c r="L588" s="9" t="s">
        <v>940</v>
      </c>
    </row>
    <row r="589" spans="1:12" x14ac:dyDescent="0.3">
      <c r="A589" s="9">
        <v>1</v>
      </c>
      <c r="B589" s="9">
        <v>150</v>
      </c>
      <c r="C589" s="9">
        <v>400</v>
      </c>
      <c r="D589" s="9" t="s">
        <v>139</v>
      </c>
      <c r="E589" s="9" t="s">
        <v>129</v>
      </c>
      <c r="F589" s="9" t="s">
        <v>139</v>
      </c>
      <c r="G589" s="9" t="s">
        <v>794</v>
      </c>
      <c r="H589" s="9" t="s">
        <v>758</v>
      </c>
      <c r="I589" s="9">
        <v>7</v>
      </c>
      <c r="J589" s="9">
        <v>1</v>
      </c>
      <c r="K589" s="9">
        <v>7</v>
      </c>
      <c r="L589" s="9" t="s">
        <v>561</v>
      </c>
    </row>
    <row r="590" spans="1:12" x14ac:dyDescent="0.3">
      <c r="A590" s="9">
        <v>1</v>
      </c>
      <c r="B590" s="9">
        <v>160</v>
      </c>
      <c r="C590" s="9">
        <v>800</v>
      </c>
      <c r="D590" s="9" t="s">
        <v>134</v>
      </c>
      <c r="E590" s="9" t="s">
        <v>376</v>
      </c>
      <c r="F590" s="9" t="s">
        <v>156</v>
      </c>
      <c r="G590" s="9" t="s">
        <v>313</v>
      </c>
      <c r="H590" s="9" t="s">
        <v>920</v>
      </c>
      <c r="I590" s="9">
        <v>7</v>
      </c>
      <c r="J590" s="9">
        <v>3</v>
      </c>
      <c r="K590" s="9">
        <v>7</v>
      </c>
      <c r="L590" s="9" t="s">
        <v>941</v>
      </c>
    </row>
    <row r="591" spans="1:12" x14ac:dyDescent="0.3">
      <c r="A591" s="9">
        <v>1</v>
      </c>
      <c r="B591" s="9">
        <v>150</v>
      </c>
      <c r="C591" s="9" t="s">
        <v>850</v>
      </c>
      <c r="D591" s="9" t="s">
        <v>851</v>
      </c>
      <c r="E591" s="9" t="s">
        <v>156</v>
      </c>
      <c r="F591" s="9" t="s">
        <v>139</v>
      </c>
      <c r="G591" s="9">
        <v>180</v>
      </c>
      <c r="H591" s="9">
        <v>30</v>
      </c>
      <c r="I591" s="9">
        <v>7</v>
      </c>
      <c r="J591" s="9">
        <v>3</v>
      </c>
      <c r="K591" s="9">
        <v>4</v>
      </c>
      <c r="L591" s="9" t="s">
        <v>942</v>
      </c>
    </row>
    <row r="592" spans="1:12" x14ac:dyDescent="0.3">
      <c r="A592" s="9">
        <v>1</v>
      </c>
      <c r="B592" s="9">
        <v>120</v>
      </c>
      <c r="C592" s="9">
        <v>800</v>
      </c>
      <c r="D592" s="9" t="s">
        <v>139</v>
      </c>
      <c r="E592" s="9" t="s">
        <v>129</v>
      </c>
      <c r="F592" s="9" t="s">
        <v>135</v>
      </c>
      <c r="G592" s="9" t="s">
        <v>617</v>
      </c>
      <c r="H592" s="9" t="s">
        <v>819</v>
      </c>
      <c r="I592" s="9">
        <v>2</v>
      </c>
      <c r="J592" s="9">
        <v>3</v>
      </c>
      <c r="K592" s="9">
        <v>4</v>
      </c>
      <c r="L592" s="9" t="s">
        <v>943</v>
      </c>
    </row>
    <row r="593" spans="1:12" x14ac:dyDescent="0.3">
      <c r="A593" s="9">
        <v>1</v>
      </c>
      <c r="B593" s="9">
        <v>140</v>
      </c>
      <c r="C593" s="9">
        <v>1000</v>
      </c>
      <c r="D593" s="9" t="s">
        <v>139</v>
      </c>
      <c r="E593" s="9" t="s">
        <v>129</v>
      </c>
      <c r="F593" s="9" t="s">
        <v>135</v>
      </c>
      <c r="G593" s="9" t="s">
        <v>229</v>
      </c>
      <c r="H593" s="9" t="s">
        <v>819</v>
      </c>
      <c r="I593" s="9">
        <v>2</v>
      </c>
      <c r="J593" s="9">
        <v>3</v>
      </c>
      <c r="K593" s="9">
        <v>4</v>
      </c>
      <c r="L593" s="9" t="s">
        <v>944</v>
      </c>
    </row>
    <row r="594" spans="1:12" x14ac:dyDescent="0.3">
      <c r="A594" s="9">
        <v>1</v>
      </c>
      <c r="B594" s="9">
        <v>350</v>
      </c>
      <c r="C594" s="9">
        <v>3400</v>
      </c>
      <c r="D594" s="9" t="s">
        <v>198</v>
      </c>
      <c r="E594" s="9" t="s">
        <v>129</v>
      </c>
      <c r="F594" s="9" t="s">
        <v>139</v>
      </c>
      <c r="G594" s="9" t="s">
        <v>945</v>
      </c>
      <c r="H594" s="9" t="s">
        <v>689</v>
      </c>
      <c r="I594" s="9">
        <v>1</v>
      </c>
      <c r="J594" s="9">
        <v>2</v>
      </c>
      <c r="K594" s="9">
        <v>1</v>
      </c>
      <c r="L594" s="9" t="s">
        <v>946</v>
      </c>
    </row>
    <row r="595" spans="1:12" x14ac:dyDescent="0.3">
      <c r="A595" s="9">
        <v>1</v>
      </c>
      <c r="B595" s="9">
        <v>140</v>
      </c>
      <c r="C595" s="9">
        <v>800</v>
      </c>
      <c r="D595" s="9" t="s">
        <v>139</v>
      </c>
      <c r="E595" s="9" t="s">
        <v>447</v>
      </c>
      <c r="F595" s="9" t="s">
        <v>135</v>
      </c>
      <c r="G595" s="9" t="s">
        <v>224</v>
      </c>
      <c r="H595" s="9" t="s">
        <v>819</v>
      </c>
      <c r="I595" s="9">
        <v>2</v>
      </c>
      <c r="J595" s="9">
        <v>3</v>
      </c>
      <c r="K595" s="9">
        <v>4</v>
      </c>
      <c r="L595" s="9" t="s">
        <v>565</v>
      </c>
    </row>
    <row r="596" spans="1:12" x14ac:dyDescent="0.3">
      <c r="A596" s="9">
        <v>1</v>
      </c>
      <c r="B596" s="9">
        <v>140</v>
      </c>
      <c r="C596" s="9">
        <v>1000</v>
      </c>
      <c r="D596" s="9" t="s">
        <v>139</v>
      </c>
      <c r="E596" s="9" t="s">
        <v>129</v>
      </c>
      <c r="F596" s="9" t="s">
        <v>135</v>
      </c>
      <c r="G596" s="9" t="s">
        <v>229</v>
      </c>
      <c r="H596" s="9" t="s">
        <v>819</v>
      </c>
      <c r="I596" s="9">
        <v>2</v>
      </c>
      <c r="J596" s="9">
        <v>3</v>
      </c>
      <c r="K596" s="9">
        <v>4</v>
      </c>
      <c r="L596" s="9" t="s">
        <v>567</v>
      </c>
    </row>
    <row r="597" spans="1:12" x14ac:dyDescent="0.3">
      <c r="A597" s="9">
        <v>1</v>
      </c>
      <c r="B597" s="9">
        <v>200</v>
      </c>
      <c r="C597" s="9" t="s">
        <v>854</v>
      </c>
      <c r="D597" s="9" t="s">
        <v>855</v>
      </c>
      <c r="E597" s="9" t="s">
        <v>156</v>
      </c>
      <c r="F597" s="9" t="s">
        <v>139</v>
      </c>
      <c r="G597" s="9">
        <v>180</v>
      </c>
      <c r="H597" s="9">
        <v>30</v>
      </c>
      <c r="I597" s="9">
        <v>7</v>
      </c>
      <c r="J597" s="9">
        <v>3</v>
      </c>
      <c r="K597" s="9">
        <v>4</v>
      </c>
      <c r="L597" s="9" t="s">
        <v>947</v>
      </c>
    </row>
    <row r="598" spans="1:12" x14ac:dyDescent="0.3">
      <c r="A598" s="9">
        <v>1</v>
      </c>
      <c r="B598" s="9">
        <v>140</v>
      </c>
      <c r="C598" s="9">
        <v>1000</v>
      </c>
      <c r="D598" s="9" t="s">
        <v>139</v>
      </c>
      <c r="E598" s="9" t="s">
        <v>129</v>
      </c>
      <c r="F598" s="9" t="s">
        <v>135</v>
      </c>
      <c r="G598" s="9" t="s">
        <v>229</v>
      </c>
      <c r="H598" s="9" t="s">
        <v>819</v>
      </c>
      <c r="I598" s="9">
        <v>2</v>
      </c>
      <c r="J598" s="9">
        <v>3</v>
      </c>
      <c r="K598" s="9">
        <v>4</v>
      </c>
      <c r="L598" s="9" t="s">
        <v>948</v>
      </c>
    </row>
    <row r="599" spans="1:12" x14ac:dyDescent="0.3">
      <c r="A599" s="9">
        <v>1</v>
      </c>
      <c r="B599" s="9">
        <v>150</v>
      </c>
      <c r="C599" s="9">
        <v>700</v>
      </c>
      <c r="D599" s="9" t="s">
        <v>359</v>
      </c>
      <c r="E599" s="9" t="s">
        <v>129</v>
      </c>
      <c r="F599" s="9" t="s">
        <v>139</v>
      </c>
      <c r="G599" s="9" t="s">
        <v>290</v>
      </c>
      <c r="H599" s="9" t="s">
        <v>758</v>
      </c>
      <c r="I599" s="9">
        <v>7</v>
      </c>
      <c r="J599" s="9">
        <v>1</v>
      </c>
      <c r="K599" s="9">
        <v>7</v>
      </c>
      <c r="L599" s="9" t="s">
        <v>948</v>
      </c>
    </row>
    <row r="600" spans="1:12" x14ac:dyDescent="0.3">
      <c r="A600" s="9">
        <v>1</v>
      </c>
      <c r="B600" s="9">
        <v>350</v>
      </c>
      <c r="C600" s="9">
        <v>3000</v>
      </c>
      <c r="D600" s="9" t="s">
        <v>198</v>
      </c>
      <c r="E600" s="9" t="s">
        <v>129</v>
      </c>
      <c r="F600" s="9" t="s">
        <v>139</v>
      </c>
      <c r="G600" s="9" t="s">
        <v>949</v>
      </c>
      <c r="H600" s="9" t="s">
        <v>689</v>
      </c>
      <c r="I600" s="9">
        <v>1</v>
      </c>
      <c r="J600" s="9">
        <v>2</v>
      </c>
      <c r="K600" s="9">
        <v>1</v>
      </c>
      <c r="L600" s="9" t="s">
        <v>950</v>
      </c>
    </row>
    <row r="601" spans="1:12" x14ac:dyDescent="0.3">
      <c r="A601" s="9">
        <v>1</v>
      </c>
      <c r="B601" s="9">
        <v>160</v>
      </c>
      <c r="C601" s="9">
        <v>1200</v>
      </c>
      <c r="D601" s="9" t="s">
        <v>139</v>
      </c>
      <c r="E601" s="9" t="s">
        <v>129</v>
      </c>
      <c r="F601" s="9" t="s">
        <v>135</v>
      </c>
      <c r="G601" s="9" t="s">
        <v>302</v>
      </c>
      <c r="H601" s="9" t="s">
        <v>819</v>
      </c>
      <c r="I601" s="9">
        <v>2</v>
      </c>
      <c r="J601" s="9">
        <v>3</v>
      </c>
      <c r="K601" s="9">
        <v>4</v>
      </c>
      <c r="L601" s="9" t="s">
        <v>951</v>
      </c>
    </row>
    <row r="602" spans="1:12" x14ac:dyDescent="0.3">
      <c r="A602" s="9">
        <v>1</v>
      </c>
      <c r="B602" s="9">
        <v>100</v>
      </c>
      <c r="C602" s="9">
        <v>120</v>
      </c>
      <c r="D602" s="9" t="s">
        <v>494</v>
      </c>
      <c r="E602" s="9" t="s">
        <v>156</v>
      </c>
      <c r="F602" s="9" t="s">
        <v>375</v>
      </c>
      <c r="G602" s="9" t="s">
        <v>749</v>
      </c>
      <c r="H602" s="9" t="s">
        <v>750</v>
      </c>
      <c r="I602" s="9">
        <v>1</v>
      </c>
      <c r="J602" s="9">
        <v>1</v>
      </c>
      <c r="K602" s="9">
        <v>6</v>
      </c>
      <c r="L602" s="9" t="s">
        <v>952</v>
      </c>
    </row>
    <row r="603" spans="1:12" x14ac:dyDescent="0.3">
      <c r="A603" s="9">
        <v>1</v>
      </c>
      <c r="B603" s="9">
        <v>160</v>
      </c>
      <c r="C603" s="9">
        <v>1000</v>
      </c>
      <c r="D603" s="9" t="s">
        <v>139</v>
      </c>
      <c r="E603" s="9" t="s">
        <v>447</v>
      </c>
      <c r="F603" s="9" t="s">
        <v>135</v>
      </c>
      <c r="G603" s="9" t="s">
        <v>872</v>
      </c>
      <c r="H603" s="9" t="s">
        <v>819</v>
      </c>
      <c r="I603" s="9">
        <v>2</v>
      </c>
      <c r="J603" s="9">
        <v>3</v>
      </c>
      <c r="K603" s="9">
        <v>4</v>
      </c>
      <c r="L603" s="9" t="s">
        <v>953</v>
      </c>
    </row>
    <row r="604" spans="1:12" x14ac:dyDescent="0.3">
      <c r="A604" s="9">
        <v>1</v>
      </c>
      <c r="B604" s="9">
        <v>150</v>
      </c>
      <c r="C604" s="9">
        <v>600</v>
      </c>
      <c r="D604" s="9" t="s">
        <v>130</v>
      </c>
      <c r="E604" s="9" t="s">
        <v>129</v>
      </c>
      <c r="F604" s="9" t="s">
        <v>139</v>
      </c>
      <c r="G604" s="9" t="s">
        <v>416</v>
      </c>
      <c r="H604" s="9" t="s">
        <v>758</v>
      </c>
      <c r="I604" s="9">
        <v>7</v>
      </c>
      <c r="J604" s="9">
        <v>1</v>
      </c>
      <c r="K604" s="9">
        <v>7</v>
      </c>
      <c r="L604" s="9" t="s">
        <v>954</v>
      </c>
    </row>
    <row r="605" spans="1:12" x14ac:dyDescent="0.3">
      <c r="A605" s="9">
        <v>1</v>
      </c>
      <c r="B605" s="9">
        <v>200</v>
      </c>
      <c r="C605" s="9">
        <v>2200</v>
      </c>
      <c r="D605" s="9" t="s">
        <v>198</v>
      </c>
      <c r="E605" s="9" t="s">
        <v>129</v>
      </c>
      <c r="F605" s="9" t="s">
        <v>139</v>
      </c>
      <c r="G605" s="9" t="s">
        <v>955</v>
      </c>
      <c r="H605" s="9" t="s">
        <v>689</v>
      </c>
      <c r="I605" s="9">
        <v>1</v>
      </c>
      <c r="J605" s="9">
        <v>2</v>
      </c>
      <c r="K605" s="9">
        <v>1</v>
      </c>
      <c r="L605" s="9" t="s">
        <v>956</v>
      </c>
    </row>
    <row r="606" spans="1:12" x14ac:dyDescent="0.3">
      <c r="A606" s="9">
        <v>1</v>
      </c>
      <c r="B606" s="9">
        <v>70</v>
      </c>
      <c r="C606" s="9">
        <v>1200</v>
      </c>
      <c r="D606" s="9" t="s">
        <v>171</v>
      </c>
      <c r="E606" s="9" t="s">
        <v>376</v>
      </c>
      <c r="F606" s="9" t="s">
        <v>716</v>
      </c>
      <c r="G606" s="9" t="s">
        <v>957</v>
      </c>
      <c r="H606" s="9" t="s">
        <v>718</v>
      </c>
      <c r="I606" s="9">
        <v>2</v>
      </c>
      <c r="J606" s="9">
        <v>2</v>
      </c>
      <c r="K606" s="9">
        <v>3</v>
      </c>
      <c r="L606" s="9" t="s">
        <v>958</v>
      </c>
    </row>
    <row r="607" spans="1:12" x14ac:dyDescent="0.3">
      <c r="A607" s="9">
        <v>1</v>
      </c>
      <c r="B607" s="9">
        <v>120</v>
      </c>
      <c r="C607" s="9">
        <v>1400</v>
      </c>
      <c r="D607" s="9" t="s">
        <v>787</v>
      </c>
      <c r="E607" s="9" t="s">
        <v>447</v>
      </c>
      <c r="F607" s="9" t="s">
        <v>156</v>
      </c>
      <c r="G607" s="9" t="s">
        <v>869</v>
      </c>
      <c r="H607" s="9">
        <v>26</v>
      </c>
      <c r="I607" s="9">
        <v>1</v>
      </c>
      <c r="J607" s="9">
        <v>1</v>
      </c>
      <c r="K607" s="9">
        <v>5</v>
      </c>
      <c r="L607" s="9" t="s">
        <v>959</v>
      </c>
    </row>
    <row r="608" spans="1:12" x14ac:dyDescent="0.3">
      <c r="A608" s="9">
        <v>1</v>
      </c>
      <c r="B608" s="9">
        <v>120</v>
      </c>
      <c r="C608" s="9">
        <v>1700</v>
      </c>
      <c r="D608" s="9" t="s">
        <v>787</v>
      </c>
      <c r="E608" s="9" t="s">
        <v>129</v>
      </c>
      <c r="F608" s="9" t="s">
        <v>156</v>
      </c>
      <c r="G608" s="9" t="s">
        <v>870</v>
      </c>
      <c r="H608" s="9">
        <v>26</v>
      </c>
      <c r="I608" s="9">
        <v>1</v>
      </c>
      <c r="J608" s="9">
        <v>1</v>
      </c>
      <c r="K608" s="9">
        <v>5</v>
      </c>
      <c r="L608" s="9" t="s">
        <v>959</v>
      </c>
    </row>
    <row r="609" spans="1:12" x14ac:dyDescent="0.3">
      <c r="A609" s="9">
        <v>1</v>
      </c>
      <c r="B609" s="9">
        <v>100</v>
      </c>
      <c r="C609" s="9">
        <v>175</v>
      </c>
      <c r="D609" s="9" t="s">
        <v>874</v>
      </c>
      <c r="E609" s="9" t="s">
        <v>156</v>
      </c>
      <c r="F609" s="9" t="s">
        <v>375</v>
      </c>
      <c r="G609" s="9" t="s">
        <v>960</v>
      </c>
      <c r="H609" s="9" t="s">
        <v>750</v>
      </c>
      <c r="I609" s="9">
        <v>1</v>
      </c>
      <c r="J609" s="9">
        <v>1</v>
      </c>
      <c r="K609" s="9">
        <v>6</v>
      </c>
      <c r="L609" s="9" t="s">
        <v>961</v>
      </c>
    </row>
    <row r="610" spans="1:12" x14ac:dyDescent="0.3">
      <c r="A610" s="9">
        <v>1</v>
      </c>
      <c r="B610" s="9">
        <v>100</v>
      </c>
      <c r="C610" s="9">
        <v>250</v>
      </c>
      <c r="D610" s="9" t="s">
        <v>874</v>
      </c>
      <c r="E610" s="9" t="s">
        <v>156</v>
      </c>
      <c r="F610" s="9" t="s">
        <v>375</v>
      </c>
      <c r="G610" s="9" t="s">
        <v>875</v>
      </c>
      <c r="H610" s="9" t="s">
        <v>750</v>
      </c>
      <c r="I610" s="9">
        <v>1</v>
      </c>
      <c r="J610" s="9">
        <v>1</v>
      </c>
      <c r="K610" s="9">
        <v>6</v>
      </c>
      <c r="L610" s="9" t="s">
        <v>962</v>
      </c>
    </row>
    <row r="611" spans="1:12" x14ac:dyDescent="0.3">
      <c r="A611" s="9">
        <v>1</v>
      </c>
      <c r="B611" s="9">
        <v>100</v>
      </c>
      <c r="C611" s="9">
        <v>239</v>
      </c>
      <c r="D611" s="9" t="s">
        <v>198</v>
      </c>
      <c r="E611" s="9" t="s">
        <v>156</v>
      </c>
      <c r="F611" s="9" t="s">
        <v>375</v>
      </c>
      <c r="G611" s="9" t="s">
        <v>963</v>
      </c>
      <c r="H611" s="9" t="s">
        <v>750</v>
      </c>
      <c r="I611" s="9">
        <v>1</v>
      </c>
      <c r="J611" s="9">
        <v>1</v>
      </c>
      <c r="K611" s="9">
        <v>6</v>
      </c>
      <c r="L611" s="9" t="s">
        <v>962</v>
      </c>
    </row>
    <row r="612" spans="1:12" x14ac:dyDescent="0.3">
      <c r="A612" s="9">
        <v>1</v>
      </c>
      <c r="B612" s="9">
        <v>200</v>
      </c>
      <c r="C612" s="9">
        <v>1100</v>
      </c>
      <c r="D612" s="9" t="s">
        <v>134</v>
      </c>
      <c r="E612" s="9" t="s">
        <v>171</v>
      </c>
      <c r="F612" s="9" t="s">
        <v>130</v>
      </c>
      <c r="G612" s="9" t="s">
        <v>964</v>
      </c>
      <c r="H612" s="9" t="s">
        <v>698</v>
      </c>
      <c r="I612" s="9">
        <v>1</v>
      </c>
      <c r="J612" s="9">
        <v>1</v>
      </c>
      <c r="K612" s="9">
        <v>2</v>
      </c>
      <c r="L612" s="9" t="s">
        <v>962</v>
      </c>
    </row>
    <row r="613" spans="1:12" x14ac:dyDescent="0.3">
      <c r="A613" s="9">
        <v>1</v>
      </c>
      <c r="B613" s="9">
        <v>70</v>
      </c>
      <c r="C613" s="9">
        <v>1200</v>
      </c>
      <c r="D613" s="9" t="s">
        <v>171</v>
      </c>
      <c r="E613" s="9" t="s">
        <v>376</v>
      </c>
      <c r="F613" s="9" t="s">
        <v>716</v>
      </c>
      <c r="G613" s="9" t="s">
        <v>957</v>
      </c>
      <c r="H613" s="9" t="s">
        <v>718</v>
      </c>
      <c r="I613" s="9">
        <v>2</v>
      </c>
      <c r="J613" s="9">
        <v>2</v>
      </c>
      <c r="K613" s="9">
        <v>3</v>
      </c>
      <c r="L613" s="9" t="s">
        <v>965</v>
      </c>
    </row>
    <row r="614" spans="1:12" x14ac:dyDescent="0.3">
      <c r="A614" s="9">
        <v>1</v>
      </c>
      <c r="B614" s="9">
        <v>120</v>
      </c>
      <c r="C614" s="9">
        <v>1000</v>
      </c>
      <c r="D614" s="9" t="s">
        <v>171</v>
      </c>
      <c r="E614" s="9" t="s">
        <v>129</v>
      </c>
      <c r="F614" s="9" t="s">
        <v>135</v>
      </c>
      <c r="G614" s="9" t="s">
        <v>229</v>
      </c>
      <c r="H614" s="9" t="s">
        <v>819</v>
      </c>
      <c r="I614" s="9">
        <v>2</v>
      </c>
      <c r="J614" s="9">
        <v>3</v>
      </c>
      <c r="K614" s="9">
        <v>4</v>
      </c>
      <c r="L614" s="9" t="s">
        <v>966</v>
      </c>
    </row>
    <row r="615" spans="1:12" x14ac:dyDescent="0.3">
      <c r="A615" s="9">
        <v>1</v>
      </c>
      <c r="B615" s="9">
        <v>275</v>
      </c>
      <c r="C615" s="9">
        <v>3000</v>
      </c>
      <c r="D615" s="9" t="s">
        <v>198</v>
      </c>
      <c r="E615" s="9" t="s">
        <v>129</v>
      </c>
      <c r="F615" s="9" t="s">
        <v>139</v>
      </c>
      <c r="G615" s="9" t="s">
        <v>967</v>
      </c>
      <c r="H615" s="9" t="s">
        <v>689</v>
      </c>
      <c r="I615" s="9">
        <v>1</v>
      </c>
      <c r="J615" s="9">
        <v>2</v>
      </c>
      <c r="K615" s="9">
        <v>1</v>
      </c>
      <c r="L615" s="9" t="s">
        <v>968</v>
      </c>
    </row>
    <row r="616" spans="1:12" x14ac:dyDescent="0.3">
      <c r="A616" s="9">
        <v>1</v>
      </c>
      <c r="B616" s="9">
        <v>140</v>
      </c>
      <c r="C616" s="9">
        <v>800</v>
      </c>
      <c r="D616" s="9" t="s">
        <v>134</v>
      </c>
      <c r="E616" s="9" t="s">
        <v>376</v>
      </c>
      <c r="F616" s="9" t="s">
        <v>156</v>
      </c>
      <c r="G616" s="9" t="s">
        <v>969</v>
      </c>
      <c r="H616" s="9" t="s">
        <v>920</v>
      </c>
      <c r="I616" s="9">
        <v>7</v>
      </c>
      <c r="J616" s="9">
        <v>3</v>
      </c>
      <c r="K616" s="9">
        <v>7</v>
      </c>
      <c r="L616" s="9" t="s">
        <v>970</v>
      </c>
    </row>
    <row r="617" spans="1:12" x14ac:dyDescent="0.3">
      <c r="A617" s="9">
        <v>1</v>
      </c>
      <c r="B617" s="9">
        <v>140</v>
      </c>
      <c r="C617" s="9">
        <v>1200</v>
      </c>
      <c r="D617" s="9" t="s">
        <v>171</v>
      </c>
      <c r="E617" s="9" t="s">
        <v>129</v>
      </c>
      <c r="F617" s="9" t="s">
        <v>135</v>
      </c>
      <c r="G617" s="9" t="s">
        <v>239</v>
      </c>
      <c r="H617" s="9" t="s">
        <v>819</v>
      </c>
      <c r="I617" s="9">
        <v>2</v>
      </c>
      <c r="J617" s="9">
        <v>3</v>
      </c>
      <c r="K617" s="9">
        <v>4</v>
      </c>
      <c r="L617" s="9" t="s">
        <v>262</v>
      </c>
    </row>
    <row r="618" spans="1:12" x14ac:dyDescent="0.3">
      <c r="A618" s="9">
        <v>1</v>
      </c>
      <c r="B618" s="9">
        <v>150</v>
      </c>
      <c r="C618" s="9">
        <v>200</v>
      </c>
      <c r="D618" s="9" t="s">
        <v>359</v>
      </c>
      <c r="E618" s="9" t="s">
        <v>156</v>
      </c>
      <c r="F618" s="9" t="s">
        <v>834</v>
      </c>
      <c r="G618" s="9" t="s">
        <v>527</v>
      </c>
      <c r="H618" s="9" t="s">
        <v>718</v>
      </c>
      <c r="I618" s="9">
        <v>1</v>
      </c>
      <c r="J618" s="9">
        <v>2</v>
      </c>
      <c r="K618" s="9">
        <v>7</v>
      </c>
      <c r="L618" s="9" t="s">
        <v>971</v>
      </c>
    </row>
    <row r="619" spans="1:12" x14ac:dyDescent="0.3">
      <c r="A619" s="9">
        <v>1</v>
      </c>
      <c r="B619" s="9">
        <v>150</v>
      </c>
      <c r="C619" s="9">
        <v>400</v>
      </c>
      <c r="D619" s="9" t="s">
        <v>171</v>
      </c>
      <c r="E619" s="9" t="s">
        <v>129</v>
      </c>
      <c r="F619" s="9" t="s">
        <v>139</v>
      </c>
      <c r="G619" s="9" t="s">
        <v>878</v>
      </c>
      <c r="H619" s="9" t="s">
        <v>758</v>
      </c>
      <c r="I619" s="9">
        <v>7</v>
      </c>
      <c r="J619" s="9">
        <v>1</v>
      </c>
      <c r="K619" s="9">
        <v>7</v>
      </c>
      <c r="L619" s="9" t="s">
        <v>618</v>
      </c>
    </row>
    <row r="620" spans="1:12" x14ac:dyDescent="0.3">
      <c r="A620" s="9">
        <v>1</v>
      </c>
      <c r="B620" s="9">
        <v>150</v>
      </c>
      <c r="C620" s="9">
        <v>800</v>
      </c>
      <c r="D620" s="9" t="s">
        <v>134</v>
      </c>
      <c r="E620" s="9" t="s">
        <v>129</v>
      </c>
      <c r="F620" s="9" t="s">
        <v>139</v>
      </c>
      <c r="G620" s="9" t="s">
        <v>846</v>
      </c>
      <c r="H620" s="9" t="s">
        <v>758</v>
      </c>
      <c r="I620" s="9">
        <v>7</v>
      </c>
      <c r="J620" s="9">
        <v>1</v>
      </c>
      <c r="K620" s="9">
        <v>7</v>
      </c>
      <c r="L620" s="9" t="s">
        <v>620</v>
      </c>
    </row>
    <row r="621" spans="1:12" x14ac:dyDescent="0.3">
      <c r="A621" s="9">
        <v>1</v>
      </c>
      <c r="B621" s="9">
        <v>140</v>
      </c>
      <c r="C621" s="9">
        <v>1000</v>
      </c>
      <c r="D621" s="9" t="s">
        <v>171</v>
      </c>
      <c r="E621" s="9" t="s">
        <v>447</v>
      </c>
      <c r="F621" s="9" t="s">
        <v>135</v>
      </c>
      <c r="G621" s="9" t="s">
        <v>663</v>
      </c>
      <c r="H621" s="9" t="s">
        <v>819</v>
      </c>
      <c r="I621" s="9">
        <v>2</v>
      </c>
      <c r="J621" s="9">
        <v>3</v>
      </c>
      <c r="K621" s="9">
        <v>4</v>
      </c>
      <c r="L621" s="9" t="s">
        <v>972</v>
      </c>
    </row>
    <row r="622" spans="1:12" x14ac:dyDescent="0.3">
      <c r="A622" s="9">
        <v>1</v>
      </c>
      <c r="B622" s="9">
        <v>107</v>
      </c>
      <c r="C622" s="9">
        <v>1400</v>
      </c>
      <c r="D622" s="9" t="s">
        <v>787</v>
      </c>
      <c r="E622" s="9" t="s">
        <v>129</v>
      </c>
      <c r="F622" s="9" t="s">
        <v>156</v>
      </c>
      <c r="G622" s="9" t="s">
        <v>867</v>
      </c>
      <c r="H622" s="9">
        <v>26</v>
      </c>
      <c r="I622" s="9">
        <v>1</v>
      </c>
      <c r="J622" s="9">
        <v>1</v>
      </c>
      <c r="K622" s="9">
        <v>5</v>
      </c>
      <c r="L622" s="9" t="s">
        <v>627</v>
      </c>
    </row>
    <row r="623" spans="1:12" x14ac:dyDescent="0.3">
      <c r="A623" s="9">
        <v>1</v>
      </c>
      <c r="B623" s="9">
        <v>120</v>
      </c>
      <c r="C623" s="9">
        <v>1700</v>
      </c>
      <c r="D623" s="9" t="s">
        <v>787</v>
      </c>
      <c r="E623" s="9" t="s">
        <v>447</v>
      </c>
      <c r="F623" s="9" t="s">
        <v>156</v>
      </c>
      <c r="G623" s="9" t="s">
        <v>973</v>
      </c>
      <c r="H623" s="9">
        <v>26</v>
      </c>
      <c r="I623" s="9">
        <v>1</v>
      </c>
      <c r="J623" s="9">
        <v>1</v>
      </c>
      <c r="K623" s="9">
        <v>5</v>
      </c>
      <c r="L623" s="9" t="s">
        <v>627</v>
      </c>
    </row>
    <row r="624" spans="1:12" x14ac:dyDescent="0.3">
      <c r="A624" s="9">
        <v>1</v>
      </c>
      <c r="B624" s="9">
        <v>100</v>
      </c>
      <c r="C624" s="9">
        <v>1100</v>
      </c>
      <c r="D624" s="9" t="s">
        <v>134</v>
      </c>
      <c r="E624" s="9" t="s">
        <v>129</v>
      </c>
      <c r="F624" s="9" t="s">
        <v>130</v>
      </c>
      <c r="G624" s="9" t="s">
        <v>964</v>
      </c>
      <c r="H624" s="9" t="s">
        <v>698</v>
      </c>
      <c r="I624" s="9">
        <v>1</v>
      </c>
      <c r="J624" s="9">
        <v>1</v>
      </c>
      <c r="K624" s="9">
        <v>2</v>
      </c>
      <c r="L624" s="9" t="s">
        <v>974</v>
      </c>
    </row>
    <row r="625" spans="1:12" x14ac:dyDescent="0.3">
      <c r="A625" s="9">
        <v>1</v>
      </c>
      <c r="B625" s="9">
        <v>100</v>
      </c>
      <c r="C625" s="9">
        <v>239</v>
      </c>
      <c r="D625" s="9" t="s">
        <v>198</v>
      </c>
      <c r="E625" s="9" t="s">
        <v>156</v>
      </c>
      <c r="F625" s="9" t="s">
        <v>375</v>
      </c>
      <c r="G625" s="9" t="s">
        <v>963</v>
      </c>
      <c r="H625" s="9" t="s">
        <v>750</v>
      </c>
      <c r="I625" s="9">
        <v>1</v>
      </c>
      <c r="J625" s="9">
        <v>1</v>
      </c>
      <c r="K625" s="9">
        <v>6</v>
      </c>
      <c r="L625" s="9" t="s">
        <v>975</v>
      </c>
    </row>
    <row r="626" spans="1:12" x14ac:dyDescent="0.3">
      <c r="A626" s="9">
        <v>1</v>
      </c>
      <c r="B626" s="9">
        <v>150</v>
      </c>
      <c r="C626" s="9">
        <v>800</v>
      </c>
      <c r="D626" s="9" t="s">
        <v>359</v>
      </c>
      <c r="E626" s="9" t="s">
        <v>376</v>
      </c>
      <c r="F626" s="9" t="s">
        <v>156</v>
      </c>
      <c r="G626" s="9" t="s">
        <v>320</v>
      </c>
      <c r="H626" s="9" t="s">
        <v>920</v>
      </c>
      <c r="I626" s="9">
        <v>7</v>
      </c>
      <c r="J626" s="9">
        <v>3</v>
      </c>
      <c r="K626" s="9">
        <v>7</v>
      </c>
      <c r="L626" s="9" t="s">
        <v>976</v>
      </c>
    </row>
    <row r="627" spans="1:12" x14ac:dyDescent="0.3">
      <c r="A627" s="9">
        <v>1</v>
      </c>
      <c r="B627" s="9">
        <v>140</v>
      </c>
      <c r="C627" s="9">
        <v>1000</v>
      </c>
      <c r="D627" s="9" t="s">
        <v>134</v>
      </c>
      <c r="E627" s="9" t="s">
        <v>447</v>
      </c>
      <c r="F627" s="9" t="s">
        <v>135</v>
      </c>
      <c r="G627" s="9" t="s">
        <v>977</v>
      </c>
      <c r="H627" s="9" t="s">
        <v>819</v>
      </c>
      <c r="I627" s="9">
        <v>2</v>
      </c>
      <c r="J627" s="9">
        <v>3</v>
      </c>
      <c r="K627" s="9">
        <v>4</v>
      </c>
      <c r="L627" s="9" t="s">
        <v>978</v>
      </c>
    </row>
    <row r="628" spans="1:12" x14ac:dyDescent="0.3">
      <c r="A628" s="9">
        <v>1</v>
      </c>
      <c r="B628" s="9">
        <v>150</v>
      </c>
      <c r="C628" s="9">
        <v>800</v>
      </c>
      <c r="D628" s="9" t="s">
        <v>134</v>
      </c>
      <c r="E628" s="9" t="s">
        <v>447</v>
      </c>
      <c r="F628" s="9" t="s">
        <v>139</v>
      </c>
      <c r="G628" s="9" t="s">
        <v>979</v>
      </c>
      <c r="H628" s="9" t="s">
        <v>718</v>
      </c>
      <c r="I628" s="9">
        <v>7</v>
      </c>
      <c r="J628" s="9">
        <v>1</v>
      </c>
      <c r="K628" s="9">
        <v>4</v>
      </c>
      <c r="L628" s="9" t="s">
        <v>980</v>
      </c>
    </row>
    <row r="629" spans="1:12" x14ac:dyDescent="0.3">
      <c r="A629" s="9">
        <v>1</v>
      </c>
      <c r="B629" s="9">
        <v>140</v>
      </c>
      <c r="C629" s="9">
        <v>1200</v>
      </c>
      <c r="D629" s="9" t="s">
        <v>134</v>
      </c>
      <c r="E629" s="9" t="s">
        <v>129</v>
      </c>
      <c r="F629" s="9" t="s">
        <v>135</v>
      </c>
      <c r="G629" s="9" t="s">
        <v>957</v>
      </c>
      <c r="H629" s="9" t="s">
        <v>819</v>
      </c>
      <c r="I629" s="9">
        <v>2</v>
      </c>
      <c r="J629" s="9">
        <v>3</v>
      </c>
      <c r="K629" s="9">
        <v>4</v>
      </c>
      <c r="L629" s="9" t="s">
        <v>981</v>
      </c>
    </row>
    <row r="630" spans="1:12" x14ac:dyDescent="0.3">
      <c r="A630" s="9">
        <v>1</v>
      </c>
      <c r="B630" s="9">
        <v>100</v>
      </c>
      <c r="C630" s="9">
        <v>400</v>
      </c>
      <c r="D630" s="9" t="s">
        <v>128</v>
      </c>
      <c r="E630" s="9" t="s">
        <v>129</v>
      </c>
      <c r="F630" s="9" t="s">
        <v>359</v>
      </c>
      <c r="G630" s="9" t="s">
        <v>131</v>
      </c>
      <c r="H630" s="9" t="s">
        <v>801</v>
      </c>
      <c r="I630" s="9">
        <v>1</v>
      </c>
      <c r="J630" s="9">
        <v>1</v>
      </c>
      <c r="K630" s="9">
        <v>4</v>
      </c>
      <c r="L630" s="9" t="s">
        <v>982</v>
      </c>
    </row>
    <row r="631" spans="1:12" x14ac:dyDescent="0.3">
      <c r="A631" s="9">
        <v>1</v>
      </c>
      <c r="B631" s="9">
        <v>120</v>
      </c>
      <c r="C631" s="9">
        <v>1000</v>
      </c>
      <c r="D631" s="9" t="s">
        <v>134</v>
      </c>
      <c r="E631" s="9" t="s">
        <v>129</v>
      </c>
      <c r="F631" s="9" t="s">
        <v>135</v>
      </c>
      <c r="G631" s="9" t="s">
        <v>504</v>
      </c>
      <c r="H631" s="9" t="s">
        <v>819</v>
      </c>
      <c r="I631" s="9">
        <v>2</v>
      </c>
      <c r="J631" s="9">
        <v>3</v>
      </c>
      <c r="K631" s="9">
        <v>4</v>
      </c>
      <c r="L631" s="9" t="s">
        <v>983</v>
      </c>
    </row>
    <row r="632" spans="1:12" x14ac:dyDescent="0.3">
      <c r="A632" s="9">
        <v>1</v>
      </c>
      <c r="B632" s="9">
        <v>175</v>
      </c>
      <c r="C632" s="9">
        <v>700</v>
      </c>
      <c r="D632" s="9" t="s">
        <v>447</v>
      </c>
      <c r="E632" s="9" t="s">
        <v>129</v>
      </c>
      <c r="F632" s="9" t="s">
        <v>130</v>
      </c>
      <c r="G632" s="9" t="s">
        <v>878</v>
      </c>
      <c r="H632" s="9" t="s">
        <v>698</v>
      </c>
      <c r="I632" s="9">
        <v>1</v>
      </c>
      <c r="J632" s="9">
        <v>1</v>
      </c>
      <c r="K632" s="9">
        <v>2</v>
      </c>
      <c r="L632" s="9" t="s">
        <v>984</v>
      </c>
    </row>
    <row r="633" spans="1:12" x14ac:dyDescent="0.3">
      <c r="A633" s="9">
        <v>1</v>
      </c>
      <c r="B633" s="9">
        <v>150</v>
      </c>
      <c r="C633" s="9">
        <v>800</v>
      </c>
      <c r="D633" s="9" t="s">
        <v>195</v>
      </c>
      <c r="E633" s="9" t="s">
        <v>156</v>
      </c>
      <c r="F633" s="9" t="s">
        <v>139</v>
      </c>
      <c r="G633" s="9" t="s">
        <v>985</v>
      </c>
      <c r="H633" s="9" t="s">
        <v>844</v>
      </c>
      <c r="I633" s="9">
        <v>7</v>
      </c>
      <c r="J633" s="9">
        <v>1</v>
      </c>
      <c r="K633" s="9">
        <v>4</v>
      </c>
      <c r="L633" s="9" t="s">
        <v>986</v>
      </c>
    </row>
    <row r="634" spans="1:12" x14ac:dyDescent="0.3">
      <c r="A634" s="9">
        <v>1</v>
      </c>
      <c r="B634" s="9">
        <v>120</v>
      </c>
      <c r="C634" s="9">
        <v>1200</v>
      </c>
      <c r="D634" s="9" t="s">
        <v>139</v>
      </c>
      <c r="E634" s="9" t="s">
        <v>129</v>
      </c>
      <c r="F634" s="9" t="s">
        <v>135</v>
      </c>
      <c r="G634" s="9" t="s">
        <v>193</v>
      </c>
      <c r="H634" s="9" t="s">
        <v>819</v>
      </c>
      <c r="I634" s="9">
        <v>2</v>
      </c>
      <c r="J634" s="9">
        <v>3</v>
      </c>
      <c r="K634" s="9">
        <v>4</v>
      </c>
      <c r="L634" s="9" t="s">
        <v>987</v>
      </c>
    </row>
    <row r="635" spans="1:12" x14ac:dyDescent="0.3">
      <c r="A635" s="9">
        <v>1</v>
      </c>
      <c r="B635" s="9">
        <v>150</v>
      </c>
      <c r="C635" s="9">
        <v>500</v>
      </c>
      <c r="D635" s="9" t="s">
        <v>447</v>
      </c>
      <c r="E635" s="9" t="s">
        <v>129</v>
      </c>
      <c r="F635" s="9" t="s">
        <v>130</v>
      </c>
      <c r="G635" s="9" t="s">
        <v>608</v>
      </c>
      <c r="H635" s="9" t="s">
        <v>698</v>
      </c>
      <c r="I635" s="9">
        <v>1</v>
      </c>
      <c r="J635" s="9">
        <v>1</v>
      </c>
      <c r="K635" s="9">
        <v>2</v>
      </c>
      <c r="L635" s="9" t="s">
        <v>652</v>
      </c>
    </row>
    <row r="636" spans="1:12" x14ac:dyDescent="0.3">
      <c r="A636" s="9">
        <v>1</v>
      </c>
      <c r="B636" s="9">
        <v>150</v>
      </c>
      <c r="C636" s="9">
        <v>700</v>
      </c>
      <c r="D636" s="9" t="s">
        <v>134</v>
      </c>
      <c r="E636" s="9" t="s">
        <v>129</v>
      </c>
      <c r="F636" s="9" t="s">
        <v>156</v>
      </c>
      <c r="G636" s="9" t="s">
        <v>168</v>
      </c>
      <c r="H636" s="9" t="s">
        <v>920</v>
      </c>
      <c r="I636" s="9">
        <v>7</v>
      </c>
      <c r="J636" s="9">
        <v>3</v>
      </c>
      <c r="K636" s="9">
        <v>7</v>
      </c>
      <c r="L636" s="9" t="s">
        <v>988</v>
      </c>
    </row>
    <row r="637" spans="1:12" x14ac:dyDescent="0.3">
      <c r="A637" s="9">
        <v>1</v>
      </c>
      <c r="B637" s="9">
        <v>150</v>
      </c>
      <c r="C637" s="9">
        <v>700</v>
      </c>
      <c r="D637" s="9" t="s">
        <v>134</v>
      </c>
      <c r="E637" s="9" t="s">
        <v>129</v>
      </c>
      <c r="F637" s="9" t="s">
        <v>156</v>
      </c>
      <c r="G637" s="9" t="s">
        <v>168</v>
      </c>
      <c r="H637" s="9" t="s">
        <v>920</v>
      </c>
      <c r="I637" s="9">
        <v>7</v>
      </c>
      <c r="J637" s="9">
        <v>3</v>
      </c>
      <c r="K637" s="9">
        <v>7</v>
      </c>
      <c r="L637" s="9" t="s">
        <v>989</v>
      </c>
    </row>
    <row r="638" spans="1:12" x14ac:dyDescent="0.3">
      <c r="A638" s="9">
        <v>1</v>
      </c>
      <c r="B638" s="9">
        <v>200</v>
      </c>
      <c r="C638" s="9">
        <v>2600</v>
      </c>
      <c r="D638" s="9" t="s">
        <v>198</v>
      </c>
      <c r="E638" s="9" t="s">
        <v>129</v>
      </c>
      <c r="F638" s="9" t="s">
        <v>139</v>
      </c>
      <c r="G638" s="9" t="s">
        <v>382</v>
      </c>
      <c r="H638" s="9" t="s">
        <v>689</v>
      </c>
      <c r="I638" s="9">
        <v>1</v>
      </c>
      <c r="J638" s="9">
        <v>2</v>
      </c>
      <c r="K638" s="9">
        <v>1</v>
      </c>
      <c r="L638" s="9" t="s">
        <v>990</v>
      </c>
    </row>
    <row r="639" spans="1:12" x14ac:dyDescent="0.3">
      <c r="A639" s="9">
        <v>1</v>
      </c>
      <c r="B639" s="9">
        <v>150</v>
      </c>
      <c r="C639" s="9">
        <v>700</v>
      </c>
      <c r="D639" s="9" t="s">
        <v>134</v>
      </c>
      <c r="E639" s="9" t="s">
        <v>129</v>
      </c>
      <c r="F639" s="9" t="s">
        <v>156</v>
      </c>
      <c r="G639" s="9" t="s">
        <v>168</v>
      </c>
      <c r="H639" s="9" t="s">
        <v>920</v>
      </c>
      <c r="I639" s="9">
        <v>7</v>
      </c>
      <c r="J639" s="9">
        <v>3</v>
      </c>
      <c r="K639" s="9">
        <v>7</v>
      </c>
      <c r="L639" s="9" t="s">
        <v>991</v>
      </c>
    </row>
    <row r="640" spans="1:12" x14ac:dyDescent="0.3">
      <c r="A640" s="9">
        <v>1</v>
      </c>
      <c r="B640" s="9">
        <v>140</v>
      </c>
      <c r="C640" s="9">
        <v>800</v>
      </c>
      <c r="D640" s="9" t="s">
        <v>134</v>
      </c>
      <c r="E640" s="9" t="s">
        <v>376</v>
      </c>
      <c r="F640" s="9" t="s">
        <v>156</v>
      </c>
      <c r="G640" s="9" t="s">
        <v>969</v>
      </c>
      <c r="H640" s="9" t="s">
        <v>920</v>
      </c>
      <c r="I640" s="9">
        <v>7</v>
      </c>
      <c r="J640" s="9">
        <v>3</v>
      </c>
      <c r="K640" s="9">
        <v>7</v>
      </c>
      <c r="L640" s="9" t="s">
        <v>992</v>
      </c>
    </row>
    <row r="641" spans="1:12" x14ac:dyDescent="0.3">
      <c r="A641" s="9">
        <v>1</v>
      </c>
      <c r="B641" s="9">
        <v>120</v>
      </c>
      <c r="C641" s="9">
        <v>1000</v>
      </c>
      <c r="D641" s="9" t="s">
        <v>139</v>
      </c>
      <c r="E641" s="9" t="s">
        <v>447</v>
      </c>
      <c r="F641" s="9" t="s">
        <v>135</v>
      </c>
      <c r="G641" s="9" t="s">
        <v>869</v>
      </c>
      <c r="H641" s="9" t="s">
        <v>819</v>
      </c>
      <c r="I641" s="9">
        <v>2</v>
      </c>
      <c r="J641" s="9">
        <v>3</v>
      </c>
      <c r="K641" s="9">
        <v>4</v>
      </c>
      <c r="L641" s="9" t="s">
        <v>993</v>
      </c>
    </row>
    <row r="642" spans="1:12" x14ac:dyDescent="0.3">
      <c r="A642" s="9">
        <v>1</v>
      </c>
      <c r="B642" s="9">
        <v>160</v>
      </c>
      <c r="C642" s="9">
        <v>700</v>
      </c>
      <c r="D642" s="9" t="s">
        <v>134</v>
      </c>
      <c r="E642" s="9" t="s">
        <v>376</v>
      </c>
      <c r="F642" s="9" t="s">
        <v>156</v>
      </c>
      <c r="G642" s="9" t="s">
        <v>400</v>
      </c>
      <c r="H642" s="9" t="s">
        <v>920</v>
      </c>
      <c r="I642" s="9">
        <v>7</v>
      </c>
      <c r="J642" s="9">
        <v>3</v>
      </c>
      <c r="K642" s="9">
        <v>7</v>
      </c>
      <c r="L642" s="9" t="s">
        <v>994</v>
      </c>
    </row>
    <row r="643" spans="1:12" x14ac:dyDescent="0.3">
      <c r="A643" s="9">
        <v>1</v>
      </c>
      <c r="B643" s="9">
        <v>150</v>
      </c>
      <c r="C643" s="9">
        <v>700</v>
      </c>
      <c r="D643" s="9" t="s">
        <v>130</v>
      </c>
      <c r="E643" s="9" t="s">
        <v>129</v>
      </c>
      <c r="F643" s="9" t="s">
        <v>139</v>
      </c>
      <c r="G643" s="9" t="s">
        <v>617</v>
      </c>
      <c r="H643" s="9" t="s">
        <v>758</v>
      </c>
      <c r="I643" s="9">
        <v>7</v>
      </c>
      <c r="J643" s="9">
        <v>1</v>
      </c>
      <c r="K643" s="9">
        <v>7</v>
      </c>
      <c r="L643" s="9" t="s">
        <v>664</v>
      </c>
    </row>
    <row r="644" spans="1:12" x14ac:dyDescent="0.3">
      <c r="A644" s="9">
        <v>1</v>
      </c>
      <c r="B644" s="9">
        <v>150</v>
      </c>
      <c r="C644" s="9">
        <v>800</v>
      </c>
      <c r="D644" s="9" t="s">
        <v>139</v>
      </c>
      <c r="E644" s="9" t="s">
        <v>376</v>
      </c>
      <c r="F644" s="9" t="s">
        <v>156</v>
      </c>
      <c r="G644" s="9" t="s">
        <v>995</v>
      </c>
      <c r="H644" s="9" t="s">
        <v>920</v>
      </c>
      <c r="I644" s="9">
        <v>7</v>
      </c>
      <c r="J644" s="9">
        <v>3</v>
      </c>
      <c r="K644" s="9">
        <v>7</v>
      </c>
      <c r="L644" s="9" t="s">
        <v>996</v>
      </c>
    </row>
    <row r="645" spans="1:12" x14ac:dyDescent="0.3">
      <c r="A645" s="9">
        <v>1</v>
      </c>
      <c r="B645" s="9">
        <v>100</v>
      </c>
      <c r="C645" s="9">
        <v>250</v>
      </c>
      <c r="D645" s="9" t="s">
        <v>134</v>
      </c>
      <c r="E645" s="9" t="s">
        <v>129</v>
      </c>
      <c r="F645" s="9" t="s">
        <v>139</v>
      </c>
      <c r="G645" s="9" t="s">
        <v>527</v>
      </c>
      <c r="H645" s="9" t="s">
        <v>758</v>
      </c>
      <c r="I645" s="9">
        <v>7</v>
      </c>
      <c r="J645" s="9">
        <v>1</v>
      </c>
      <c r="K645" s="9">
        <v>7</v>
      </c>
      <c r="L645" s="9" t="s">
        <v>997</v>
      </c>
    </row>
    <row r="646" spans="1:12" x14ac:dyDescent="0.3">
      <c r="A646" s="9">
        <v>1</v>
      </c>
      <c r="B646" s="9">
        <v>140</v>
      </c>
      <c r="C646" s="9">
        <v>1200</v>
      </c>
      <c r="D646" s="9" t="s">
        <v>139</v>
      </c>
      <c r="E646" s="9" t="s">
        <v>447</v>
      </c>
      <c r="F646" s="9" t="s">
        <v>135</v>
      </c>
      <c r="G646" s="9" t="s">
        <v>998</v>
      </c>
      <c r="H646" s="9" t="s">
        <v>819</v>
      </c>
      <c r="I646" s="9">
        <v>2</v>
      </c>
      <c r="J646" s="9">
        <v>3</v>
      </c>
      <c r="K646" s="9">
        <v>4</v>
      </c>
      <c r="L646" s="9" t="s">
        <v>999</v>
      </c>
    </row>
    <row r="647" spans="1:12" x14ac:dyDescent="0.3">
      <c r="A647" s="9">
        <v>1</v>
      </c>
      <c r="B647" s="9">
        <v>150</v>
      </c>
      <c r="C647" s="9">
        <v>800</v>
      </c>
      <c r="D647" s="9" t="s">
        <v>134</v>
      </c>
      <c r="E647" s="9" t="s">
        <v>129</v>
      </c>
      <c r="F647" s="9" t="s">
        <v>156</v>
      </c>
      <c r="G647" s="9" t="s">
        <v>846</v>
      </c>
      <c r="H647" s="9" t="s">
        <v>920</v>
      </c>
      <c r="I647" s="9">
        <v>7</v>
      </c>
      <c r="J647" s="9">
        <v>3</v>
      </c>
      <c r="K647" s="9">
        <v>7</v>
      </c>
      <c r="L647" s="9" t="s">
        <v>1000</v>
      </c>
    </row>
    <row r="648" spans="1:12" x14ac:dyDescent="0.3">
      <c r="A648" s="9">
        <v>1</v>
      </c>
      <c r="B648" s="9">
        <v>160</v>
      </c>
      <c r="C648" s="9">
        <v>900</v>
      </c>
      <c r="D648" s="9" t="s">
        <v>134</v>
      </c>
      <c r="E648" s="9" t="s">
        <v>376</v>
      </c>
      <c r="F648" s="9" t="s">
        <v>156</v>
      </c>
      <c r="G648" s="9" t="s">
        <v>269</v>
      </c>
      <c r="H648" s="9" t="s">
        <v>920</v>
      </c>
      <c r="I648" s="9">
        <v>7</v>
      </c>
      <c r="J648" s="9">
        <v>3</v>
      </c>
      <c r="K648" s="9">
        <v>7</v>
      </c>
      <c r="L648" s="9" t="s">
        <v>1001</v>
      </c>
    </row>
    <row r="649" spans="1:12" x14ac:dyDescent="0.3">
      <c r="A649" s="9">
        <v>1</v>
      </c>
      <c r="B649" s="9">
        <v>150</v>
      </c>
      <c r="C649" s="9">
        <v>800</v>
      </c>
      <c r="D649" s="9" t="s">
        <v>139</v>
      </c>
      <c r="E649" s="9" t="s">
        <v>447</v>
      </c>
      <c r="F649" s="9" t="s">
        <v>156</v>
      </c>
      <c r="G649" s="9" t="s">
        <v>928</v>
      </c>
      <c r="H649" s="9" t="s">
        <v>920</v>
      </c>
      <c r="I649" s="9">
        <v>7</v>
      </c>
      <c r="J649" s="9">
        <v>3</v>
      </c>
      <c r="K649" s="9">
        <v>7</v>
      </c>
      <c r="L649" s="9" t="s">
        <v>1002</v>
      </c>
    </row>
    <row r="650" spans="1:12" x14ac:dyDescent="0.3">
      <c r="A650" s="9">
        <v>1</v>
      </c>
      <c r="B650" s="9">
        <v>160</v>
      </c>
      <c r="C650" s="9">
        <v>800</v>
      </c>
      <c r="D650" s="9" t="s">
        <v>139</v>
      </c>
      <c r="E650" s="9" t="s">
        <v>129</v>
      </c>
      <c r="F650" s="9" t="s">
        <v>156</v>
      </c>
      <c r="G650" s="9" t="s">
        <v>661</v>
      </c>
      <c r="H650" s="9" t="s">
        <v>920</v>
      </c>
      <c r="I650" s="9">
        <v>7</v>
      </c>
      <c r="J650" s="9">
        <v>3</v>
      </c>
      <c r="K650" s="9">
        <v>7</v>
      </c>
      <c r="L650" s="9" t="s">
        <v>1003</v>
      </c>
    </row>
    <row r="651" spans="1:12" x14ac:dyDescent="0.3">
      <c r="A651" s="9">
        <v>1</v>
      </c>
      <c r="B651" s="9">
        <v>90</v>
      </c>
      <c r="C651" s="9">
        <v>1400</v>
      </c>
      <c r="D651" s="9" t="s">
        <v>787</v>
      </c>
      <c r="E651" s="9" t="s">
        <v>447</v>
      </c>
      <c r="F651" s="9" t="s">
        <v>156</v>
      </c>
      <c r="G651" s="9" t="s">
        <v>1004</v>
      </c>
      <c r="H651" s="9">
        <v>26</v>
      </c>
      <c r="I651" s="9">
        <v>1</v>
      </c>
      <c r="J651" s="9">
        <v>1</v>
      </c>
      <c r="K651" s="9">
        <v>5</v>
      </c>
      <c r="L651" s="9" t="s">
        <v>1005</v>
      </c>
    </row>
    <row r="652" spans="1:12" x14ac:dyDescent="0.3">
      <c r="A652" s="9">
        <v>1</v>
      </c>
      <c r="B652" s="9">
        <v>120</v>
      </c>
      <c r="C652" s="9">
        <v>700</v>
      </c>
      <c r="D652" s="9" t="s">
        <v>134</v>
      </c>
      <c r="E652" s="9" t="s">
        <v>129</v>
      </c>
      <c r="F652" s="9" t="s">
        <v>139</v>
      </c>
      <c r="G652" s="9" t="s">
        <v>617</v>
      </c>
      <c r="H652" s="9" t="s">
        <v>758</v>
      </c>
      <c r="I652" s="9">
        <v>7</v>
      </c>
      <c r="J652" s="9">
        <v>1</v>
      </c>
      <c r="K652" s="9">
        <v>7</v>
      </c>
      <c r="L652" s="9" t="s">
        <v>1006</v>
      </c>
    </row>
    <row r="653" spans="1:12" x14ac:dyDescent="0.3">
      <c r="A653" s="9">
        <v>1</v>
      </c>
      <c r="B653" s="9">
        <v>140</v>
      </c>
      <c r="C653" s="9">
        <v>800</v>
      </c>
      <c r="D653" s="9" t="s">
        <v>139</v>
      </c>
      <c r="E653" s="9" t="s">
        <v>129</v>
      </c>
      <c r="F653" s="9" t="s">
        <v>156</v>
      </c>
      <c r="G653" s="9" t="s">
        <v>416</v>
      </c>
      <c r="H653" s="9" t="s">
        <v>920</v>
      </c>
      <c r="I653" s="9">
        <v>7</v>
      </c>
      <c r="J653" s="9">
        <v>3</v>
      </c>
      <c r="K653" s="9">
        <v>7</v>
      </c>
      <c r="L653" s="9" t="s">
        <v>1007</v>
      </c>
    </row>
    <row r="654" spans="1:12" x14ac:dyDescent="0.3">
      <c r="A654" s="9">
        <v>1</v>
      </c>
      <c r="B654" s="9">
        <v>150</v>
      </c>
      <c r="C654" s="9">
        <v>800</v>
      </c>
      <c r="D654" s="9" t="s">
        <v>139</v>
      </c>
      <c r="E654" s="9" t="s">
        <v>376</v>
      </c>
      <c r="F654" s="9" t="s">
        <v>156</v>
      </c>
      <c r="G654" s="9" t="s">
        <v>995</v>
      </c>
      <c r="H654" s="9" t="s">
        <v>920</v>
      </c>
      <c r="I654" s="9">
        <v>7</v>
      </c>
      <c r="J654" s="9">
        <v>3</v>
      </c>
      <c r="K654" s="9">
        <v>7</v>
      </c>
      <c r="L654" s="9" t="s">
        <v>1008</v>
      </c>
    </row>
    <row r="655" spans="1:12" x14ac:dyDescent="0.3">
      <c r="A655" s="9">
        <v>1</v>
      </c>
      <c r="B655" s="9">
        <v>140</v>
      </c>
      <c r="C655" s="9">
        <v>700</v>
      </c>
      <c r="D655" s="9" t="s">
        <v>134</v>
      </c>
      <c r="E655" s="9" t="s">
        <v>376</v>
      </c>
      <c r="F655" s="9" t="s">
        <v>156</v>
      </c>
      <c r="G655" s="9" t="s">
        <v>313</v>
      </c>
      <c r="H655" s="9" t="s">
        <v>920</v>
      </c>
      <c r="I655" s="9">
        <v>7</v>
      </c>
      <c r="J655" s="9">
        <v>3</v>
      </c>
      <c r="K655" s="9">
        <v>7</v>
      </c>
      <c r="L655" s="9" t="s">
        <v>1009</v>
      </c>
    </row>
    <row r="656" spans="1:12" x14ac:dyDescent="0.3">
      <c r="A656" s="9">
        <v>1</v>
      </c>
      <c r="B656" s="9">
        <v>150</v>
      </c>
      <c r="C656" s="9">
        <v>1000</v>
      </c>
      <c r="D656" s="9" t="s">
        <v>134</v>
      </c>
      <c r="E656" s="9" t="s">
        <v>129</v>
      </c>
      <c r="F656" s="9" t="s">
        <v>139</v>
      </c>
      <c r="G656" s="9" t="s">
        <v>224</v>
      </c>
      <c r="H656" s="9" t="s">
        <v>758</v>
      </c>
      <c r="I656" s="9">
        <v>7</v>
      </c>
      <c r="J656" s="9">
        <v>1</v>
      </c>
      <c r="K656" s="9">
        <v>7</v>
      </c>
      <c r="L656" s="9" t="s">
        <v>1010</v>
      </c>
    </row>
    <row r="657" spans="1:12" x14ac:dyDescent="0.3">
      <c r="A657" s="9">
        <v>1</v>
      </c>
      <c r="B657" s="9">
        <v>30</v>
      </c>
      <c r="C657" s="9">
        <v>300</v>
      </c>
      <c r="D657" s="9" t="s">
        <v>787</v>
      </c>
      <c r="E657" s="9" t="s">
        <v>129</v>
      </c>
      <c r="F657" s="9" t="s">
        <v>156</v>
      </c>
      <c r="G657" s="9" t="s">
        <v>229</v>
      </c>
      <c r="H657" s="9">
        <v>26</v>
      </c>
      <c r="I657" s="9">
        <v>1</v>
      </c>
      <c r="J657" s="9">
        <v>1</v>
      </c>
      <c r="K657" s="9">
        <v>5</v>
      </c>
      <c r="L657" s="9" t="s">
        <v>1011</v>
      </c>
    </row>
    <row r="658" spans="1:12" x14ac:dyDescent="0.3">
      <c r="A658" s="9">
        <v>1</v>
      </c>
      <c r="B658" s="9">
        <v>150</v>
      </c>
      <c r="C658" s="9">
        <v>900</v>
      </c>
      <c r="D658" s="9" t="s">
        <v>134</v>
      </c>
      <c r="E658" s="9" t="s">
        <v>129</v>
      </c>
      <c r="F658" s="9" t="s">
        <v>156</v>
      </c>
      <c r="G658" s="9" t="s">
        <v>694</v>
      </c>
      <c r="H658" s="9" t="s">
        <v>920</v>
      </c>
      <c r="I658" s="9">
        <v>7</v>
      </c>
      <c r="J658" s="9">
        <v>3</v>
      </c>
      <c r="K658" s="9">
        <v>7</v>
      </c>
      <c r="L658" s="9" t="s">
        <v>1012</v>
      </c>
    </row>
    <row r="659" spans="1:12" x14ac:dyDescent="0.3">
      <c r="A659" s="9">
        <v>1</v>
      </c>
      <c r="B659" s="9">
        <v>160</v>
      </c>
      <c r="C659" s="9">
        <v>800</v>
      </c>
      <c r="D659" s="9" t="s">
        <v>134</v>
      </c>
      <c r="E659" s="9" t="s">
        <v>447</v>
      </c>
      <c r="F659" s="9" t="s">
        <v>156</v>
      </c>
      <c r="G659" s="9" t="s">
        <v>224</v>
      </c>
      <c r="H659" s="9" t="s">
        <v>920</v>
      </c>
      <c r="I659" s="9">
        <v>7</v>
      </c>
      <c r="J659" s="9">
        <v>3</v>
      </c>
      <c r="K659" s="9">
        <v>7</v>
      </c>
      <c r="L659" s="9" t="s">
        <v>1013</v>
      </c>
    </row>
    <row r="660" spans="1:12" x14ac:dyDescent="0.3">
      <c r="A660" s="9">
        <v>1</v>
      </c>
      <c r="B660" s="9">
        <v>160</v>
      </c>
      <c r="C660" s="9">
        <v>800</v>
      </c>
      <c r="D660" s="9" t="s">
        <v>139</v>
      </c>
      <c r="E660" s="9" t="s">
        <v>129</v>
      </c>
      <c r="F660" s="9" t="s">
        <v>156</v>
      </c>
      <c r="G660" s="9" t="s">
        <v>661</v>
      </c>
      <c r="H660" s="9" t="s">
        <v>920</v>
      </c>
      <c r="I660" s="9">
        <v>7</v>
      </c>
      <c r="J660" s="9">
        <v>3</v>
      </c>
      <c r="K660" s="9">
        <v>7</v>
      </c>
      <c r="L660" s="9" t="s">
        <v>1014</v>
      </c>
    </row>
    <row r="661" spans="1:12" x14ac:dyDescent="0.3">
      <c r="A661" s="9">
        <v>1</v>
      </c>
      <c r="B661" s="9">
        <v>150</v>
      </c>
      <c r="C661" s="9">
        <v>800</v>
      </c>
      <c r="D661" s="9" t="s">
        <v>359</v>
      </c>
      <c r="E661" s="9" t="s">
        <v>376</v>
      </c>
      <c r="F661" s="9" t="s">
        <v>156</v>
      </c>
      <c r="G661" s="9" t="s">
        <v>320</v>
      </c>
      <c r="H661" s="9" t="s">
        <v>920</v>
      </c>
      <c r="I661" s="9">
        <v>7</v>
      </c>
      <c r="J661" s="9">
        <v>3</v>
      </c>
      <c r="K661" s="9">
        <v>7</v>
      </c>
      <c r="L661" s="9" t="s">
        <v>1015</v>
      </c>
    </row>
    <row r="662" spans="1:12" x14ac:dyDescent="0.3">
      <c r="A662" s="9">
        <v>1</v>
      </c>
      <c r="B662" s="9">
        <v>150</v>
      </c>
      <c r="C662" s="9">
        <v>900</v>
      </c>
      <c r="D662" s="9" t="s">
        <v>134</v>
      </c>
      <c r="E662" s="9" t="s">
        <v>129</v>
      </c>
      <c r="F662" s="9" t="s">
        <v>156</v>
      </c>
      <c r="G662" s="9" t="s">
        <v>694</v>
      </c>
      <c r="H662" s="9" t="s">
        <v>920</v>
      </c>
      <c r="I662" s="9">
        <v>7</v>
      </c>
      <c r="J662" s="9">
        <v>3</v>
      </c>
      <c r="K662" s="9">
        <v>7</v>
      </c>
      <c r="L662" s="9" t="s">
        <v>1016</v>
      </c>
    </row>
    <row r="663" spans="1:12" x14ac:dyDescent="0.3">
      <c r="A663" s="9">
        <v>1</v>
      </c>
      <c r="B663" s="9">
        <v>150</v>
      </c>
      <c r="C663" s="9">
        <v>800</v>
      </c>
      <c r="D663" s="9" t="s">
        <v>134</v>
      </c>
      <c r="E663" s="9" t="s">
        <v>129</v>
      </c>
      <c r="F663" s="9" t="s">
        <v>156</v>
      </c>
      <c r="G663" s="9" t="s">
        <v>846</v>
      </c>
      <c r="H663" s="9" t="s">
        <v>920</v>
      </c>
      <c r="I663" s="9">
        <v>7</v>
      </c>
      <c r="J663" s="9">
        <v>3</v>
      </c>
      <c r="K663" s="9">
        <v>7</v>
      </c>
      <c r="L663" s="9" t="s">
        <v>1016</v>
      </c>
    </row>
    <row r="664" spans="1:12" x14ac:dyDescent="0.3">
      <c r="A664" s="9">
        <v>1</v>
      </c>
      <c r="B664" s="9">
        <v>140</v>
      </c>
      <c r="C664" s="9">
        <v>700</v>
      </c>
      <c r="D664" s="9" t="s">
        <v>134</v>
      </c>
      <c r="E664" s="9" t="s">
        <v>447</v>
      </c>
      <c r="F664" s="9" t="s">
        <v>156</v>
      </c>
      <c r="G664" s="9" t="s">
        <v>224</v>
      </c>
      <c r="H664" s="9" t="s">
        <v>920</v>
      </c>
      <c r="I664" s="9">
        <v>7</v>
      </c>
      <c r="J664" s="9">
        <v>3</v>
      </c>
      <c r="K664" s="9">
        <v>7</v>
      </c>
      <c r="L664" s="9" t="s">
        <v>1017</v>
      </c>
    </row>
    <row r="665" spans="1:12" x14ac:dyDescent="0.3">
      <c r="A665" s="9">
        <v>1</v>
      </c>
      <c r="B665" s="9">
        <v>120</v>
      </c>
      <c r="C665" s="9">
        <v>900</v>
      </c>
      <c r="D665" s="9" t="s">
        <v>134</v>
      </c>
      <c r="E665" s="9" t="s">
        <v>129</v>
      </c>
      <c r="F665" s="9" t="s">
        <v>139</v>
      </c>
      <c r="G665" s="9" t="s">
        <v>131</v>
      </c>
      <c r="H665" s="9" t="s">
        <v>758</v>
      </c>
      <c r="I665" s="9">
        <v>7</v>
      </c>
      <c r="J665" s="9">
        <v>1</v>
      </c>
      <c r="K665" s="9">
        <v>7</v>
      </c>
      <c r="L665" s="9" t="s">
        <v>1018</v>
      </c>
    </row>
    <row r="666" spans="1:12" x14ac:dyDescent="0.3">
      <c r="A666" s="9">
        <v>1</v>
      </c>
      <c r="B666" s="9">
        <v>160</v>
      </c>
      <c r="C666" s="9">
        <v>700</v>
      </c>
      <c r="D666" s="9" t="s">
        <v>134</v>
      </c>
      <c r="E666" s="9" t="s">
        <v>447</v>
      </c>
      <c r="F666" s="9" t="s">
        <v>156</v>
      </c>
      <c r="G666" s="9" t="s">
        <v>617</v>
      </c>
      <c r="H666" s="9" t="s">
        <v>920</v>
      </c>
      <c r="I666" s="9">
        <v>7</v>
      </c>
      <c r="J666" s="9">
        <v>3</v>
      </c>
      <c r="K666" s="9">
        <v>7</v>
      </c>
      <c r="L666" s="9" t="s">
        <v>1019</v>
      </c>
    </row>
    <row r="667" spans="1:12" x14ac:dyDescent="0.3">
      <c r="A667" s="9">
        <v>1</v>
      </c>
      <c r="B667" s="9">
        <v>150</v>
      </c>
      <c r="C667" s="9">
        <v>700</v>
      </c>
      <c r="D667" s="9" t="s">
        <v>139</v>
      </c>
      <c r="E667" s="9" t="s">
        <v>129</v>
      </c>
      <c r="F667" s="9" t="s">
        <v>156</v>
      </c>
      <c r="G667" s="9" t="s">
        <v>907</v>
      </c>
      <c r="H667" s="9" t="s">
        <v>920</v>
      </c>
      <c r="I667" s="9">
        <v>7</v>
      </c>
      <c r="J667" s="9">
        <v>3</v>
      </c>
      <c r="K667" s="9">
        <v>7</v>
      </c>
      <c r="L667" s="9" t="s">
        <v>1020</v>
      </c>
    </row>
    <row r="668" spans="1:12" x14ac:dyDescent="0.3">
      <c r="A668" s="9">
        <v>1</v>
      </c>
      <c r="B668" s="9">
        <v>150</v>
      </c>
      <c r="C668" s="9">
        <v>700</v>
      </c>
      <c r="D668" s="9" t="s">
        <v>139</v>
      </c>
      <c r="E668" s="9" t="s">
        <v>129</v>
      </c>
      <c r="F668" s="9" t="s">
        <v>156</v>
      </c>
      <c r="G668" s="9" t="s">
        <v>907</v>
      </c>
      <c r="H668" s="9" t="s">
        <v>920</v>
      </c>
      <c r="I668" s="9">
        <v>7</v>
      </c>
      <c r="J668" s="9">
        <v>3</v>
      </c>
      <c r="K668" s="9">
        <v>7</v>
      </c>
      <c r="L668" s="9" t="s">
        <v>1021</v>
      </c>
    </row>
    <row r="669" spans="1:12" x14ac:dyDescent="0.3">
      <c r="A669" s="9">
        <v>1</v>
      </c>
      <c r="B669" s="9">
        <v>100</v>
      </c>
      <c r="C669" s="9">
        <v>550</v>
      </c>
      <c r="D669" s="9" t="s">
        <v>134</v>
      </c>
      <c r="E669" s="9" t="s">
        <v>129</v>
      </c>
      <c r="F669" s="9" t="s">
        <v>139</v>
      </c>
      <c r="G669" s="9" t="s">
        <v>341</v>
      </c>
      <c r="H669" s="9" t="s">
        <v>758</v>
      </c>
      <c r="I669" s="9">
        <v>7</v>
      </c>
      <c r="J669" s="9">
        <v>1</v>
      </c>
      <c r="K669" s="9">
        <v>7</v>
      </c>
      <c r="L669" s="9" t="s">
        <v>1022</v>
      </c>
    </row>
    <row r="670" spans="1:12" x14ac:dyDescent="0.3">
      <c r="A670" s="9">
        <v>1</v>
      </c>
      <c r="B670" s="9">
        <v>100</v>
      </c>
      <c r="C670" s="9">
        <v>700</v>
      </c>
      <c r="D670" s="9" t="s">
        <v>134</v>
      </c>
      <c r="E670" s="9" t="s">
        <v>129</v>
      </c>
      <c r="F670" s="9" t="s">
        <v>139</v>
      </c>
      <c r="G670" s="9" t="s">
        <v>702</v>
      </c>
      <c r="H670" s="9" t="s">
        <v>758</v>
      </c>
      <c r="I670" s="9">
        <v>7</v>
      </c>
      <c r="J670" s="9">
        <v>1</v>
      </c>
      <c r="K670" s="9">
        <v>7</v>
      </c>
      <c r="L670" s="9" t="s">
        <v>1022</v>
      </c>
    </row>
    <row r="671" spans="1:12" x14ac:dyDescent="0.3">
      <c r="A671" s="9">
        <v>1</v>
      </c>
      <c r="B671" s="9">
        <v>150</v>
      </c>
      <c r="C671" s="9">
        <v>900</v>
      </c>
      <c r="D671" s="9" t="s">
        <v>139</v>
      </c>
      <c r="E671" s="9" t="s">
        <v>129</v>
      </c>
      <c r="F671" s="9" t="s">
        <v>156</v>
      </c>
      <c r="G671" s="9" t="s">
        <v>290</v>
      </c>
      <c r="H671" s="9" t="s">
        <v>920</v>
      </c>
      <c r="I671" s="9">
        <v>7</v>
      </c>
      <c r="J671" s="9">
        <v>3</v>
      </c>
      <c r="K671" s="9">
        <v>7</v>
      </c>
      <c r="L671" s="9" t="s">
        <v>1023</v>
      </c>
    </row>
    <row r="672" spans="1:12" x14ac:dyDescent="0.3">
      <c r="A672" s="9">
        <v>1</v>
      </c>
      <c r="B672" s="9">
        <v>140</v>
      </c>
      <c r="C672" s="9">
        <v>800</v>
      </c>
      <c r="D672" s="9" t="s">
        <v>359</v>
      </c>
      <c r="E672" s="9" t="s">
        <v>129</v>
      </c>
      <c r="F672" s="9" t="s">
        <v>156</v>
      </c>
      <c r="G672" s="9" t="s">
        <v>239</v>
      </c>
      <c r="H672" s="9" t="s">
        <v>920</v>
      </c>
      <c r="I672" s="9">
        <v>7</v>
      </c>
      <c r="J672" s="9">
        <v>3</v>
      </c>
      <c r="K672" s="9">
        <v>7</v>
      </c>
      <c r="L672" s="9" t="s">
        <v>570</v>
      </c>
    </row>
    <row r="673" spans="1:12" x14ac:dyDescent="0.3">
      <c r="A673" s="9">
        <v>1</v>
      </c>
      <c r="B673" s="9">
        <v>107</v>
      </c>
      <c r="C673" s="9">
        <v>1400</v>
      </c>
      <c r="D673" s="9" t="s">
        <v>787</v>
      </c>
      <c r="E673" s="9" t="s">
        <v>447</v>
      </c>
      <c r="F673" s="9" t="s">
        <v>156</v>
      </c>
      <c r="G673" s="9" t="s">
        <v>1024</v>
      </c>
      <c r="H673" s="9">
        <v>26</v>
      </c>
      <c r="I673" s="9">
        <v>1</v>
      </c>
      <c r="J673" s="9">
        <v>1</v>
      </c>
      <c r="K673" s="9">
        <v>5</v>
      </c>
      <c r="L673" s="9" t="s">
        <v>1025</v>
      </c>
    </row>
    <row r="674" spans="1:12" x14ac:dyDescent="0.3">
      <c r="A674" s="9">
        <v>1</v>
      </c>
      <c r="B674" s="9">
        <v>150</v>
      </c>
      <c r="C674" s="9">
        <v>800</v>
      </c>
      <c r="D674" s="9" t="s">
        <v>134</v>
      </c>
      <c r="E674" s="9" t="s">
        <v>129</v>
      </c>
      <c r="F674" s="9" t="s">
        <v>156</v>
      </c>
      <c r="G674" s="9" t="s">
        <v>846</v>
      </c>
      <c r="H674" s="9" t="s">
        <v>920</v>
      </c>
      <c r="I674" s="9">
        <v>7</v>
      </c>
      <c r="J674" s="9">
        <v>3</v>
      </c>
      <c r="K674" s="9">
        <v>7</v>
      </c>
      <c r="L674" s="9" t="s">
        <v>1026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80E2-91F8-4705-9C73-EF55731A4A02}">
  <dimension ref="A1:L674"/>
  <sheetViews>
    <sheetView workbookViewId="0">
      <selection sqref="A1:XFD1"/>
    </sheetView>
  </sheetViews>
  <sheetFormatPr defaultRowHeight="14.4" x14ac:dyDescent="0.3"/>
  <sheetData>
    <row r="1" spans="1:12" s="69" customFormat="1" x14ac:dyDescent="0.3">
      <c r="A1" s="69" t="s">
        <v>126</v>
      </c>
      <c r="B1" s="69" t="s">
        <v>102</v>
      </c>
      <c r="C1" s="69" t="s">
        <v>103</v>
      </c>
      <c r="D1" s="69" t="s">
        <v>104</v>
      </c>
      <c r="E1" s="69" t="s">
        <v>105</v>
      </c>
      <c r="F1" s="69" t="s">
        <v>106</v>
      </c>
      <c r="G1" s="69" t="s">
        <v>107</v>
      </c>
      <c r="H1" s="69" t="s">
        <v>127</v>
      </c>
      <c r="I1" s="69" t="s">
        <v>19</v>
      </c>
      <c r="J1" s="69" t="s">
        <v>124</v>
      </c>
      <c r="K1" s="69" t="s">
        <v>117</v>
      </c>
      <c r="L1" s="69" t="s">
        <v>125</v>
      </c>
    </row>
    <row r="2" spans="1:12" x14ac:dyDescent="0.3">
      <c r="A2">
        <v>1</v>
      </c>
      <c r="B2">
        <v>300</v>
      </c>
      <c r="C2">
        <v>1200</v>
      </c>
      <c r="D2">
        <v>0.15</v>
      </c>
      <c r="E2">
        <v>0.03</v>
      </c>
      <c r="F2">
        <v>0.1</v>
      </c>
      <c r="G2">
        <v>55.56</v>
      </c>
      <c r="H2">
        <v>25.6</v>
      </c>
      <c r="I2">
        <v>1</v>
      </c>
      <c r="J2">
        <v>2</v>
      </c>
      <c r="K2">
        <v>1</v>
      </c>
      <c r="L2">
        <v>99.96</v>
      </c>
    </row>
    <row r="3" spans="1:12" x14ac:dyDescent="0.3">
      <c r="A3">
        <v>1</v>
      </c>
      <c r="B3">
        <v>340</v>
      </c>
      <c r="C3">
        <v>1400</v>
      </c>
      <c r="D3">
        <v>0.08</v>
      </c>
      <c r="E3">
        <v>0.03</v>
      </c>
      <c r="F3">
        <v>7.4999999999999997E-2</v>
      </c>
      <c r="G3">
        <v>101.19</v>
      </c>
      <c r="H3">
        <v>34</v>
      </c>
      <c r="I3">
        <v>1</v>
      </c>
      <c r="J3">
        <v>1</v>
      </c>
      <c r="K3">
        <v>2</v>
      </c>
      <c r="L3">
        <v>99.94</v>
      </c>
    </row>
    <row r="4" spans="1:12" x14ac:dyDescent="0.3">
      <c r="A4">
        <v>1</v>
      </c>
      <c r="B4">
        <v>370</v>
      </c>
      <c r="C4">
        <v>1454</v>
      </c>
      <c r="D4">
        <v>0.16</v>
      </c>
      <c r="E4">
        <v>0.03</v>
      </c>
      <c r="F4">
        <v>7.0000000000000007E-2</v>
      </c>
      <c r="G4">
        <v>53.01</v>
      </c>
      <c r="H4">
        <v>31.43</v>
      </c>
      <c r="I4">
        <v>1</v>
      </c>
      <c r="J4">
        <v>1</v>
      </c>
      <c r="K4">
        <v>1</v>
      </c>
      <c r="L4">
        <v>99.92</v>
      </c>
    </row>
    <row r="5" spans="1:12" x14ac:dyDescent="0.3">
      <c r="A5">
        <v>1</v>
      </c>
      <c r="B5">
        <v>370</v>
      </c>
      <c r="C5">
        <v>1344</v>
      </c>
      <c r="D5">
        <v>0.18</v>
      </c>
      <c r="E5">
        <v>0.03</v>
      </c>
      <c r="F5">
        <v>7.0000000000000007E-2</v>
      </c>
      <c r="G5">
        <v>50.98</v>
      </c>
      <c r="H5">
        <v>31.43</v>
      </c>
      <c r="I5">
        <v>1</v>
      </c>
      <c r="J5">
        <v>1</v>
      </c>
      <c r="K5">
        <v>1</v>
      </c>
      <c r="L5">
        <v>99.91</v>
      </c>
    </row>
    <row r="6" spans="1:12" x14ac:dyDescent="0.3">
      <c r="A6">
        <v>1</v>
      </c>
      <c r="B6">
        <v>370</v>
      </c>
      <c r="C6">
        <v>1511</v>
      </c>
      <c r="D6">
        <v>0.16</v>
      </c>
      <c r="E6">
        <v>0.03</v>
      </c>
      <c r="F6">
        <v>7.0000000000000007E-2</v>
      </c>
      <c r="G6">
        <v>51.01</v>
      </c>
      <c r="H6">
        <v>31.43</v>
      </c>
      <c r="I6">
        <v>1</v>
      </c>
      <c r="J6">
        <v>1</v>
      </c>
      <c r="K6">
        <v>1</v>
      </c>
      <c r="L6">
        <v>99.91</v>
      </c>
    </row>
    <row r="7" spans="1:12" x14ac:dyDescent="0.3">
      <c r="A7">
        <v>1</v>
      </c>
      <c r="B7">
        <v>370</v>
      </c>
      <c r="C7">
        <v>1293</v>
      </c>
      <c r="D7">
        <v>0.18</v>
      </c>
      <c r="E7">
        <v>0.03</v>
      </c>
      <c r="F7">
        <v>7.0000000000000007E-2</v>
      </c>
      <c r="G7">
        <v>52.99</v>
      </c>
      <c r="H7">
        <v>31.43</v>
      </c>
      <c r="I7">
        <v>1</v>
      </c>
      <c r="J7">
        <v>1</v>
      </c>
      <c r="K7">
        <v>1</v>
      </c>
      <c r="L7">
        <v>99.89</v>
      </c>
    </row>
    <row r="8" spans="1:12" x14ac:dyDescent="0.3">
      <c r="A8">
        <v>1</v>
      </c>
      <c r="B8">
        <v>250</v>
      </c>
      <c r="C8">
        <v>1600</v>
      </c>
      <c r="D8">
        <v>0.1</v>
      </c>
      <c r="E8">
        <v>0.03</v>
      </c>
      <c r="F8">
        <v>0.08</v>
      </c>
      <c r="G8">
        <v>52.08</v>
      </c>
      <c r="H8">
        <v>41.5</v>
      </c>
      <c r="I8">
        <v>1</v>
      </c>
      <c r="J8">
        <v>1</v>
      </c>
      <c r="K8">
        <v>1</v>
      </c>
      <c r="L8">
        <v>99.85</v>
      </c>
    </row>
    <row r="9" spans="1:12" x14ac:dyDescent="0.3">
      <c r="A9">
        <v>1</v>
      </c>
      <c r="B9">
        <v>370</v>
      </c>
      <c r="C9">
        <v>1402</v>
      </c>
      <c r="D9">
        <v>0.16</v>
      </c>
      <c r="E9">
        <v>0.03</v>
      </c>
      <c r="F9">
        <v>7.0000000000000007E-2</v>
      </c>
      <c r="G9">
        <v>54.98</v>
      </c>
      <c r="H9">
        <v>31.43</v>
      </c>
      <c r="I9">
        <v>1</v>
      </c>
      <c r="J9">
        <v>1</v>
      </c>
      <c r="K9">
        <v>1</v>
      </c>
      <c r="L9">
        <v>99.85</v>
      </c>
    </row>
    <row r="10" spans="1:12" x14ac:dyDescent="0.3">
      <c r="A10">
        <v>1</v>
      </c>
      <c r="B10">
        <v>370</v>
      </c>
      <c r="C10">
        <v>1246</v>
      </c>
      <c r="D10">
        <v>0.18</v>
      </c>
      <c r="E10">
        <v>0.03</v>
      </c>
      <c r="F10">
        <v>7.0000000000000007E-2</v>
      </c>
      <c r="G10">
        <v>54.99</v>
      </c>
      <c r="H10">
        <v>31.43</v>
      </c>
      <c r="I10">
        <v>1</v>
      </c>
      <c r="J10">
        <v>1</v>
      </c>
      <c r="K10">
        <v>1</v>
      </c>
      <c r="L10">
        <v>99.84</v>
      </c>
    </row>
    <row r="11" spans="1:12" x14ac:dyDescent="0.3">
      <c r="A11">
        <v>1</v>
      </c>
      <c r="B11">
        <v>370</v>
      </c>
      <c r="C11">
        <v>1573</v>
      </c>
      <c r="D11">
        <v>0.16</v>
      </c>
      <c r="E11">
        <v>0.03</v>
      </c>
      <c r="F11">
        <v>7.0000000000000007E-2</v>
      </c>
      <c r="G11">
        <v>49</v>
      </c>
      <c r="H11">
        <v>31.43</v>
      </c>
      <c r="I11">
        <v>1</v>
      </c>
      <c r="J11">
        <v>1</v>
      </c>
      <c r="K11">
        <v>1</v>
      </c>
      <c r="L11">
        <v>99.84</v>
      </c>
    </row>
    <row r="12" spans="1:12" x14ac:dyDescent="0.3">
      <c r="A12">
        <v>1</v>
      </c>
      <c r="B12">
        <v>180</v>
      </c>
      <c r="C12">
        <v>1000</v>
      </c>
      <c r="D12">
        <v>0.05</v>
      </c>
      <c r="E12">
        <v>0.03</v>
      </c>
      <c r="F12">
        <v>7.0000000000000007E-2</v>
      </c>
      <c r="G12">
        <v>120</v>
      </c>
      <c r="H12">
        <v>25.68</v>
      </c>
      <c r="I12">
        <v>1</v>
      </c>
      <c r="J12">
        <v>1</v>
      </c>
      <c r="K12">
        <v>1</v>
      </c>
      <c r="L12">
        <v>99.82</v>
      </c>
    </row>
    <row r="13" spans="1:12" x14ac:dyDescent="0.3">
      <c r="A13">
        <v>1</v>
      </c>
      <c r="B13">
        <v>370</v>
      </c>
      <c r="C13">
        <v>1202</v>
      </c>
      <c r="D13">
        <v>0.18</v>
      </c>
      <c r="E13">
        <v>0.03</v>
      </c>
      <c r="F13">
        <v>7.0000000000000007E-2</v>
      </c>
      <c r="G13">
        <v>57</v>
      </c>
      <c r="H13">
        <v>31.43</v>
      </c>
      <c r="I13">
        <v>1</v>
      </c>
      <c r="J13">
        <v>1</v>
      </c>
      <c r="K13">
        <v>1</v>
      </c>
      <c r="L13">
        <v>99.82</v>
      </c>
    </row>
    <row r="14" spans="1:12" x14ac:dyDescent="0.3">
      <c r="A14">
        <v>1</v>
      </c>
      <c r="B14">
        <v>370</v>
      </c>
      <c r="C14">
        <v>1398</v>
      </c>
      <c r="D14">
        <v>0.18</v>
      </c>
      <c r="E14">
        <v>0.03</v>
      </c>
      <c r="F14">
        <v>7.0000000000000007E-2</v>
      </c>
      <c r="G14">
        <v>49.01</v>
      </c>
      <c r="H14">
        <v>31.43</v>
      </c>
      <c r="I14">
        <v>1</v>
      </c>
      <c r="J14">
        <v>1</v>
      </c>
      <c r="K14">
        <v>1</v>
      </c>
      <c r="L14">
        <v>99.82</v>
      </c>
    </row>
    <row r="15" spans="1:12" x14ac:dyDescent="0.3">
      <c r="A15">
        <v>1</v>
      </c>
      <c r="B15">
        <v>370</v>
      </c>
      <c r="C15">
        <v>1352</v>
      </c>
      <c r="D15">
        <v>0.16</v>
      </c>
      <c r="E15">
        <v>0.03</v>
      </c>
      <c r="F15">
        <v>7.0000000000000007E-2</v>
      </c>
      <c r="G15">
        <v>57.01</v>
      </c>
      <c r="H15">
        <v>31.43</v>
      </c>
      <c r="I15">
        <v>1</v>
      </c>
      <c r="J15">
        <v>1</v>
      </c>
      <c r="K15">
        <v>1</v>
      </c>
      <c r="L15">
        <v>99.81</v>
      </c>
    </row>
    <row r="16" spans="1:12" x14ac:dyDescent="0.3">
      <c r="A16">
        <v>1</v>
      </c>
      <c r="B16">
        <v>600</v>
      </c>
      <c r="C16">
        <v>2000</v>
      </c>
      <c r="D16">
        <v>0.15</v>
      </c>
      <c r="E16">
        <v>0.05</v>
      </c>
      <c r="F16">
        <v>8.5000000000000006E-2</v>
      </c>
      <c r="G16">
        <v>40</v>
      </c>
      <c r="H16">
        <v>41.5</v>
      </c>
      <c r="I16">
        <v>6</v>
      </c>
      <c r="J16">
        <v>1</v>
      </c>
      <c r="K16">
        <v>6</v>
      </c>
      <c r="L16">
        <v>99.8</v>
      </c>
    </row>
    <row r="17" spans="1:12" x14ac:dyDescent="0.3">
      <c r="A17">
        <v>1</v>
      </c>
      <c r="B17">
        <v>800</v>
      </c>
      <c r="C17">
        <v>1500</v>
      </c>
      <c r="D17">
        <v>0.15</v>
      </c>
      <c r="E17">
        <v>0.05</v>
      </c>
      <c r="F17">
        <v>8.5000000000000006E-2</v>
      </c>
      <c r="G17">
        <v>71.11</v>
      </c>
      <c r="H17">
        <v>41.5</v>
      </c>
      <c r="I17">
        <v>6</v>
      </c>
      <c r="J17">
        <v>1</v>
      </c>
      <c r="K17">
        <v>6</v>
      </c>
      <c r="L17">
        <v>99.8</v>
      </c>
    </row>
    <row r="18" spans="1:12" x14ac:dyDescent="0.3">
      <c r="A18">
        <v>1</v>
      </c>
      <c r="B18">
        <v>300</v>
      </c>
      <c r="C18">
        <v>1400</v>
      </c>
      <c r="D18">
        <v>0.08</v>
      </c>
      <c r="E18">
        <v>0.03</v>
      </c>
      <c r="F18">
        <v>7.4999999999999997E-2</v>
      </c>
      <c r="G18">
        <v>89.29</v>
      </c>
      <c r="H18">
        <v>34</v>
      </c>
      <c r="I18">
        <v>1</v>
      </c>
      <c r="J18">
        <v>1</v>
      </c>
      <c r="K18">
        <v>2</v>
      </c>
      <c r="L18">
        <v>99.78</v>
      </c>
    </row>
    <row r="19" spans="1:12" x14ac:dyDescent="0.3">
      <c r="A19">
        <v>1</v>
      </c>
      <c r="B19">
        <v>788</v>
      </c>
      <c r="C19">
        <v>1099</v>
      </c>
      <c r="D19">
        <v>0.3</v>
      </c>
      <c r="E19">
        <v>0.06</v>
      </c>
      <c r="F19">
        <v>0.1</v>
      </c>
      <c r="G19">
        <v>39.83</v>
      </c>
      <c r="H19">
        <v>40</v>
      </c>
      <c r="I19">
        <v>6</v>
      </c>
      <c r="J19">
        <v>1</v>
      </c>
      <c r="K19">
        <v>6</v>
      </c>
      <c r="L19">
        <v>99.77</v>
      </c>
    </row>
    <row r="20" spans="1:12" x14ac:dyDescent="0.3">
      <c r="A20">
        <v>1</v>
      </c>
      <c r="B20">
        <v>370</v>
      </c>
      <c r="C20">
        <v>1161</v>
      </c>
      <c r="D20">
        <v>0.18</v>
      </c>
      <c r="E20">
        <v>0.03</v>
      </c>
      <c r="F20">
        <v>7.0000000000000007E-2</v>
      </c>
      <c r="G20">
        <v>59.02</v>
      </c>
      <c r="H20">
        <v>31.43</v>
      </c>
      <c r="I20">
        <v>1</v>
      </c>
      <c r="J20">
        <v>1</v>
      </c>
      <c r="K20">
        <v>1</v>
      </c>
      <c r="L20">
        <v>99.74</v>
      </c>
    </row>
    <row r="21" spans="1:12" x14ac:dyDescent="0.3">
      <c r="A21">
        <v>1</v>
      </c>
      <c r="B21">
        <v>370</v>
      </c>
      <c r="C21">
        <v>1306</v>
      </c>
      <c r="D21">
        <v>0.16</v>
      </c>
      <c r="E21">
        <v>0.03</v>
      </c>
      <c r="F21">
        <v>7.0000000000000007E-2</v>
      </c>
      <c r="G21">
        <v>59.02</v>
      </c>
      <c r="H21">
        <v>31.43</v>
      </c>
      <c r="I21">
        <v>1</v>
      </c>
      <c r="J21">
        <v>1</v>
      </c>
      <c r="K21">
        <v>1</v>
      </c>
      <c r="L21">
        <v>99.73</v>
      </c>
    </row>
    <row r="22" spans="1:12" x14ac:dyDescent="0.3">
      <c r="A22">
        <v>1</v>
      </c>
      <c r="B22">
        <v>400</v>
      </c>
      <c r="C22">
        <v>1000</v>
      </c>
      <c r="D22">
        <v>0.15</v>
      </c>
      <c r="E22">
        <v>0.05</v>
      </c>
      <c r="F22">
        <v>8.5000000000000006E-2</v>
      </c>
      <c r="G22">
        <v>53.33</v>
      </c>
      <c r="H22">
        <v>41.5</v>
      </c>
      <c r="I22">
        <v>6</v>
      </c>
      <c r="J22">
        <v>1</v>
      </c>
      <c r="K22">
        <v>6</v>
      </c>
      <c r="L22">
        <v>99.7</v>
      </c>
    </row>
    <row r="23" spans="1:12" x14ac:dyDescent="0.3">
      <c r="A23">
        <v>1</v>
      </c>
      <c r="B23">
        <v>500</v>
      </c>
      <c r="C23">
        <v>1500</v>
      </c>
      <c r="D23">
        <v>0.15</v>
      </c>
      <c r="E23">
        <v>0.05</v>
      </c>
      <c r="F23">
        <v>8.5000000000000006E-2</v>
      </c>
      <c r="G23">
        <v>44.44</v>
      </c>
      <c r="H23">
        <v>41.5</v>
      </c>
      <c r="I23">
        <v>6</v>
      </c>
      <c r="J23">
        <v>1</v>
      </c>
      <c r="K23">
        <v>6</v>
      </c>
      <c r="L23">
        <v>99.7</v>
      </c>
    </row>
    <row r="24" spans="1:12" x14ac:dyDescent="0.3">
      <c r="A24">
        <v>1</v>
      </c>
      <c r="B24">
        <v>500</v>
      </c>
      <c r="C24">
        <v>2000</v>
      </c>
      <c r="D24">
        <v>0.15</v>
      </c>
      <c r="E24">
        <v>0.05</v>
      </c>
      <c r="F24">
        <v>8.5000000000000006E-2</v>
      </c>
      <c r="G24">
        <v>33.33</v>
      </c>
      <c r="H24">
        <v>41.5</v>
      </c>
      <c r="I24">
        <v>6</v>
      </c>
      <c r="J24">
        <v>1</v>
      </c>
      <c r="K24">
        <v>6</v>
      </c>
      <c r="L24">
        <v>99.7</v>
      </c>
    </row>
    <row r="25" spans="1:12" x14ac:dyDescent="0.3">
      <c r="A25">
        <v>1</v>
      </c>
      <c r="B25">
        <v>800</v>
      </c>
      <c r="C25">
        <v>2000</v>
      </c>
      <c r="D25">
        <v>0.15</v>
      </c>
      <c r="E25">
        <v>0.05</v>
      </c>
      <c r="F25">
        <v>8.5000000000000006E-2</v>
      </c>
      <c r="G25">
        <v>53.33</v>
      </c>
      <c r="H25">
        <v>41.5</v>
      </c>
      <c r="I25">
        <v>6</v>
      </c>
      <c r="J25">
        <v>1</v>
      </c>
      <c r="K25">
        <v>6</v>
      </c>
      <c r="L25">
        <v>99.7</v>
      </c>
    </row>
    <row r="26" spans="1:12" x14ac:dyDescent="0.3">
      <c r="A26">
        <v>1</v>
      </c>
      <c r="B26">
        <v>260</v>
      </c>
      <c r="C26">
        <v>1400</v>
      </c>
      <c r="D26">
        <v>0.08</v>
      </c>
      <c r="E26">
        <v>0.03</v>
      </c>
      <c r="F26">
        <v>7.4999999999999997E-2</v>
      </c>
      <c r="G26">
        <v>77.38</v>
      </c>
      <c r="H26">
        <v>34</v>
      </c>
      <c r="I26">
        <v>1</v>
      </c>
      <c r="J26">
        <v>1</v>
      </c>
      <c r="K26">
        <v>2</v>
      </c>
      <c r="L26">
        <v>99.64</v>
      </c>
    </row>
    <row r="27" spans="1:12" x14ac:dyDescent="0.3">
      <c r="A27">
        <v>1</v>
      </c>
      <c r="B27">
        <v>600</v>
      </c>
      <c r="C27">
        <v>1500</v>
      </c>
      <c r="D27">
        <v>0.15</v>
      </c>
      <c r="E27">
        <v>0.05</v>
      </c>
      <c r="F27">
        <v>8.5000000000000006E-2</v>
      </c>
      <c r="G27">
        <v>53.33</v>
      </c>
      <c r="H27">
        <v>41.5</v>
      </c>
      <c r="I27">
        <v>6</v>
      </c>
      <c r="J27">
        <v>1</v>
      </c>
      <c r="K27">
        <v>6</v>
      </c>
      <c r="L27">
        <v>99.6</v>
      </c>
    </row>
    <row r="28" spans="1:12" x14ac:dyDescent="0.3">
      <c r="A28">
        <v>1</v>
      </c>
      <c r="B28">
        <v>700</v>
      </c>
      <c r="C28">
        <v>2000</v>
      </c>
      <c r="D28">
        <v>0.15</v>
      </c>
      <c r="E28">
        <v>0.05</v>
      </c>
      <c r="F28">
        <v>8.5000000000000006E-2</v>
      </c>
      <c r="G28">
        <v>46.67</v>
      </c>
      <c r="H28">
        <v>41.5</v>
      </c>
      <c r="I28">
        <v>6</v>
      </c>
      <c r="J28">
        <v>1</v>
      </c>
      <c r="K28">
        <v>6</v>
      </c>
      <c r="L28">
        <v>99.6</v>
      </c>
    </row>
    <row r="29" spans="1:12" x14ac:dyDescent="0.3">
      <c r="A29">
        <v>1</v>
      </c>
      <c r="B29">
        <v>340</v>
      </c>
      <c r="C29">
        <v>1400</v>
      </c>
      <c r="D29">
        <v>0.08</v>
      </c>
      <c r="E29">
        <v>0.03</v>
      </c>
      <c r="F29">
        <v>7.4999999999999997E-2</v>
      </c>
      <c r="G29">
        <v>101.19</v>
      </c>
      <c r="H29">
        <v>34</v>
      </c>
      <c r="I29">
        <v>1</v>
      </c>
      <c r="J29">
        <v>1</v>
      </c>
      <c r="K29">
        <v>2</v>
      </c>
      <c r="L29">
        <v>99.6</v>
      </c>
    </row>
    <row r="30" spans="1:12" x14ac:dyDescent="0.3">
      <c r="A30">
        <v>1</v>
      </c>
      <c r="B30">
        <v>250</v>
      </c>
      <c r="C30">
        <v>2100</v>
      </c>
      <c r="D30">
        <v>7.0000000000000007E-2</v>
      </c>
      <c r="E30">
        <v>0.03</v>
      </c>
      <c r="F30">
        <v>0.08</v>
      </c>
      <c r="G30">
        <v>56.69</v>
      </c>
      <c r="H30">
        <v>41.5</v>
      </c>
      <c r="I30">
        <v>1</v>
      </c>
      <c r="J30">
        <v>1</v>
      </c>
      <c r="K30">
        <v>1</v>
      </c>
      <c r="L30">
        <v>99.59</v>
      </c>
    </row>
    <row r="31" spans="1:12" x14ac:dyDescent="0.3">
      <c r="A31">
        <v>1</v>
      </c>
      <c r="B31">
        <v>140</v>
      </c>
      <c r="C31">
        <v>800</v>
      </c>
      <c r="D31">
        <v>0.05</v>
      </c>
      <c r="E31">
        <v>0.03</v>
      </c>
      <c r="F31">
        <v>7.0000000000000007E-2</v>
      </c>
      <c r="G31">
        <v>116.67</v>
      </c>
      <c r="H31">
        <v>25.68</v>
      </c>
      <c r="I31">
        <v>1</v>
      </c>
      <c r="J31">
        <v>1</v>
      </c>
      <c r="K31">
        <v>1</v>
      </c>
      <c r="L31">
        <v>99.58</v>
      </c>
    </row>
    <row r="32" spans="1:12" x14ac:dyDescent="0.3">
      <c r="A32">
        <v>1</v>
      </c>
      <c r="B32">
        <v>463</v>
      </c>
      <c r="C32">
        <v>500</v>
      </c>
      <c r="D32">
        <v>0.35</v>
      </c>
      <c r="E32">
        <v>0.06</v>
      </c>
      <c r="F32">
        <v>0.1</v>
      </c>
      <c r="G32">
        <v>44.1</v>
      </c>
      <c r="H32">
        <v>40</v>
      </c>
      <c r="I32">
        <v>6</v>
      </c>
      <c r="J32">
        <v>1</v>
      </c>
      <c r="K32">
        <v>6</v>
      </c>
      <c r="L32">
        <v>99.57</v>
      </c>
    </row>
    <row r="33" spans="1:12" x14ac:dyDescent="0.3">
      <c r="A33">
        <v>1</v>
      </c>
      <c r="B33">
        <v>300</v>
      </c>
      <c r="C33">
        <v>2100</v>
      </c>
      <c r="D33">
        <v>0.1</v>
      </c>
      <c r="E33">
        <v>0.03</v>
      </c>
      <c r="F33">
        <v>0.08</v>
      </c>
      <c r="G33">
        <v>47.62</v>
      </c>
      <c r="H33">
        <v>41.5</v>
      </c>
      <c r="I33">
        <v>1</v>
      </c>
      <c r="J33">
        <v>1</v>
      </c>
      <c r="K33">
        <v>1</v>
      </c>
      <c r="L33">
        <v>99.55</v>
      </c>
    </row>
    <row r="34" spans="1:12" x14ac:dyDescent="0.3">
      <c r="A34">
        <v>1</v>
      </c>
      <c r="B34">
        <v>370</v>
      </c>
      <c r="C34">
        <v>1700</v>
      </c>
      <c r="D34">
        <v>0.11</v>
      </c>
      <c r="E34">
        <v>0.03</v>
      </c>
      <c r="F34">
        <v>0.115</v>
      </c>
      <c r="G34">
        <v>65.95</v>
      </c>
      <c r="H34">
        <v>41.5</v>
      </c>
      <c r="I34">
        <v>1</v>
      </c>
      <c r="J34">
        <v>2</v>
      </c>
      <c r="K34">
        <v>5</v>
      </c>
      <c r="L34">
        <v>99.55</v>
      </c>
    </row>
    <row r="35" spans="1:12" x14ac:dyDescent="0.3">
      <c r="A35">
        <v>1</v>
      </c>
      <c r="B35">
        <v>350</v>
      </c>
      <c r="C35">
        <v>1600</v>
      </c>
      <c r="D35">
        <v>0.12</v>
      </c>
      <c r="E35">
        <v>0.03</v>
      </c>
      <c r="F35">
        <v>0.115</v>
      </c>
      <c r="G35">
        <v>60.76</v>
      </c>
      <c r="H35">
        <v>41.5</v>
      </c>
      <c r="I35">
        <v>1</v>
      </c>
      <c r="J35">
        <v>2</v>
      </c>
      <c r="K35">
        <v>5</v>
      </c>
      <c r="L35">
        <v>99.55</v>
      </c>
    </row>
    <row r="36" spans="1:12" x14ac:dyDescent="0.3">
      <c r="A36">
        <v>1</v>
      </c>
      <c r="B36">
        <v>330</v>
      </c>
      <c r="C36">
        <v>1500</v>
      </c>
      <c r="D36">
        <v>0.12</v>
      </c>
      <c r="E36">
        <v>0.03</v>
      </c>
      <c r="F36">
        <v>0.115</v>
      </c>
      <c r="G36">
        <v>61.11</v>
      </c>
      <c r="H36">
        <v>41.5</v>
      </c>
      <c r="I36">
        <v>1</v>
      </c>
      <c r="J36">
        <v>2</v>
      </c>
      <c r="K36">
        <v>5</v>
      </c>
      <c r="L36">
        <v>99.53</v>
      </c>
    </row>
    <row r="37" spans="1:12" x14ac:dyDescent="0.3">
      <c r="A37">
        <v>1</v>
      </c>
      <c r="B37">
        <v>330</v>
      </c>
      <c r="C37">
        <v>1700</v>
      </c>
      <c r="D37">
        <v>0.11</v>
      </c>
      <c r="E37">
        <v>0.03</v>
      </c>
      <c r="F37">
        <v>0.115</v>
      </c>
      <c r="G37">
        <v>58.82</v>
      </c>
      <c r="H37">
        <v>41.5</v>
      </c>
      <c r="I37">
        <v>1</v>
      </c>
      <c r="J37">
        <v>2</v>
      </c>
      <c r="K37">
        <v>5</v>
      </c>
      <c r="L37">
        <v>99.53</v>
      </c>
    </row>
    <row r="38" spans="1:12" x14ac:dyDescent="0.3">
      <c r="A38">
        <v>1</v>
      </c>
      <c r="B38">
        <v>350</v>
      </c>
      <c r="C38">
        <v>1500</v>
      </c>
      <c r="D38">
        <v>0.11</v>
      </c>
      <c r="E38">
        <v>0.03</v>
      </c>
      <c r="F38">
        <v>0.115</v>
      </c>
      <c r="G38">
        <v>70.709999999999994</v>
      </c>
      <c r="H38">
        <v>41.5</v>
      </c>
      <c r="I38">
        <v>1</v>
      </c>
      <c r="J38">
        <v>2</v>
      </c>
      <c r="K38">
        <v>5</v>
      </c>
      <c r="L38">
        <v>99.53</v>
      </c>
    </row>
    <row r="39" spans="1:12" x14ac:dyDescent="0.3">
      <c r="A39">
        <v>1</v>
      </c>
      <c r="B39">
        <v>350</v>
      </c>
      <c r="C39">
        <v>1600</v>
      </c>
      <c r="D39">
        <v>0.13</v>
      </c>
      <c r="E39">
        <v>0.03</v>
      </c>
      <c r="F39">
        <v>0.115</v>
      </c>
      <c r="G39">
        <v>56.09</v>
      </c>
      <c r="H39">
        <v>41.5</v>
      </c>
      <c r="I39">
        <v>1</v>
      </c>
      <c r="J39">
        <v>2</v>
      </c>
      <c r="K39">
        <v>5</v>
      </c>
      <c r="L39">
        <v>99.52</v>
      </c>
    </row>
    <row r="40" spans="1:12" x14ac:dyDescent="0.3">
      <c r="A40">
        <v>1</v>
      </c>
      <c r="B40">
        <v>788</v>
      </c>
      <c r="C40">
        <v>1099</v>
      </c>
      <c r="D40">
        <v>0.3</v>
      </c>
      <c r="E40">
        <v>0.06</v>
      </c>
      <c r="F40">
        <v>0.1</v>
      </c>
      <c r="G40">
        <v>39.83</v>
      </c>
      <c r="H40">
        <v>40</v>
      </c>
      <c r="I40">
        <v>6</v>
      </c>
      <c r="J40">
        <v>1</v>
      </c>
      <c r="K40">
        <v>6</v>
      </c>
      <c r="L40">
        <v>99.51</v>
      </c>
    </row>
    <row r="41" spans="1:12" x14ac:dyDescent="0.3">
      <c r="A41">
        <v>1</v>
      </c>
      <c r="B41">
        <v>350</v>
      </c>
      <c r="C41">
        <v>1700</v>
      </c>
      <c r="D41">
        <v>0.12</v>
      </c>
      <c r="E41">
        <v>0.03</v>
      </c>
      <c r="F41">
        <v>0.115</v>
      </c>
      <c r="G41">
        <v>57.19</v>
      </c>
      <c r="H41">
        <v>41.5</v>
      </c>
      <c r="I41">
        <v>1</v>
      </c>
      <c r="J41">
        <v>2</v>
      </c>
      <c r="K41">
        <v>5</v>
      </c>
      <c r="L41">
        <v>99.51</v>
      </c>
    </row>
    <row r="42" spans="1:12" x14ac:dyDescent="0.3">
      <c r="A42">
        <v>1</v>
      </c>
      <c r="B42">
        <v>330</v>
      </c>
      <c r="C42">
        <v>1500</v>
      </c>
      <c r="D42">
        <v>0.13</v>
      </c>
      <c r="E42">
        <v>0.03</v>
      </c>
      <c r="F42">
        <v>0.115</v>
      </c>
      <c r="G42">
        <v>56.41</v>
      </c>
      <c r="H42">
        <v>41.5</v>
      </c>
      <c r="I42">
        <v>1</v>
      </c>
      <c r="J42">
        <v>2</v>
      </c>
      <c r="K42">
        <v>5</v>
      </c>
      <c r="L42">
        <v>99.5</v>
      </c>
    </row>
    <row r="43" spans="1:12" x14ac:dyDescent="0.3">
      <c r="A43">
        <v>1</v>
      </c>
      <c r="B43">
        <v>800</v>
      </c>
      <c r="C43">
        <v>1000</v>
      </c>
      <c r="D43">
        <v>0.15</v>
      </c>
      <c r="E43">
        <v>0.05</v>
      </c>
      <c r="F43">
        <v>8.5000000000000006E-2</v>
      </c>
      <c r="G43">
        <v>106.67</v>
      </c>
      <c r="H43">
        <v>41.5</v>
      </c>
      <c r="I43">
        <v>6</v>
      </c>
      <c r="J43">
        <v>1</v>
      </c>
      <c r="K43">
        <v>6</v>
      </c>
      <c r="L43">
        <v>99.5</v>
      </c>
    </row>
    <row r="44" spans="1:12" x14ac:dyDescent="0.3">
      <c r="A44">
        <v>1</v>
      </c>
      <c r="B44">
        <v>250</v>
      </c>
      <c r="C44">
        <v>1100</v>
      </c>
      <c r="D44">
        <v>0.13</v>
      </c>
      <c r="E44">
        <v>0.06</v>
      </c>
      <c r="F44">
        <v>7.0000000000000007E-2</v>
      </c>
      <c r="G44">
        <v>29.14</v>
      </c>
      <c r="H44">
        <v>41</v>
      </c>
      <c r="I44">
        <v>2</v>
      </c>
      <c r="J44">
        <v>1</v>
      </c>
      <c r="K44">
        <v>1</v>
      </c>
      <c r="L44">
        <v>99.5</v>
      </c>
    </row>
    <row r="45" spans="1:12" x14ac:dyDescent="0.3">
      <c r="A45">
        <v>1</v>
      </c>
      <c r="B45">
        <v>250</v>
      </c>
      <c r="C45">
        <v>1200</v>
      </c>
      <c r="D45">
        <v>0.13</v>
      </c>
      <c r="E45">
        <v>0.06</v>
      </c>
      <c r="F45">
        <v>7.0000000000000007E-2</v>
      </c>
      <c r="G45">
        <v>26.71</v>
      </c>
      <c r="H45">
        <v>41</v>
      </c>
      <c r="I45">
        <v>2</v>
      </c>
      <c r="J45">
        <v>1</v>
      </c>
      <c r="K45">
        <v>1</v>
      </c>
      <c r="L45">
        <v>99.5</v>
      </c>
    </row>
    <row r="46" spans="1:12" x14ac:dyDescent="0.3">
      <c r="A46">
        <v>1</v>
      </c>
      <c r="B46">
        <v>330</v>
      </c>
      <c r="C46">
        <v>1600</v>
      </c>
      <c r="D46">
        <v>0.12</v>
      </c>
      <c r="E46">
        <v>0.03</v>
      </c>
      <c r="F46">
        <v>0.115</v>
      </c>
      <c r="G46">
        <v>57.29</v>
      </c>
      <c r="H46">
        <v>41.5</v>
      </c>
      <c r="I46">
        <v>1</v>
      </c>
      <c r="J46">
        <v>2</v>
      </c>
      <c r="K46">
        <v>5</v>
      </c>
      <c r="L46">
        <v>99.5</v>
      </c>
    </row>
    <row r="47" spans="1:12" x14ac:dyDescent="0.3">
      <c r="A47">
        <v>1</v>
      </c>
      <c r="B47">
        <v>370</v>
      </c>
      <c r="C47">
        <v>1500</v>
      </c>
      <c r="D47">
        <v>0.11</v>
      </c>
      <c r="E47">
        <v>0.03</v>
      </c>
      <c r="F47">
        <v>0.115</v>
      </c>
      <c r="G47">
        <v>74.75</v>
      </c>
      <c r="H47">
        <v>41.5</v>
      </c>
      <c r="I47">
        <v>1</v>
      </c>
      <c r="J47">
        <v>2</v>
      </c>
      <c r="K47">
        <v>5</v>
      </c>
      <c r="L47">
        <v>99.5</v>
      </c>
    </row>
    <row r="48" spans="1:12" x14ac:dyDescent="0.3">
      <c r="A48">
        <v>1</v>
      </c>
      <c r="B48">
        <v>350</v>
      </c>
      <c r="C48">
        <v>1500</v>
      </c>
      <c r="D48">
        <v>0.13</v>
      </c>
      <c r="E48">
        <v>0.03</v>
      </c>
      <c r="F48">
        <v>0.115</v>
      </c>
      <c r="G48">
        <v>59.83</v>
      </c>
      <c r="H48">
        <v>41.5</v>
      </c>
      <c r="I48">
        <v>1</v>
      </c>
      <c r="J48">
        <v>2</v>
      </c>
      <c r="K48">
        <v>5</v>
      </c>
      <c r="L48">
        <v>99.49</v>
      </c>
    </row>
    <row r="49" spans="1:12" x14ac:dyDescent="0.3">
      <c r="A49">
        <v>1</v>
      </c>
      <c r="B49">
        <v>330</v>
      </c>
      <c r="C49">
        <v>1600</v>
      </c>
      <c r="D49">
        <v>0.13</v>
      </c>
      <c r="E49">
        <v>0.03</v>
      </c>
      <c r="F49">
        <v>0.115</v>
      </c>
      <c r="G49">
        <v>52.88</v>
      </c>
      <c r="H49">
        <v>41.5</v>
      </c>
      <c r="I49">
        <v>1</v>
      </c>
      <c r="J49">
        <v>2</v>
      </c>
      <c r="K49">
        <v>5</v>
      </c>
      <c r="L49">
        <v>99.47</v>
      </c>
    </row>
    <row r="50" spans="1:12" x14ac:dyDescent="0.3">
      <c r="A50">
        <v>1</v>
      </c>
      <c r="B50">
        <v>330</v>
      </c>
      <c r="C50">
        <v>1700</v>
      </c>
      <c r="D50">
        <v>0.13</v>
      </c>
      <c r="E50">
        <v>0.03</v>
      </c>
      <c r="F50">
        <v>0.115</v>
      </c>
      <c r="G50">
        <v>49.77</v>
      </c>
      <c r="H50">
        <v>41.5</v>
      </c>
      <c r="I50">
        <v>1</v>
      </c>
      <c r="J50">
        <v>2</v>
      </c>
      <c r="K50">
        <v>5</v>
      </c>
      <c r="L50">
        <v>99.45</v>
      </c>
    </row>
    <row r="51" spans="1:12" x14ac:dyDescent="0.3">
      <c r="A51">
        <v>1</v>
      </c>
      <c r="B51">
        <v>330</v>
      </c>
      <c r="C51">
        <v>1700</v>
      </c>
      <c r="D51">
        <v>0.12</v>
      </c>
      <c r="E51">
        <v>0.03</v>
      </c>
      <c r="F51">
        <v>0.115</v>
      </c>
      <c r="G51">
        <v>53.92</v>
      </c>
      <c r="H51">
        <v>41.5</v>
      </c>
      <c r="I51">
        <v>1</v>
      </c>
      <c r="J51">
        <v>2</v>
      </c>
      <c r="K51">
        <v>5</v>
      </c>
      <c r="L51">
        <v>99.45</v>
      </c>
    </row>
    <row r="52" spans="1:12" x14ac:dyDescent="0.3">
      <c r="A52">
        <v>1</v>
      </c>
      <c r="B52">
        <v>300</v>
      </c>
      <c r="C52">
        <v>1600</v>
      </c>
      <c r="D52">
        <v>0.1</v>
      </c>
      <c r="E52">
        <v>0.03</v>
      </c>
      <c r="F52">
        <v>0.08</v>
      </c>
      <c r="G52">
        <v>62.5</v>
      </c>
      <c r="H52">
        <v>41.5</v>
      </c>
      <c r="I52">
        <v>1</v>
      </c>
      <c r="J52">
        <v>1</v>
      </c>
      <c r="K52">
        <v>1</v>
      </c>
      <c r="L52">
        <v>99.44</v>
      </c>
    </row>
    <row r="53" spans="1:12" x14ac:dyDescent="0.3">
      <c r="A53">
        <v>1</v>
      </c>
      <c r="B53">
        <v>350</v>
      </c>
      <c r="C53">
        <v>1600</v>
      </c>
      <c r="D53">
        <v>0.11</v>
      </c>
      <c r="E53">
        <v>0.03</v>
      </c>
      <c r="F53">
        <v>0.115</v>
      </c>
      <c r="G53">
        <v>66.290000000000006</v>
      </c>
      <c r="H53">
        <v>41.5</v>
      </c>
      <c r="I53">
        <v>1</v>
      </c>
      <c r="J53">
        <v>2</v>
      </c>
      <c r="K53">
        <v>5</v>
      </c>
      <c r="L53">
        <v>99.44</v>
      </c>
    </row>
    <row r="54" spans="1:12" x14ac:dyDescent="0.3">
      <c r="A54">
        <v>1</v>
      </c>
      <c r="B54">
        <v>350</v>
      </c>
      <c r="C54">
        <v>1700</v>
      </c>
      <c r="D54">
        <v>0.11</v>
      </c>
      <c r="E54">
        <v>0.03</v>
      </c>
      <c r="F54">
        <v>0.115</v>
      </c>
      <c r="G54">
        <v>62.39</v>
      </c>
      <c r="H54">
        <v>41.5</v>
      </c>
      <c r="I54">
        <v>1</v>
      </c>
      <c r="J54">
        <v>2</v>
      </c>
      <c r="K54">
        <v>5</v>
      </c>
      <c r="L54">
        <v>99.44</v>
      </c>
    </row>
    <row r="55" spans="1:12" x14ac:dyDescent="0.3">
      <c r="A55">
        <v>1</v>
      </c>
      <c r="B55">
        <v>300</v>
      </c>
      <c r="C55">
        <v>1400</v>
      </c>
      <c r="D55">
        <v>0.08</v>
      </c>
      <c r="E55">
        <v>0.03</v>
      </c>
      <c r="F55">
        <v>7.4999999999999997E-2</v>
      </c>
      <c r="G55">
        <v>89.29</v>
      </c>
      <c r="H55">
        <v>34</v>
      </c>
      <c r="I55">
        <v>1</v>
      </c>
      <c r="J55">
        <v>1</v>
      </c>
      <c r="K55">
        <v>2</v>
      </c>
      <c r="L55">
        <v>99.43</v>
      </c>
    </row>
    <row r="56" spans="1:12" x14ac:dyDescent="0.3">
      <c r="A56">
        <v>1</v>
      </c>
      <c r="B56">
        <v>330</v>
      </c>
      <c r="C56">
        <v>1500</v>
      </c>
      <c r="D56">
        <v>0.11</v>
      </c>
      <c r="E56">
        <v>0.03</v>
      </c>
      <c r="F56">
        <v>0.115</v>
      </c>
      <c r="G56">
        <v>66.67</v>
      </c>
      <c r="H56">
        <v>41.5</v>
      </c>
      <c r="I56">
        <v>1</v>
      </c>
      <c r="J56">
        <v>2</v>
      </c>
      <c r="K56">
        <v>5</v>
      </c>
      <c r="L56">
        <v>99.41</v>
      </c>
    </row>
    <row r="57" spans="1:12" x14ac:dyDescent="0.3">
      <c r="A57">
        <v>1</v>
      </c>
      <c r="B57">
        <v>350</v>
      </c>
      <c r="C57">
        <v>2100</v>
      </c>
      <c r="D57">
        <v>0.1</v>
      </c>
      <c r="E57">
        <v>0.03</v>
      </c>
      <c r="F57">
        <v>0.08</v>
      </c>
      <c r="G57">
        <v>55.56</v>
      </c>
      <c r="H57">
        <v>41.5</v>
      </c>
      <c r="I57">
        <v>1</v>
      </c>
      <c r="J57">
        <v>1</v>
      </c>
      <c r="K57">
        <v>1</v>
      </c>
      <c r="L57">
        <v>99.4</v>
      </c>
    </row>
    <row r="58" spans="1:12" x14ac:dyDescent="0.3">
      <c r="A58">
        <v>1</v>
      </c>
      <c r="B58">
        <v>370</v>
      </c>
      <c r="C58">
        <v>1500</v>
      </c>
      <c r="D58">
        <v>0.12</v>
      </c>
      <c r="E58">
        <v>0.03</v>
      </c>
      <c r="F58">
        <v>0.115</v>
      </c>
      <c r="G58">
        <v>68.52</v>
      </c>
      <c r="H58">
        <v>41.5</v>
      </c>
      <c r="I58">
        <v>1</v>
      </c>
      <c r="J58">
        <v>2</v>
      </c>
      <c r="K58">
        <v>5</v>
      </c>
      <c r="L58">
        <v>99.4</v>
      </c>
    </row>
    <row r="59" spans="1:12" x14ac:dyDescent="0.3">
      <c r="A59">
        <v>1</v>
      </c>
      <c r="B59">
        <v>700</v>
      </c>
      <c r="C59">
        <v>1500</v>
      </c>
      <c r="D59">
        <v>0.15</v>
      </c>
      <c r="E59">
        <v>0.05</v>
      </c>
      <c r="F59">
        <v>8.5000000000000006E-2</v>
      </c>
      <c r="G59">
        <v>62.22</v>
      </c>
      <c r="H59">
        <v>41.5</v>
      </c>
      <c r="I59">
        <v>6</v>
      </c>
      <c r="J59">
        <v>1</v>
      </c>
      <c r="K59">
        <v>6</v>
      </c>
      <c r="L59">
        <v>99.4</v>
      </c>
    </row>
    <row r="60" spans="1:12" x14ac:dyDescent="0.3">
      <c r="A60">
        <v>1</v>
      </c>
      <c r="B60">
        <v>250</v>
      </c>
      <c r="C60">
        <v>1400</v>
      </c>
      <c r="D60">
        <v>0.13</v>
      </c>
      <c r="E60">
        <v>0.03</v>
      </c>
      <c r="F60">
        <v>7.0000000000000007E-2</v>
      </c>
      <c r="G60">
        <v>45.79</v>
      </c>
      <c r="H60">
        <v>41</v>
      </c>
      <c r="I60">
        <v>2</v>
      </c>
      <c r="J60">
        <v>1</v>
      </c>
      <c r="K60">
        <v>1</v>
      </c>
      <c r="L60">
        <v>99.4</v>
      </c>
    </row>
    <row r="61" spans="1:12" x14ac:dyDescent="0.3">
      <c r="A61">
        <v>1</v>
      </c>
      <c r="B61">
        <v>370</v>
      </c>
      <c r="C61">
        <v>1600</v>
      </c>
      <c r="D61">
        <v>0.12</v>
      </c>
      <c r="E61">
        <v>0.03</v>
      </c>
      <c r="F61">
        <v>0.115</v>
      </c>
      <c r="G61">
        <v>64.239999999999995</v>
      </c>
      <c r="H61">
        <v>41.5</v>
      </c>
      <c r="I61">
        <v>1</v>
      </c>
      <c r="J61">
        <v>2</v>
      </c>
      <c r="K61">
        <v>5</v>
      </c>
      <c r="L61">
        <v>99.4</v>
      </c>
    </row>
    <row r="62" spans="1:12" x14ac:dyDescent="0.3">
      <c r="A62">
        <v>1</v>
      </c>
      <c r="B62">
        <v>170</v>
      </c>
      <c r="C62">
        <v>1000</v>
      </c>
      <c r="D62">
        <v>0.05</v>
      </c>
      <c r="E62">
        <v>0.03</v>
      </c>
      <c r="F62">
        <v>7.0000000000000007E-2</v>
      </c>
      <c r="G62">
        <v>113.33</v>
      </c>
      <c r="H62">
        <v>25.68</v>
      </c>
      <c r="I62">
        <v>1</v>
      </c>
      <c r="J62">
        <v>1</v>
      </c>
      <c r="K62">
        <v>1</v>
      </c>
      <c r="L62">
        <v>99.39</v>
      </c>
    </row>
    <row r="63" spans="1:12" x14ac:dyDescent="0.3">
      <c r="A63">
        <v>1</v>
      </c>
      <c r="B63">
        <v>350</v>
      </c>
      <c r="C63">
        <v>1500</v>
      </c>
      <c r="D63">
        <v>0.12</v>
      </c>
      <c r="E63">
        <v>0.03</v>
      </c>
      <c r="F63">
        <v>0.115</v>
      </c>
      <c r="G63">
        <v>64.81</v>
      </c>
      <c r="H63">
        <v>41.5</v>
      </c>
      <c r="I63">
        <v>1</v>
      </c>
      <c r="J63">
        <v>2</v>
      </c>
      <c r="K63">
        <v>5</v>
      </c>
      <c r="L63">
        <v>99.39</v>
      </c>
    </row>
    <row r="64" spans="1:12" x14ac:dyDescent="0.3">
      <c r="A64">
        <v>1</v>
      </c>
      <c r="B64">
        <v>350</v>
      </c>
      <c r="C64">
        <v>1700</v>
      </c>
      <c r="D64">
        <v>0.13</v>
      </c>
      <c r="E64">
        <v>0.03</v>
      </c>
      <c r="F64">
        <v>0.115</v>
      </c>
      <c r="G64">
        <v>52.79</v>
      </c>
      <c r="H64">
        <v>41.5</v>
      </c>
      <c r="I64">
        <v>1</v>
      </c>
      <c r="J64">
        <v>2</v>
      </c>
      <c r="K64">
        <v>5</v>
      </c>
      <c r="L64">
        <v>99.39</v>
      </c>
    </row>
    <row r="65" spans="1:12" x14ac:dyDescent="0.3">
      <c r="A65">
        <v>1</v>
      </c>
      <c r="B65">
        <v>330</v>
      </c>
      <c r="C65">
        <v>1600</v>
      </c>
      <c r="D65">
        <v>0.11</v>
      </c>
      <c r="E65">
        <v>0.03</v>
      </c>
      <c r="F65">
        <v>0.115</v>
      </c>
      <c r="G65">
        <v>62.5</v>
      </c>
      <c r="H65">
        <v>41.5</v>
      </c>
      <c r="I65">
        <v>1</v>
      </c>
      <c r="J65">
        <v>2</v>
      </c>
      <c r="K65">
        <v>5</v>
      </c>
      <c r="L65">
        <v>99.39</v>
      </c>
    </row>
    <row r="66" spans="1:12" x14ac:dyDescent="0.3">
      <c r="A66">
        <v>1</v>
      </c>
      <c r="B66">
        <v>370</v>
      </c>
      <c r="C66">
        <v>1700</v>
      </c>
      <c r="D66">
        <v>0.13</v>
      </c>
      <c r="E66">
        <v>0.03</v>
      </c>
      <c r="F66">
        <v>0.115</v>
      </c>
      <c r="G66">
        <v>55.81</v>
      </c>
      <c r="H66">
        <v>41.5</v>
      </c>
      <c r="I66">
        <v>1</v>
      </c>
      <c r="J66">
        <v>2</v>
      </c>
      <c r="K66">
        <v>5</v>
      </c>
      <c r="L66">
        <v>99.38</v>
      </c>
    </row>
    <row r="67" spans="1:12" x14ac:dyDescent="0.3">
      <c r="A67">
        <v>1</v>
      </c>
      <c r="B67">
        <v>250</v>
      </c>
      <c r="C67">
        <v>1600</v>
      </c>
      <c r="D67">
        <v>0.13</v>
      </c>
      <c r="E67">
        <v>0.03</v>
      </c>
      <c r="F67">
        <v>0.08</v>
      </c>
      <c r="G67">
        <v>40.06</v>
      </c>
      <c r="H67">
        <v>41.5</v>
      </c>
      <c r="I67">
        <v>1</v>
      </c>
      <c r="J67">
        <v>1</v>
      </c>
      <c r="K67">
        <v>1</v>
      </c>
      <c r="L67">
        <v>99.37</v>
      </c>
    </row>
    <row r="68" spans="1:12" x14ac:dyDescent="0.3">
      <c r="A68">
        <v>1</v>
      </c>
      <c r="B68">
        <v>350</v>
      </c>
      <c r="C68">
        <v>2100</v>
      </c>
      <c r="D68">
        <v>0.13</v>
      </c>
      <c r="E68">
        <v>0.03</v>
      </c>
      <c r="F68">
        <v>0.08</v>
      </c>
      <c r="G68">
        <v>42.74</v>
      </c>
      <c r="H68">
        <v>41.5</v>
      </c>
      <c r="I68">
        <v>1</v>
      </c>
      <c r="J68">
        <v>1</v>
      </c>
      <c r="K68">
        <v>1</v>
      </c>
      <c r="L68">
        <v>99.37</v>
      </c>
    </row>
    <row r="69" spans="1:12" x14ac:dyDescent="0.3">
      <c r="A69">
        <v>1</v>
      </c>
      <c r="B69">
        <v>200</v>
      </c>
      <c r="C69">
        <v>1400</v>
      </c>
      <c r="D69">
        <v>0.105</v>
      </c>
      <c r="E69">
        <v>0.03</v>
      </c>
      <c r="F69">
        <v>0.15</v>
      </c>
      <c r="G69">
        <v>45.35</v>
      </c>
      <c r="H69">
        <v>30</v>
      </c>
      <c r="I69">
        <v>1</v>
      </c>
      <c r="J69">
        <v>1</v>
      </c>
      <c r="K69">
        <v>6</v>
      </c>
      <c r="L69">
        <v>99.35</v>
      </c>
    </row>
    <row r="70" spans="1:12" x14ac:dyDescent="0.3">
      <c r="A70">
        <v>1</v>
      </c>
      <c r="B70">
        <v>250</v>
      </c>
      <c r="C70">
        <v>1100</v>
      </c>
      <c r="D70">
        <v>0.13</v>
      </c>
      <c r="E70">
        <v>0.03</v>
      </c>
      <c r="F70">
        <v>0.08</v>
      </c>
      <c r="G70">
        <v>58.28</v>
      </c>
      <c r="H70">
        <v>41.5</v>
      </c>
      <c r="I70">
        <v>1</v>
      </c>
      <c r="J70">
        <v>1</v>
      </c>
      <c r="K70">
        <v>1</v>
      </c>
      <c r="L70">
        <v>99.33</v>
      </c>
    </row>
    <row r="71" spans="1:12" x14ac:dyDescent="0.3">
      <c r="A71">
        <v>1</v>
      </c>
      <c r="B71">
        <v>370</v>
      </c>
      <c r="C71">
        <v>1500</v>
      </c>
      <c r="D71">
        <v>0.13</v>
      </c>
      <c r="E71">
        <v>0.03</v>
      </c>
      <c r="F71">
        <v>0.115</v>
      </c>
      <c r="G71">
        <v>63.25</v>
      </c>
      <c r="H71">
        <v>41.5</v>
      </c>
      <c r="I71">
        <v>1</v>
      </c>
      <c r="J71">
        <v>2</v>
      </c>
      <c r="K71">
        <v>5</v>
      </c>
      <c r="L71">
        <v>99.32</v>
      </c>
    </row>
    <row r="72" spans="1:12" x14ac:dyDescent="0.3">
      <c r="A72">
        <v>1</v>
      </c>
      <c r="B72">
        <v>370</v>
      </c>
      <c r="C72">
        <v>1600</v>
      </c>
      <c r="D72">
        <v>0.11</v>
      </c>
      <c r="E72">
        <v>0.03</v>
      </c>
      <c r="F72">
        <v>0.115</v>
      </c>
      <c r="G72">
        <v>70.08</v>
      </c>
      <c r="H72">
        <v>41.5</v>
      </c>
      <c r="I72">
        <v>1</v>
      </c>
      <c r="J72">
        <v>2</v>
      </c>
      <c r="K72">
        <v>5</v>
      </c>
      <c r="L72">
        <v>99.32</v>
      </c>
    </row>
    <row r="73" spans="1:12" x14ac:dyDescent="0.3">
      <c r="A73">
        <v>1</v>
      </c>
      <c r="B73">
        <v>200</v>
      </c>
      <c r="C73">
        <v>1500</v>
      </c>
      <c r="D73">
        <v>0.105</v>
      </c>
      <c r="E73">
        <v>0.03</v>
      </c>
      <c r="F73">
        <v>0.15</v>
      </c>
      <c r="G73">
        <v>42.33</v>
      </c>
      <c r="H73">
        <v>30</v>
      </c>
      <c r="I73">
        <v>1</v>
      </c>
      <c r="J73">
        <v>1</v>
      </c>
      <c r="K73">
        <v>6</v>
      </c>
      <c r="L73">
        <v>99.3</v>
      </c>
    </row>
    <row r="74" spans="1:12" x14ac:dyDescent="0.3">
      <c r="A74">
        <v>1</v>
      </c>
      <c r="B74">
        <v>170</v>
      </c>
      <c r="C74">
        <v>1000</v>
      </c>
      <c r="D74">
        <v>0.105</v>
      </c>
      <c r="E74">
        <v>0.03</v>
      </c>
      <c r="F74">
        <v>0.15</v>
      </c>
      <c r="G74">
        <v>53.97</v>
      </c>
      <c r="H74">
        <v>30</v>
      </c>
      <c r="I74">
        <v>1</v>
      </c>
      <c r="J74">
        <v>1</v>
      </c>
      <c r="K74">
        <v>6</v>
      </c>
      <c r="L74">
        <v>99.3</v>
      </c>
    </row>
    <row r="75" spans="1:12" x14ac:dyDescent="0.3">
      <c r="A75">
        <v>1</v>
      </c>
      <c r="B75">
        <v>200</v>
      </c>
      <c r="C75">
        <v>571.42999999999995</v>
      </c>
      <c r="D75">
        <v>0.08</v>
      </c>
      <c r="E75">
        <v>2.5000000000000001E-2</v>
      </c>
      <c r="F75">
        <v>0.08</v>
      </c>
      <c r="G75">
        <v>175</v>
      </c>
      <c r="H75">
        <v>45</v>
      </c>
      <c r="I75">
        <v>6</v>
      </c>
      <c r="J75">
        <v>2</v>
      </c>
      <c r="K75">
        <v>5</v>
      </c>
      <c r="L75">
        <v>99.3</v>
      </c>
    </row>
    <row r="76" spans="1:12" x14ac:dyDescent="0.3">
      <c r="A76">
        <v>1</v>
      </c>
      <c r="B76">
        <v>400</v>
      </c>
      <c r="C76">
        <v>1500</v>
      </c>
      <c r="D76">
        <v>0.15</v>
      </c>
      <c r="E76">
        <v>0.05</v>
      </c>
      <c r="F76">
        <v>8.5000000000000006E-2</v>
      </c>
      <c r="G76">
        <v>35.56</v>
      </c>
      <c r="H76">
        <v>41.5</v>
      </c>
      <c r="I76">
        <v>6</v>
      </c>
      <c r="J76">
        <v>1</v>
      </c>
      <c r="K76">
        <v>6</v>
      </c>
      <c r="L76">
        <v>99.3</v>
      </c>
    </row>
    <row r="77" spans="1:12" x14ac:dyDescent="0.3">
      <c r="A77">
        <v>1</v>
      </c>
      <c r="B77">
        <v>500</v>
      </c>
      <c r="C77">
        <v>1000</v>
      </c>
      <c r="D77">
        <v>0.15</v>
      </c>
      <c r="E77">
        <v>0.05</v>
      </c>
      <c r="F77">
        <v>8.5000000000000006E-2</v>
      </c>
      <c r="G77">
        <v>66.67</v>
      </c>
      <c r="H77">
        <v>41.5</v>
      </c>
      <c r="I77">
        <v>6</v>
      </c>
      <c r="J77">
        <v>1</v>
      </c>
      <c r="K77">
        <v>6</v>
      </c>
      <c r="L77">
        <v>99.3</v>
      </c>
    </row>
    <row r="78" spans="1:12" x14ac:dyDescent="0.3">
      <c r="A78">
        <v>1</v>
      </c>
      <c r="B78">
        <v>700</v>
      </c>
      <c r="C78">
        <v>1000</v>
      </c>
      <c r="D78">
        <v>0.15</v>
      </c>
      <c r="E78">
        <v>0.05</v>
      </c>
      <c r="F78">
        <v>8.5000000000000006E-2</v>
      </c>
      <c r="G78">
        <v>93.33</v>
      </c>
      <c r="H78">
        <v>41.5</v>
      </c>
      <c r="I78">
        <v>6</v>
      </c>
      <c r="J78">
        <v>1</v>
      </c>
      <c r="K78">
        <v>6</v>
      </c>
      <c r="L78">
        <v>99.3</v>
      </c>
    </row>
    <row r="79" spans="1:12" x14ac:dyDescent="0.3">
      <c r="A79">
        <v>1</v>
      </c>
      <c r="B79">
        <v>250</v>
      </c>
      <c r="C79">
        <v>1000</v>
      </c>
      <c r="D79">
        <v>0.13</v>
      </c>
      <c r="E79">
        <v>0.06</v>
      </c>
      <c r="F79">
        <v>7.0000000000000007E-2</v>
      </c>
      <c r="G79">
        <v>32.049999999999997</v>
      </c>
      <c r="H79">
        <v>41</v>
      </c>
      <c r="I79">
        <v>2</v>
      </c>
      <c r="J79">
        <v>1</v>
      </c>
      <c r="K79">
        <v>1</v>
      </c>
      <c r="L79">
        <v>99.3</v>
      </c>
    </row>
    <row r="80" spans="1:12" x14ac:dyDescent="0.3">
      <c r="A80">
        <v>1</v>
      </c>
      <c r="B80">
        <v>370</v>
      </c>
      <c r="C80">
        <v>1600</v>
      </c>
      <c r="D80">
        <v>0.13</v>
      </c>
      <c r="E80">
        <v>0.03</v>
      </c>
      <c r="F80">
        <v>0.115</v>
      </c>
      <c r="G80">
        <v>59.29</v>
      </c>
      <c r="H80">
        <v>41.5</v>
      </c>
      <c r="I80">
        <v>1</v>
      </c>
      <c r="J80">
        <v>2</v>
      </c>
      <c r="K80">
        <v>5</v>
      </c>
      <c r="L80">
        <v>99.29</v>
      </c>
    </row>
    <row r="81" spans="1:12" x14ac:dyDescent="0.3">
      <c r="A81">
        <v>1</v>
      </c>
      <c r="B81">
        <v>300</v>
      </c>
      <c r="C81">
        <v>1600</v>
      </c>
      <c r="D81">
        <v>0.13</v>
      </c>
      <c r="E81">
        <v>0.03</v>
      </c>
      <c r="F81">
        <v>0.08</v>
      </c>
      <c r="G81">
        <v>48.08</v>
      </c>
      <c r="H81">
        <v>41.5</v>
      </c>
      <c r="I81">
        <v>1</v>
      </c>
      <c r="J81">
        <v>1</v>
      </c>
      <c r="K81">
        <v>1</v>
      </c>
      <c r="L81">
        <v>99.29</v>
      </c>
    </row>
    <row r="82" spans="1:12" x14ac:dyDescent="0.3">
      <c r="A82">
        <v>1</v>
      </c>
      <c r="B82">
        <v>350</v>
      </c>
      <c r="C82">
        <v>1600</v>
      </c>
      <c r="D82">
        <v>0.13</v>
      </c>
      <c r="E82">
        <v>0.03</v>
      </c>
      <c r="F82">
        <v>0.08</v>
      </c>
      <c r="G82">
        <v>56.09</v>
      </c>
      <c r="H82">
        <v>41.5</v>
      </c>
      <c r="I82">
        <v>1</v>
      </c>
      <c r="J82">
        <v>1</v>
      </c>
      <c r="K82">
        <v>1</v>
      </c>
      <c r="L82">
        <v>99.29</v>
      </c>
    </row>
    <row r="83" spans="1:12" x14ac:dyDescent="0.3">
      <c r="A83">
        <v>1</v>
      </c>
      <c r="B83">
        <v>370</v>
      </c>
      <c r="C83">
        <v>1700</v>
      </c>
      <c r="D83">
        <v>0.12</v>
      </c>
      <c r="E83">
        <v>0.03</v>
      </c>
      <c r="F83">
        <v>0.115</v>
      </c>
      <c r="G83">
        <v>60.46</v>
      </c>
      <c r="H83">
        <v>41.5</v>
      </c>
      <c r="I83">
        <v>1</v>
      </c>
      <c r="J83">
        <v>2</v>
      </c>
      <c r="K83">
        <v>5</v>
      </c>
      <c r="L83">
        <v>99.26</v>
      </c>
    </row>
    <row r="84" spans="1:12" x14ac:dyDescent="0.3">
      <c r="A84">
        <v>1</v>
      </c>
      <c r="B84">
        <v>150</v>
      </c>
      <c r="C84">
        <v>900</v>
      </c>
      <c r="D84">
        <v>0.05</v>
      </c>
      <c r="E84">
        <v>0.03</v>
      </c>
      <c r="F84">
        <v>7.0000000000000007E-2</v>
      </c>
      <c r="G84">
        <v>111.11</v>
      </c>
      <c r="H84">
        <v>25.68</v>
      </c>
      <c r="I84">
        <v>1</v>
      </c>
      <c r="J84">
        <v>1</v>
      </c>
      <c r="K84">
        <v>1</v>
      </c>
      <c r="L84">
        <v>99.23</v>
      </c>
    </row>
    <row r="85" spans="1:12" x14ac:dyDescent="0.3">
      <c r="A85">
        <v>1</v>
      </c>
      <c r="B85">
        <v>250</v>
      </c>
      <c r="C85">
        <v>1600</v>
      </c>
      <c r="D85">
        <v>7.0000000000000007E-2</v>
      </c>
      <c r="E85">
        <v>0.03</v>
      </c>
      <c r="F85">
        <v>0.08</v>
      </c>
      <c r="G85">
        <v>74.400000000000006</v>
      </c>
      <c r="H85">
        <v>41.5</v>
      </c>
      <c r="I85">
        <v>1</v>
      </c>
      <c r="J85">
        <v>1</v>
      </c>
      <c r="K85">
        <v>1</v>
      </c>
      <c r="L85">
        <v>99.22</v>
      </c>
    </row>
    <row r="86" spans="1:12" x14ac:dyDescent="0.3">
      <c r="A86">
        <v>1</v>
      </c>
      <c r="B86">
        <v>180</v>
      </c>
      <c r="C86">
        <v>1100</v>
      </c>
      <c r="D86">
        <v>0.105</v>
      </c>
      <c r="E86">
        <v>0.03</v>
      </c>
      <c r="F86">
        <v>0.15</v>
      </c>
      <c r="G86">
        <v>51.95</v>
      </c>
      <c r="H86">
        <v>30</v>
      </c>
      <c r="I86">
        <v>1</v>
      </c>
      <c r="J86">
        <v>1</v>
      </c>
      <c r="K86">
        <v>6</v>
      </c>
      <c r="L86">
        <v>99.2</v>
      </c>
    </row>
    <row r="87" spans="1:12" x14ac:dyDescent="0.3">
      <c r="A87">
        <v>1</v>
      </c>
      <c r="B87">
        <v>300</v>
      </c>
      <c r="C87">
        <v>1000</v>
      </c>
      <c r="D87">
        <v>0.15</v>
      </c>
      <c r="E87">
        <v>0.05</v>
      </c>
      <c r="F87">
        <v>8.5000000000000006E-2</v>
      </c>
      <c r="G87">
        <v>40</v>
      </c>
      <c r="H87">
        <v>41.5</v>
      </c>
      <c r="I87">
        <v>6</v>
      </c>
      <c r="J87">
        <v>1</v>
      </c>
      <c r="K87">
        <v>6</v>
      </c>
      <c r="L87">
        <v>99.2</v>
      </c>
    </row>
    <row r="88" spans="1:12" x14ac:dyDescent="0.3">
      <c r="A88">
        <v>1</v>
      </c>
      <c r="B88">
        <v>600</v>
      </c>
      <c r="C88">
        <v>1000</v>
      </c>
      <c r="D88">
        <v>0.15</v>
      </c>
      <c r="E88">
        <v>0.05</v>
      </c>
      <c r="F88">
        <v>8.5000000000000006E-2</v>
      </c>
      <c r="G88">
        <v>80</v>
      </c>
      <c r="H88">
        <v>41.5</v>
      </c>
      <c r="I88">
        <v>6</v>
      </c>
      <c r="J88">
        <v>1</v>
      </c>
      <c r="K88">
        <v>6</v>
      </c>
      <c r="L88">
        <v>99.2</v>
      </c>
    </row>
    <row r="89" spans="1:12" x14ac:dyDescent="0.3">
      <c r="A89">
        <v>1</v>
      </c>
      <c r="B89">
        <v>250</v>
      </c>
      <c r="C89">
        <v>900</v>
      </c>
      <c r="D89">
        <v>0.13</v>
      </c>
      <c r="E89">
        <v>0.06</v>
      </c>
      <c r="F89">
        <v>7.0000000000000007E-2</v>
      </c>
      <c r="G89">
        <v>35.61</v>
      </c>
      <c r="H89">
        <v>41</v>
      </c>
      <c r="I89">
        <v>2</v>
      </c>
      <c r="J89">
        <v>1</v>
      </c>
      <c r="K89">
        <v>1</v>
      </c>
      <c r="L89">
        <v>99.2</v>
      </c>
    </row>
    <row r="90" spans="1:12" x14ac:dyDescent="0.3">
      <c r="A90">
        <v>1</v>
      </c>
      <c r="B90">
        <v>200</v>
      </c>
      <c r="C90">
        <v>1350</v>
      </c>
      <c r="D90">
        <v>7.4999999999999997E-2</v>
      </c>
      <c r="E90">
        <v>0.03</v>
      </c>
      <c r="F90">
        <v>0.15</v>
      </c>
      <c r="G90">
        <v>65.84</v>
      </c>
      <c r="H90">
        <v>35</v>
      </c>
      <c r="I90">
        <v>1</v>
      </c>
      <c r="J90">
        <v>1</v>
      </c>
      <c r="K90">
        <v>3</v>
      </c>
      <c r="L90">
        <v>99.2</v>
      </c>
    </row>
    <row r="91" spans="1:12" x14ac:dyDescent="0.3">
      <c r="A91">
        <v>1</v>
      </c>
      <c r="B91">
        <v>175</v>
      </c>
      <c r="C91">
        <v>1025</v>
      </c>
      <c r="D91">
        <v>9.7500000000000003E-2</v>
      </c>
      <c r="E91">
        <v>0.03</v>
      </c>
      <c r="F91">
        <v>0.15</v>
      </c>
      <c r="G91">
        <v>58.37</v>
      </c>
      <c r="H91">
        <v>35</v>
      </c>
      <c r="I91">
        <v>1</v>
      </c>
      <c r="J91">
        <v>1</v>
      </c>
      <c r="K91">
        <v>3</v>
      </c>
      <c r="L91">
        <v>99.2</v>
      </c>
    </row>
    <row r="92" spans="1:12" x14ac:dyDescent="0.3">
      <c r="A92">
        <v>1</v>
      </c>
      <c r="B92">
        <v>300</v>
      </c>
      <c r="C92">
        <v>2100</v>
      </c>
      <c r="D92">
        <v>7.0000000000000007E-2</v>
      </c>
      <c r="E92">
        <v>0.03</v>
      </c>
      <c r="F92">
        <v>0.08</v>
      </c>
      <c r="G92">
        <v>68.03</v>
      </c>
      <c r="H92">
        <v>41.5</v>
      </c>
      <c r="I92">
        <v>1</v>
      </c>
      <c r="J92">
        <v>1</v>
      </c>
      <c r="K92">
        <v>1</v>
      </c>
      <c r="L92">
        <v>99.18</v>
      </c>
    </row>
    <row r="93" spans="1:12" x14ac:dyDescent="0.3">
      <c r="A93">
        <v>1</v>
      </c>
      <c r="B93">
        <v>625</v>
      </c>
      <c r="C93">
        <v>800</v>
      </c>
      <c r="D93">
        <v>0.4</v>
      </c>
      <c r="E93">
        <v>0.06</v>
      </c>
      <c r="F93">
        <v>0.1</v>
      </c>
      <c r="G93">
        <v>32.549999999999997</v>
      </c>
      <c r="H93">
        <v>40</v>
      </c>
      <c r="I93">
        <v>6</v>
      </c>
      <c r="J93">
        <v>1</v>
      </c>
      <c r="K93">
        <v>6</v>
      </c>
      <c r="L93">
        <v>99.16</v>
      </c>
    </row>
    <row r="94" spans="1:12" x14ac:dyDescent="0.3">
      <c r="A94">
        <v>1</v>
      </c>
      <c r="B94">
        <v>200</v>
      </c>
      <c r="C94">
        <v>1300</v>
      </c>
      <c r="D94">
        <v>0.105</v>
      </c>
      <c r="E94">
        <v>0.03</v>
      </c>
      <c r="F94">
        <v>0.15</v>
      </c>
      <c r="G94">
        <v>48.84</v>
      </c>
      <c r="H94">
        <v>30</v>
      </c>
      <c r="I94">
        <v>1</v>
      </c>
      <c r="J94">
        <v>1</v>
      </c>
      <c r="K94">
        <v>6</v>
      </c>
      <c r="L94">
        <v>99.15</v>
      </c>
    </row>
    <row r="95" spans="1:12" x14ac:dyDescent="0.3">
      <c r="A95">
        <v>1</v>
      </c>
      <c r="B95">
        <v>190</v>
      </c>
      <c r="C95">
        <v>1200</v>
      </c>
      <c r="D95">
        <v>0.105</v>
      </c>
      <c r="E95">
        <v>0.03</v>
      </c>
      <c r="F95">
        <v>0.15</v>
      </c>
      <c r="G95">
        <v>50.26</v>
      </c>
      <c r="H95">
        <v>30</v>
      </c>
      <c r="I95">
        <v>1</v>
      </c>
      <c r="J95">
        <v>1</v>
      </c>
      <c r="K95">
        <v>6</v>
      </c>
      <c r="L95">
        <v>99.15</v>
      </c>
    </row>
    <row r="96" spans="1:12" x14ac:dyDescent="0.3">
      <c r="A96">
        <v>1</v>
      </c>
      <c r="B96">
        <v>950</v>
      </c>
      <c r="C96">
        <v>1400</v>
      </c>
      <c r="D96">
        <v>0.35</v>
      </c>
      <c r="E96">
        <v>0.06</v>
      </c>
      <c r="F96">
        <v>0.1</v>
      </c>
      <c r="G96">
        <v>32.31</v>
      </c>
      <c r="H96">
        <v>40</v>
      </c>
      <c r="I96">
        <v>6</v>
      </c>
      <c r="J96">
        <v>1</v>
      </c>
      <c r="K96">
        <v>6</v>
      </c>
      <c r="L96">
        <v>99.15</v>
      </c>
    </row>
    <row r="97" spans="1:12" x14ac:dyDescent="0.3">
      <c r="A97">
        <v>1</v>
      </c>
      <c r="B97">
        <v>350</v>
      </c>
      <c r="C97">
        <v>2100</v>
      </c>
      <c r="D97">
        <v>7.0000000000000007E-2</v>
      </c>
      <c r="E97">
        <v>0.03</v>
      </c>
      <c r="F97">
        <v>0.08</v>
      </c>
      <c r="G97">
        <v>79.37</v>
      </c>
      <c r="H97">
        <v>41.5</v>
      </c>
      <c r="I97">
        <v>1</v>
      </c>
      <c r="J97">
        <v>1</v>
      </c>
      <c r="K97">
        <v>1</v>
      </c>
      <c r="L97">
        <v>99.14</v>
      </c>
    </row>
    <row r="98" spans="1:12" x14ac:dyDescent="0.3">
      <c r="A98">
        <v>1</v>
      </c>
      <c r="B98">
        <v>200</v>
      </c>
      <c r="C98">
        <v>1200</v>
      </c>
      <c r="D98">
        <v>0.105</v>
      </c>
      <c r="E98">
        <v>0.03</v>
      </c>
      <c r="F98">
        <v>0.15</v>
      </c>
      <c r="G98">
        <v>52.91</v>
      </c>
      <c r="H98">
        <v>30</v>
      </c>
      <c r="I98">
        <v>1</v>
      </c>
      <c r="J98">
        <v>1</v>
      </c>
      <c r="K98">
        <v>6</v>
      </c>
      <c r="L98">
        <v>99.11</v>
      </c>
    </row>
    <row r="99" spans="1:12" x14ac:dyDescent="0.3">
      <c r="A99">
        <v>1</v>
      </c>
      <c r="B99">
        <v>190</v>
      </c>
      <c r="C99">
        <v>1400</v>
      </c>
      <c r="D99">
        <v>0.105</v>
      </c>
      <c r="E99">
        <v>0.03</v>
      </c>
      <c r="F99">
        <v>0.15</v>
      </c>
      <c r="G99">
        <v>43.08</v>
      </c>
      <c r="H99">
        <v>30</v>
      </c>
      <c r="I99">
        <v>1</v>
      </c>
      <c r="J99">
        <v>1</v>
      </c>
      <c r="K99">
        <v>6</v>
      </c>
      <c r="L99">
        <v>99.1</v>
      </c>
    </row>
    <row r="100" spans="1:12" x14ac:dyDescent="0.3">
      <c r="A100">
        <v>1</v>
      </c>
      <c r="B100">
        <v>200</v>
      </c>
      <c r="C100">
        <v>1600</v>
      </c>
      <c r="D100">
        <v>0.105</v>
      </c>
      <c r="E100">
        <v>0.03</v>
      </c>
      <c r="F100">
        <v>0.15</v>
      </c>
      <c r="G100">
        <v>39.68</v>
      </c>
      <c r="H100">
        <v>30</v>
      </c>
      <c r="I100">
        <v>1</v>
      </c>
      <c r="J100">
        <v>1</v>
      </c>
      <c r="K100">
        <v>6</v>
      </c>
      <c r="L100">
        <v>99.1</v>
      </c>
    </row>
    <row r="101" spans="1:12" x14ac:dyDescent="0.3">
      <c r="A101">
        <v>1</v>
      </c>
      <c r="B101">
        <v>250</v>
      </c>
      <c r="C101">
        <v>1600</v>
      </c>
      <c r="D101">
        <v>0.13</v>
      </c>
      <c r="E101">
        <v>0.03</v>
      </c>
      <c r="F101">
        <v>7.0000000000000007E-2</v>
      </c>
      <c r="G101">
        <v>40.06</v>
      </c>
      <c r="H101">
        <v>41</v>
      </c>
      <c r="I101">
        <v>2</v>
      </c>
      <c r="J101">
        <v>1</v>
      </c>
      <c r="K101">
        <v>1</v>
      </c>
      <c r="L101">
        <v>99.1</v>
      </c>
    </row>
    <row r="102" spans="1:12" x14ac:dyDescent="0.3">
      <c r="A102">
        <v>1</v>
      </c>
      <c r="B102">
        <v>170</v>
      </c>
      <c r="C102">
        <v>800</v>
      </c>
      <c r="D102">
        <v>0.105</v>
      </c>
      <c r="E102">
        <v>0.03</v>
      </c>
      <c r="F102">
        <v>0.15</v>
      </c>
      <c r="G102">
        <v>67.459999999999994</v>
      </c>
      <c r="H102">
        <v>30</v>
      </c>
      <c r="I102">
        <v>1</v>
      </c>
      <c r="J102">
        <v>1</v>
      </c>
      <c r="K102">
        <v>6</v>
      </c>
      <c r="L102">
        <v>99.08</v>
      </c>
    </row>
    <row r="103" spans="1:12" x14ac:dyDescent="0.3">
      <c r="A103">
        <v>1</v>
      </c>
      <c r="B103">
        <v>170</v>
      </c>
      <c r="C103">
        <v>1200</v>
      </c>
      <c r="D103">
        <v>0.105</v>
      </c>
      <c r="E103">
        <v>0.03</v>
      </c>
      <c r="F103">
        <v>0.15</v>
      </c>
      <c r="G103">
        <v>44.97</v>
      </c>
      <c r="H103">
        <v>30</v>
      </c>
      <c r="I103">
        <v>1</v>
      </c>
      <c r="J103">
        <v>1</v>
      </c>
      <c r="K103">
        <v>6</v>
      </c>
      <c r="L103">
        <v>99.08</v>
      </c>
    </row>
    <row r="104" spans="1:12" x14ac:dyDescent="0.3">
      <c r="A104">
        <v>1</v>
      </c>
      <c r="B104">
        <v>250</v>
      </c>
      <c r="C104">
        <v>2100</v>
      </c>
      <c r="D104">
        <v>0.1</v>
      </c>
      <c r="E104">
        <v>0.03</v>
      </c>
      <c r="F104">
        <v>0.08</v>
      </c>
      <c r="G104">
        <v>39.68</v>
      </c>
      <c r="H104">
        <v>41.5</v>
      </c>
      <c r="I104">
        <v>1</v>
      </c>
      <c r="J104">
        <v>1</v>
      </c>
      <c r="K104">
        <v>1</v>
      </c>
      <c r="L104">
        <v>99.07</v>
      </c>
    </row>
    <row r="105" spans="1:12" x14ac:dyDescent="0.3">
      <c r="A105">
        <v>1</v>
      </c>
      <c r="B105">
        <v>180</v>
      </c>
      <c r="C105">
        <v>900</v>
      </c>
      <c r="D105">
        <v>0.105</v>
      </c>
      <c r="E105">
        <v>0.03</v>
      </c>
      <c r="F105">
        <v>0.15</v>
      </c>
      <c r="G105">
        <v>63.49</v>
      </c>
      <c r="H105">
        <v>30</v>
      </c>
      <c r="I105">
        <v>1</v>
      </c>
      <c r="J105">
        <v>1</v>
      </c>
      <c r="K105">
        <v>6</v>
      </c>
      <c r="L105">
        <v>99.02</v>
      </c>
    </row>
    <row r="106" spans="1:12" x14ac:dyDescent="0.3">
      <c r="A106">
        <v>1</v>
      </c>
      <c r="B106">
        <v>300</v>
      </c>
      <c r="C106">
        <v>1100</v>
      </c>
      <c r="D106">
        <v>0.1</v>
      </c>
      <c r="E106">
        <v>0.03</v>
      </c>
      <c r="F106">
        <v>0.08</v>
      </c>
      <c r="G106">
        <v>90.91</v>
      </c>
      <c r="H106">
        <v>41.5</v>
      </c>
      <c r="I106">
        <v>1</v>
      </c>
      <c r="J106">
        <v>1</v>
      </c>
      <c r="K106">
        <v>1</v>
      </c>
      <c r="L106">
        <v>98.99</v>
      </c>
    </row>
    <row r="107" spans="1:12" x14ac:dyDescent="0.3">
      <c r="A107">
        <v>1</v>
      </c>
      <c r="B107">
        <v>625</v>
      </c>
      <c r="C107">
        <v>800</v>
      </c>
      <c r="D107">
        <v>0.4</v>
      </c>
      <c r="E107">
        <v>0.06</v>
      </c>
      <c r="F107">
        <v>0.1</v>
      </c>
      <c r="G107">
        <v>32.549999999999997</v>
      </c>
      <c r="H107">
        <v>40</v>
      </c>
      <c r="I107">
        <v>6</v>
      </c>
      <c r="J107">
        <v>1</v>
      </c>
      <c r="K107">
        <v>6</v>
      </c>
      <c r="L107">
        <v>98.93</v>
      </c>
    </row>
    <row r="108" spans="1:12" x14ac:dyDescent="0.3">
      <c r="A108">
        <v>1</v>
      </c>
      <c r="B108">
        <v>260</v>
      </c>
      <c r="C108">
        <v>1400</v>
      </c>
      <c r="D108">
        <v>0.08</v>
      </c>
      <c r="E108">
        <v>0.03</v>
      </c>
      <c r="F108">
        <v>7.4999999999999997E-2</v>
      </c>
      <c r="G108">
        <v>77.38</v>
      </c>
      <c r="H108">
        <v>34</v>
      </c>
      <c r="I108">
        <v>1</v>
      </c>
      <c r="J108">
        <v>1</v>
      </c>
      <c r="K108">
        <v>2</v>
      </c>
      <c r="L108">
        <v>98.92</v>
      </c>
    </row>
    <row r="109" spans="1:12" x14ac:dyDescent="0.3">
      <c r="A109">
        <v>1</v>
      </c>
      <c r="B109">
        <v>200</v>
      </c>
      <c r="C109">
        <v>1000</v>
      </c>
      <c r="D109">
        <v>0.105</v>
      </c>
      <c r="E109">
        <v>0.03</v>
      </c>
      <c r="F109">
        <v>0.15</v>
      </c>
      <c r="G109">
        <v>63.49</v>
      </c>
      <c r="H109">
        <v>30</v>
      </c>
      <c r="I109">
        <v>1</v>
      </c>
      <c r="J109">
        <v>1</v>
      </c>
      <c r="K109">
        <v>6</v>
      </c>
      <c r="L109">
        <v>98.9</v>
      </c>
    </row>
    <row r="110" spans="1:12" x14ac:dyDescent="0.3">
      <c r="A110">
        <v>1</v>
      </c>
      <c r="B110">
        <v>200</v>
      </c>
      <c r="C110">
        <v>1100</v>
      </c>
      <c r="D110">
        <v>0.105</v>
      </c>
      <c r="E110">
        <v>0.03</v>
      </c>
      <c r="F110">
        <v>0.15</v>
      </c>
      <c r="G110">
        <v>57.72</v>
      </c>
      <c r="H110">
        <v>30</v>
      </c>
      <c r="I110">
        <v>1</v>
      </c>
      <c r="J110">
        <v>1</v>
      </c>
      <c r="K110">
        <v>6</v>
      </c>
      <c r="L110">
        <v>98.9</v>
      </c>
    </row>
    <row r="111" spans="1:12" x14ac:dyDescent="0.3">
      <c r="A111">
        <v>1</v>
      </c>
      <c r="B111">
        <v>170</v>
      </c>
      <c r="C111">
        <v>900</v>
      </c>
      <c r="D111">
        <v>0.05</v>
      </c>
      <c r="E111">
        <v>0.03</v>
      </c>
      <c r="F111">
        <v>7.0000000000000007E-2</v>
      </c>
      <c r="G111">
        <v>125.93</v>
      </c>
      <c r="H111">
        <v>25.68</v>
      </c>
      <c r="I111">
        <v>1</v>
      </c>
      <c r="J111">
        <v>1</v>
      </c>
      <c r="K111">
        <v>1</v>
      </c>
      <c r="L111">
        <v>98.88</v>
      </c>
    </row>
    <row r="112" spans="1:12" x14ac:dyDescent="0.3">
      <c r="A112">
        <v>1</v>
      </c>
      <c r="B112">
        <v>350</v>
      </c>
      <c r="C112">
        <v>1600</v>
      </c>
      <c r="D112">
        <v>0.1</v>
      </c>
      <c r="E112">
        <v>0.03</v>
      </c>
      <c r="F112">
        <v>0.08</v>
      </c>
      <c r="G112">
        <v>72.92</v>
      </c>
      <c r="H112">
        <v>41.5</v>
      </c>
      <c r="I112">
        <v>1</v>
      </c>
      <c r="J112">
        <v>1</v>
      </c>
      <c r="K112">
        <v>1</v>
      </c>
      <c r="L112">
        <v>98.88</v>
      </c>
    </row>
    <row r="113" spans="1:12" x14ac:dyDescent="0.3">
      <c r="A113">
        <v>1</v>
      </c>
      <c r="B113">
        <v>150</v>
      </c>
      <c r="C113">
        <v>800</v>
      </c>
      <c r="D113">
        <v>0.05</v>
      </c>
      <c r="E113">
        <v>0.03</v>
      </c>
      <c r="F113">
        <v>7.0000000000000007E-2</v>
      </c>
      <c r="G113">
        <v>125</v>
      </c>
      <c r="H113">
        <v>25.68</v>
      </c>
      <c r="I113">
        <v>1</v>
      </c>
      <c r="J113">
        <v>1</v>
      </c>
      <c r="K113">
        <v>1</v>
      </c>
      <c r="L113">
        <v>98.87</v>
      </c>
    </row>
    <row r="114" spans="1:12" x14ac:dyDescent="0.3">
      <c r="A114">
        <v>1</v>
      </c>
      <c r="B114">
        <v>180</v>
      </c>
      <c r="C114">
        <v>1400</v>
      </c>
      <c r="D114">
        <v>0.105</v>
      </c>
      <c r="E114">
        <v>0.03</v>
      </c>
      <c r="F114">
        <v>0.15</v>
      </c>
      <c r="G114">
        <v>40.82</v>
      </c>
      <c r="H114">
        <v>30</v>
      </c>
      <c r="I114">
        <v>1</v>
      </c>
      <c r="J114">
        <v>1</v>
      </c>
      <c r="K114">
        <v>6</v>
      </c>
      <c r="L114">
        <v>98.85</v>
      </c>
    </row>
    <row r="115" spans="1:12" x14ac:dyDescent="0.3">
      <c r="A115">
        <v>1</v>
      </c>
      <c r="B115">
        <v>190</v>
      </c>
      <c r="C115">
        <v>1600</v>
      </c>
      <c r="D115">
        <v>0.105</v>
      </c>
      <c r="E115">
        <v>0.03</v>
      </c>
      <c r="F115">
        <v>0.15</v>
      </c>
      <c r="G115">
        <v>37.700000000000003</v>
      </c>
      <c r="H115">
        <v>30</v>
      </c>
      <c r="I115">
        <v>1</v>
      </c>
      <c r="J115">
        <v>1</v>
      </c>
      <c r="K115">
        <v>6</v>
      </c>
      <c r="L115">
        <v>98.85</v>
      </c>
    </row>
    <row r="116" spans="1:12" x14ac:dyDescent="0.3">
      <c r="A116">
        <v>1</v>
      </c>
      <c r="B116">
        <v>300</v>
      </c>
      <c r="C116">
        <v>1600</v>
      </c>
      <c r="D116">
        <v>7.0000000000000007E-2</v>
      </c>
      <c r="E116">
        <v>0.03</v>
      </c>
      <c r="F116">
        <v>0.08</v>
      </c>
      <c r="G116">
        <v>89.29</v>
      </c>
      <c r="H116">
        <v>41.5</v>
      </c>
      <c r="I116">
        <v>1</v>
      </c>
      <c r="J116">
        <v>1</v>
      </c>
      <c r="K116">
        <v>1</v>
      </c>
      <c r="L116">
        <v>98.84</v>
      </c>
    </row>
    <row r="117" spans="1:12" x14ac:dyDescent="0.3">
      <c r="A117">
        <v>1</v>
      </c>
      <c r="B117">
        <v>160</v>
      </c>
      <c r="C117">
        <v>1000</v>
      </c>
      <c r="D117">
        <v>0.05</v>
      </c>
      <c r="E117">
        <v>0.03</v>
      </c>
      <c r="F117">
        <v>7.0000000000000007E-2</v>
      </c>
      <c r="G117">
        <v>106.67</v>
      </c>
      <c r="H117">
        <v>25.68</v>
      </c>
      <c r="I117">
        <v>1</v>
      </c>
      <c r="J117">
        <v>1</v>
      </c>
      <c r="K117">
        <v>1</v>
      </c>
      <c r="L117">
        <v>98.83</v>
      </c>
    </row>
    <row r="118" spans="1:12" x14ac:dyDescent="0.3">
      <c r="A118">
        <v>1</v>
      </c>
      <c r="B118">
        <v>350</v>
      </c>
      <c r="C118">
        <v>1600</v>
      </c>
      <c r="D118">
        <v>7.0000000000000007E-2</v>
      </c>
      <c r="E118">
        <v>0.03</v>
      </c>
      <c r="F118">
        <v>0.08</v>
      </c>
      <c r="G118">
        <v>104.17</v>
      </c>
      <c r="H118">
        <v>41.5</v>
      </c>
      <c r="I118">
        <v>1</v>
      </c>
      <c r="J118">
        <v>1</v>
      </c>
      <c r="K118">
        <v>1</v>
      </c>
      <c r="L118">
        <v>98.81</v>
      </c>
    </row>
    <row r="119" spans="1:12" x14ac:dyDescent="0.3">
      <c r="A119">
        <v>1</v>
      </c>
      <c r="B119">
        <v>190</v>
      </c>
      <c r="C119">
        <v>1000</v>
      </c>
      <c r="D119">
        <v>0.105</v>
      </c>
      <c r="E119">
        <v>0.03</v>
      </c>
      <c r="F119">
        <v>0.15</v>
      </c>
      <c r="G119">
        <v>60.32</v>
      </c>
      <c r="H119">
        <v>30</v>
      </c>
      <c r="I119">
        <v>1</v>
      </c>
      <c r="J119">
        <v>1</v>
      </c>
      <c r="K119">
        <v>6</v>
      </c>
      <c r="L119">
        <v>98.8</v>
      </c>
    </row>
    <row r="120" spans="1:12" x14ac:dyDescent="0.3">
      <c r="A120">
        <v>1</v>
      </c>
      <c r="B120">
        <v>250</v>
      </c>
      <c r="C120">
        <v>1000</v>
      </c>
      <c r="D120">
        <v>0.13</v>
      </c>
      <c r="E120">
        <v>0.03</v>
      </c>
      <c r="F120">
        <v>7.0000000000000007E-2</v>
      </c>
      <c r="G120">
        <v>64.099999999999994</v>
      </c>
      <c r="H120">
        <v>41</v>
      </c>
      <c r="I120">
        <v>2</v>
      </c>
      <c r="J120">
        <v>1</v>
      </c>
      <c r="K120">
        <v>1</v>
      </c>
      <c r="L120">
        <v>98.8</v>
      </c>
    </row>
    <row r="121" spans="1:12" x14ac:dyDescent="0.3">
      <c r="A121">
        <v>1</v>
      </c>
      <c r="B121">
        <v>200</v>
      </c>
      <c r="C121">
        <v>900</v>
      </c>
      <c r="D121">
        <v>0.105</v>
      </c>
      <c r="E121">
        <v>0.03</v>
      </c>
      <c r="F121">
        <v>0.15</v>
      </c>
      <c r="G121">
        <v>70.55</v>
      </c>
      <c r="H121">
        <v>30</v>
      </c>
      <c r="I121">
        <v>1</v>
      </c>
      <c r="J121">
        <v>1</v>
      </c>
      <c r="K121">
        <v>6</v>
      </c>
      <c r="L121">
        <v>98.75</v>
      </c>
    </row>
    <row r="122" spans="1:12" x14ac:dyDescent="0.3">
      <c r="A122">
        <v>1</v>
      </c>
      <c r="B122">
        <v>350</v>
      </c>
      <c r="C122">
        <v>1150</v>
      </c>
      <c r="D122">
        <v>0.17</v>
      </c>
      <c r="E122">
        <v>0.05</v>
      </c>
      <c r="F122">
        <v>0.1</v>
      </c>
      <c r="G122">
        <v>35.81</v>
      </c>
      <c r="H122">
        <v>41.5</v>
      </c>
      <c r="I122">
        <v>1</v>
      </c>
      <c r="J122">
        <v>6</v>
      </c>
      <c r="K122">
        <v>2</v>
      </c>
      <c r="L122">
        <v>98.72</v>
      </c>
    </row>
    <row r="123" spans="1:12" x14ac:dyDescent="0.3">
      <c r="A123">
        <v>1</v>
      </c>
      <c r="B123">
        <v>300</v>
      </c>
      <c r="C123">
        <v>2100</v>
      </c>
      <c r="D123">
        <v>0.13</v>
      </c>
      <c r="E123">
        <v>0.03</v>
      </c>
      <c r="F123">
        <v>0.08</v>
      </c>
      <c r="G123">
        <v>36.630000000000003</v>
      </c>
      <c r="H123">
        <v>41.5</v>
      </c>
      <c r="I123">
        <v>1</v>
      </c>
      <c r="J123">
        <v>1</v>
      </c>
      <c r="K123">
        <v>1</v>
      </c>
      <c r="L123">
        <v>98.69</v>
      </c>
    </row>
    <row r="124" spans="1:12" x14ac:dyDescent="0.3">
      <c r="A124">
        <v>1</v>
      </c>
      <c r="B124">
        <v>350</v>
      </c>
      <c r="C124">
        <v>1150</v>
      </c>
      <c r="D124">
        <v>0.17</v>
      </c>
      <c r="E124">
        <v>0.05</v>
      </c>
      <c r="F124">
        <v>0.1</v>
      </c>
      <c r="G124">
        <v>35.81</v>
      </c>
      <c r="H124">
        <v>41.5</v>
      </c>
      <c r="I124">
        <v>1</v>
      </c>
      <c r="J124">
        <v>6</v>
      </c>
      <c r="K124">
        <v>2</v>
      </c>
      <c r="L124">
        <v>98.69</v>
      </c>
    </row>
    <row r="125" spans="1:12" x14ac:dyDescent="0.3">
      <c r="A125">
        <v>1</v>
      </c>
      <c r="B125">
        <v>950</v>
      </c>
      <c r="C125">
        <v>1400</v>
      </c>
      <c r="D125">
        <v>0.35</v>
      </c>
      <c r="E125">
        <v>0.06</v>
      </c>
      <c r="F125">
        <v>0.1</v>
      </c>
      <c r="G125">
        <v>32.31</v>
      </c>
      <c r="H125">
        <v>40</v>
      </c>
      <c r="I125">
        <v>6</v>
      </c>
      <c r="J125">
        <v>1</v>
      </c>
      <c r="K125">
        <v>6</v>
      </c>
      <c r="L125">
        <v>98.68</v>
      </c>
    </row>
    <row r="126" spans="1:12" x14ac:dyDescent="0.3">
      <c r="A126">
        <v>1</v>
      </c>
      <c r="B126">
        <v>250</v>
      </c>
      <c r="C126">
        <v>2100</v>
      </c>
      <c r="D126">
        <v>0.13</v>
      </c>
      <c r="E126">
        <v>0.03</v>
      </c>
      <c r="F126">
        <v>0.08</v>
      </c>
      <c r="G126">
        <v>30.53</v>
      </c>
      <c r="H126">
        <v>41.5</v>
      </c>
      <c r="I126">
        <v>1</v>
      </c>
      <c r="J126">
        <v>1</v>
      </c>
      <c r="K126">
        <v>1</v>
      </c>
      <c r="L126">
        <v>98.66</v>
      </c>
    </row>
    <row r="127" spans="1:12" x14ac:dyDescent="0.3">
      <c r="A127">
        <v>1</v>
      </c>
      <c r="B127">
        <v>180</v>
      </c>
      <c r="C127">
        <v>1500</v>
      </c>
      <c r="D127">
        <v>0.105</v>
      </c>
      <c r="E127">
        <v>0.03</v>
      </c>
      <c r="F127">
        <v>0.15</v>
      </c>
      <c r="G127">
        <v>38.1</v>
      </c>
      <c r="H127">
        <v>30</v>
      </c>
      <c r="I127">
        <v>1</v>
      </c>
      <c r="J127">
        <v>1</v>
      </c>
      <c r="K127">
        <v>6</v>
      </c>
      <c r="L127">
        <v>98.65</v>
      </c>
    </row>
    <row r="128" spans="1:12" x14ac:dyDescent="0.3">
      <c r="A128">
        <v>1</v>
      </c>
      <c r="B128">
        <v>350</v>
      </c>
      <c r="C128">
        <v>1150</v>
      </c>
      <c r="D128">
        <v>0.17</v>
      </c>
      <c r="E128">
        <v>0.05</v>
      </c>
      <c r="F128">
        <v>0.1</v>
      </c>
      <c r="G128">
        <v>35.81</v>
      </c>
      <c r="H128">
        <v>41.5</v>
      </c>
      <c r="I128">
        <v>1</v>
      </c>
      <c r="J128">
        <v>6</v>
      </c>
      <c r="K128">
        <v>2</v>
      </c>
      <c r="L128">
        <v>98.63</v>
      </c>
    </row>
    <row r="129" spans="1:12" x14ac:dyDescent="0.3">
      <c r="A129">
        <v>1</v>
      </c>
      <c r="B129">
        <v>463</v>
      </c>
      <c r="C129">
        <v>500</v>
      </c>
      <c r="D129">
        <v>0.35</v>
      </c>
      <c r="E129">
        <v>0.06</v>
      </c>
      <c r="F129">
        <v>0.1</v>
      </c>
      <c r="G129">
        <v>44.1</v>
      </c>
      <c r="H129">
        <v>40</v>
      </c>
      <c r="I129">
        <v>6</v>
      </c>
      <c r="J129">
        <v>1</v>
      </c>
      <c r="K129">
        <v>6</v>
      </c>
      <c r="L129">
        <v>98.6</v>
      </c>
    </row>
    <row r="130" spans="1:12" x14ac:dyDescent="0.3">
      <c r="A130">
        <v>1</v>
      </c>
      <c r="B130">
        <v>250</v>
      </c>
      <c r="C130">
        <v>1200</v>
      </c>
      <c r="D130">
        <v>0.15</v>
      </c>
      <c r="E130">
        <v>0.03</v>
      </c>
      <c r="F130">
        <v>7.0000000000000007E-2</v>
      </c>
      <c r="G130">
        <v>46.3</v>
      </c>
      <c r="H130">
        <v>41</v>
      </c>
      <c r="I130">
        <v>2</v>
      </c>
      <c r="J130">
        <v>1</v>
      </c>
      <c r="K130">
        <v>1</v>
      </c>
      <c r="L130">
        <v>98.6</v>
      </c>
    </row>
    <row r="131" spans="1:12" x14ac:dyDescent="0.3">
      <c r="A131">
        <v>1</v>
      </c>
      <c r="B131">
        <v>250</v>
      </c>
      <c r="C131">
        <v>1100</v>
      </c>
      <c r="D131">
        <v>0.1</v>
      </c>
      <c r="E131">
        <v>0.03</v>
      </c>
      <c r="F131">
        <v>0.08</v>
      </c>
      <c r="G131">
        <v>75.760000000000005</v>
      </c>
      <c r="H131">
        <v>41.5</v>
      </c>
      <c r="I131">
        <v>1</v>
      </c>
      <c r="J131">
        <v>1</v>
      </c>
      <c r="K131">
        <v>1</v>
      </c>
      <c r="L131">
        <v>98.58</v>
      </c>
    </row>
    <row r="132" spans="1:12" x14ac:dyDescent="0.3">
      <c r="A132">
        <v>1</v>
      </c>
      <c r="B132">
        <v>160</v>
      </c>
      <c r="C132">
        <v>900</v>
      </c>
      <c r="D132">
        <v>0.05</v>
      </c>
      <c r="E132">
        <v>0.03</v>
      </c>
      <c r="F132">
        <v>7.0000000000000007E-2</v>
      </c>
      <c r="G132">
        <v>118.52</v>
      </c>
      <c r="H132">
        <v>25.68</v>
      </c>
      <c r="I132">
        <v>1</v>
      </c>
      <c r="J132">
        <v>1</v>
      </c>
      <c r="K132">
        <v>1</v>
      </c>
      <c r="L132">
        <v>98.58</v>
      </c>
    </row>
    <row r="133" spans="1:12" x14ac:dyDescent="0.3">
      <c r="A133">
        <v>1</v>
      </c>
      <c r="B133">
        <v>180</v>
      </c>
      <c r="C133">
        <v>1100</v>
      </c>
      <c r="D133">
        <v>0.05</v>
      </c>
      <c r="E133">
        <v>0.03</v>
      </c>
      <c r="F133">
        <v>7.0000000000000007E-2</v>
      </c>
      <c r="G133">
        <v>109.09</v>
      </c>
      <c r="H133">
        <v>25.68</v>
      </c>
      <c r="I133">
        <v>1</v>
      </c>
      <c r="J133">
        <v>1</v>
      </c>
      <c r="K133">
        <v>1</v>
      </c>
      <c r="L133">
        <v>98.56</v>
      </c>
    </row>
    <row r="134" spans="1:12" x14ac:dyDescent="0.3">
      <c r="A134">
        <v>1</v>
      </c>
      <c r="B134">
        <v>170</v>
      </c>
      <c r="C134">
        <v>1400</v>
      </c>
      <c r="D134">
        <v>0.105</v>
      </c>
      <c r="E134">
        <v>0.03</v>
      </c>
      <c r="F134">
        <v>0.15</v>
      </c>
      <c r="G134">
        <v>38.549999999999997</v>
      </c>
      <c r="H134">
        <v>30</v>
      </c>
      <c r="I134">
        <v>1</v>
      </c>
      <c r="J134">
        <v>1</v>
      </c>
      <c r="K134">
        <v>6</v>
      </c>
      <c r="L134">
        <v>98.55</v>
      </c>
    </row>
    <row r="135" spans="1:12" x14ac:dyDescent="0.3">
      <c r="A135">
        <v>1</v>
      </c>
      <c r="B135">
        <v>200</v>
      </c>
      <c r="C135">
        <v>800</v>
      </c>
      <c r="D135">
        <v>0.105</v>
      </c>
      <c r="E135">
        <v>0.03</v>
      </c>
      <c r="F135">
        <v>0.15</v>
      </c>
      <c r="G135">
        <v>79.37</v>
      </c>
      <c r="H135">
        <v>30</v>
      </c>
      <c r="I135">
        <v>1</v>
      </c>
      <c r="J135">
        <v>1</v>
      </c>
      <c r="K135">
        <v>6</v>
      </c>
      <c r="L135">
        <v>98.53</v>
      </c>
    </row>
    <row r="136" spans="1:12" x14ac:dyDescent="0.3">
      <c r="A136">
        <v>1</v>
      </c>
      <c r="B136">
        <v>250</v>
      </c>
      <c r="C136">
        <v>1400</v>
      </c>
      <c r="D136">
        <v>0.13</v>
      </c>
      <c r="E136">
        <v>0.06</v>
      </c>
      <c r="F136">
        <v>7.0000000000000007E-2</v>
      </c>
      <c r="G136">
        <v>22.89</v>
      </c>
      <c r="H136">
        <v>41</v>
      </c>
      <c r="I136">
        <v>2</v>
      </c>
      <c r="J136">
        <v>1</v>
      </c>
      <c r="K136">
        <v>1</v>
      </c>
      <c r="L136">
        <v>98.5</v>
      </c>
    </row>
    <row r="137" spans="1:12" x14ac:dyDescent="0.3">
      <c r="A137">
        <v>1</v>
      </c>
      <c r="B137">
        <v>190</v>
      </c>
      <c r="C137">
        <v>800</v>
      </c>
      <c r="D137">
        <v>0.105</v>
      </c>
      <c r="E137">
        <v>0.03</v>
      </c>
      <c r="F137">
        <v>0.15</v>
      </c>
      <c r="G137">
        <v>75.400000000000006</v>
      </c>
      <c r="H137">
        <v>30</v>
      </c>
      <c r="I137">
        <v>1</v>
      </c>
      <c r="J137">
        <v>1</v>
      </c>
      <c r="K137">
        <v>6</v>
      </c>
      <c r="L137">
        <v>98.4</v>
      </c>
    </row>
    <row r="138" spans="1:12" x14ac:dyDescent="0.3">
      <c r="A138">
        <v>1</v>
      </c>
      <c r="B138">
        <v>250</v>
      </c>
      <c r="C138">
        <v>1200</v>
      </c>
      <c r="D138">
        <v>0.11</v>
      </c>
      <c r="E138">
        <v>0.03</v>
      </c>
      <c r="F138">
        <v>7.0000000000000007E-2</v>
      </c>
      <c r="G138">
        <v>63.13</v>
      </c>
      <c r="H138">
        <v>41</v>
      </c>
      <c r="I138">
        <v>2</v>
      </c>
      <c r="J138">
        <v>1</v>
      </c>
      <c r="K138">
        <v>1</v>
      </c>
      <c r="L138">
        <v>98.4</v>
      </c>
    </row>
    <row r="139" spans="1:12" x14ac:dyDescent="0.3">
      <c r="A139">
        <v>1</v>
      </c>
      <c r="B139">
        <v>250</v>
      </c>
      <c r="C139">
        <v>1200</v>
      </c>
      <c r="D139">
        <v>0.11</v>
      </c>
      <c r="E139">
        <v>0.03</v>
      </c>
      <c r="F139">
        <v>7.0000000000000007E-2</v>
      </c>
      <c r="G139">
        <v>63.13</v>
      </c>
      <c r="H139">
        <v>41</v>
      </c>
      <c r="I139">
        <v>2</v>
      </c>
      <c r="J139">
        <v>1</v>
      </c>
      <c r="K139">
        <v>1</v>
      </c>
      <c r="L139">
        <v>98.4</v>
      </c>
    </row>
    <row r="140" spans="1:12" x14ac:dyDescent="0.3">
      <c r="A140">
        <v>1</v>
      </c>
      <c r="B140">
        <v>300</v>
      </c>
      <c r="C140">
        <v>1100</v>
      </c>
      <c r="D140">
        <v>0.13</v>
      </c>
      <c r="E140">
        <v>0.03</v>
      </c>
      <c r="F140">
        <v>0.08</v>
      </c>
      <c r="G140">
        <v>69.930000000000007</v>
      </c>
      <c r="H140">
        <v>41.5</v>
      </c>
      <c r="I140">
        <v>1</v>
      </c>
      <c r="J140">
        <v>1</v>
      </c>
      <c r="K140">
        <v>1</v>
      </c>
      <c r="L140">
        <v>98.32</v>
      </c>
    </row>
    <row r="141" spans="1:12" x14ac:dyDescent="0.3">
      <c r="A141">
        <v>1</v>
      </c>
      <c r="B141">
        <v>250</v>
      </c>
      <c r="C141">
        <v>1200</v>
      </c>
      <c r="D141">
        <v>0.13</v>
      </c>
      <c r="E141">
        <v>0.03</v>
      </c>
      <c r="F141">
        <v>7.0000000000000007E-2</v>
      </c>
      <c r="G141">
        <v>53.42</v>
      </c>
      <c r="H141">
        <v>41</v>
      </c>
      <c r="I141">
        <v>2</v>
      </c>
      <c r="J141">
        <v>1</v>
      </c>
      <c r="K141">
        <v>1</v>
      </c>
      <c r="L141">
        <v>98.3</v>
      </c>
    </row>
    <row r="142" spans="1:12" x14ac:dyDescent="0.3">
      <c r="A142">
        <v>1</v>
      </c>
      <c r="B142">
        <v>250</v>
      </c>
      <c r="C142">
        <v>1800</v>
      </c>
      <c r="D142">
        <v>0.13</v>
      </c>
      <c r="E142">
        <v>0.03</v>
      </c>
      <c r="F142">
        <v>7.0000000000000007E-2</v>
      </c>
      <c r="G142">
        <v>35.61</v>
      </c>
      <c r="H142">
        <v>41</v>
      </c>
      <c r="I142">
        <v>2</v>
      </c>
      <c r="J142">
        <v>1</v>
      </c>
      <c r="K142">
        <v>1</v>
      </c>
      <c r="L142">
        <v>98.3</v>
      </c>
    </row>
    <row r="143" spans="1:12" x14ac:dyDescent="0.3">
      <c r="A143">
        <v>1</v>
      </c>
      <c r="B143">
        <v>250</v>
      </c>
      <c r="C143">
        <v>800</v>
      </c>
      <c r="D143">
        <v>0.13</v>
      </c>
      <c r="E143">
        <v>0.09</v>
      </c>
      <c r="F143">
        <v>7.0000000000000007E-2</v>
      </c>
      <c r="G143">
        <v>26.71</v>
      </c>
      <c r="H143">
        <v>41</v>
      </c>
      <c r="I143">
        <v>2</v>
      </c>
      <c r="J143">
        <v>1</v>
      </c>
      <c r="K143">
        <v>1</v>
      </c>
      <c r="L143">
        <v>98.3</v>
      </c>
    </row>
    <row r="144" spans="1:12" x14ac:dyDescent="0.3">
      <c r="A144">
        <v>1</v>
      </c>
      <c r="B144">
        <v>175</v>
      </c>
      <c r="C144">
        <v>1025</v>
      </c>
      <c r="D144">
        <v>9.7500000000000003E-2</v>
      </c>
      <c r="E144">
        <v>0.03</v>
      </c>
      <c r="F144">
        <v>0.15</v>
      </c>
      <c r="G144">
        <v>58.37</v>
      </c>
      <c r="H144">
        <v>35</v>
      </c>
      <c r="I144">
        <v>1</v>
      </c>
      <c r="J144">
        <v>1</v>
      </c>
      <c r="K144">
        <v>3</v>
      </c>
      <c r="L144">
        <v>98.3</v>
      </c>
    </row>
    <row r="145" spans="1:12" x14ac:dyDescent="0.3">
      <c r="A145">
        <v>1</v>
      </c>
      <c r="B145">
        <v>160</v>
      </c>
      <c r="C145">
        <v>800</v>
      </c>
      <c r="D145">
        <v>0.05</v>
      </c>
      <c r="E145">
        <v>0.03</v>
      </c>
      <c r="F145">
        <v>7.0000000000000007E-2</v>
      </c>
      <c r="G145">
        <v>133.33000000000001</v>
      </c>
      <c r="H145">
        <v>25.68</v>
      </c>
      <c r="I145">
        <v>1</v>
      </c>
      <c r="J145">
        <v>1</v>
      </c>
      <c r="K145">
        <v>1</v>
      </c>
      <c r="L145">
        <v>98.27</v>
      </c>
    </row>
    <row r="146" spans="1:12" x14ac:dyDescent="0.3">
      <c r="A146">
        <v>1</v>
      </c>
      <c r="B146">
        <v>140</v>
      </c>
      <c r="C146">
        <v>700</v>
      </c>
      <c r="D146">
        <v>0.05</v>
      </c>
      <c r="E146">
        <v>0.03</v>
      </c>
      <c r="F146">
        <v>7.0000000000000007E-2</v>
      </c>
      <c r="G146">
        <v>133.33000000000001</v>
      </c>
      <c r="H146">
        <v>25.68</v>
      </c>
      <c r="I146">
        <v>1</v>
      </c>
      <c r="J146">
        <v>1</v>
      </c>
      <c r="K146">
        <v>1</v>
      </c>
      <c r="L146">
        <v>98.26</v>
      </c>
    </row>
    <row r="147" spans="1:12" x14ac:dyDescent="0.3">
      <c r="A147">
        <v>1</v>
      </c>
      <c r="B147">
        <v>180</v>
      </c>
      <c r="C147">
        <v>900</v>
      </c>
      <c r="D147">
        <v>0.05</v>
      </c>
      <c r="E147">
        <v>0.03</v>
      </c>
      <c r="F147">
        <v>7.0000000000000007E-2</v>
      </c>
      <c r="G147">
        <v>133.33000000000001</v>
      </c>
      <c r="H147">
        <v>25.68</v>
      </c>
      <c r="I147">
        <v>1</v>
      </c>
      <c r="J147">
        <v>1</v>
      </c>
      <c r="K147">
        <v>1</v>
      </c>
      <c r="L147">
        <v>98.26</v>
      </c>
    </row>
    <row r="148" spans="1:12" x14ac:dyDescent="0.3">
      <c r="A148">
        <v>1</v>
      </c>
      <c r="B148">
        <v>250</v>
      </c>
      <c r="C148">
        <v>1200</v>
      </c>
      <c r="D148">
        <v>0.13</v>
      </c>
      <c r="E148">
        <v>0.03</v>
      </c>
      <c r="F148">
        <v>7.0000000000000007E-2</v>
      </c>
      <c r="G148">
        <v>53.42</v>
      </c>
      <c r="H148">
        <v>41</v>
      </c>
      <c r="I148">
        <v>2</v>
      </c>
      <c r="J148">
        <v>1</v>
      </c>
      <c r="K148">
        <v>1</v>
      </c>
      <c r="L148">
        <v>98.2</v>
      </c>
    </row>
    <row r="149" spans="1:12" x14ac:dyDescent="0.3">
      <c r="A149">
        <v>1</v>
      </c>
      <c r="B149">
        <v>320</v>
      </c>
      <c r="C149">
        <v>900</v>
      </c>
      <c r="D149">
        <v>8.1799999999999998E-2</v>
      </c>
      <c r="E149">
        <v>0.03</v>
      </c>
      <c r="F149">
        <v>0.08</v>
      </c>
      <c r="G149">
        <v>144.88999999999999</v>
      </c>
      <c r="H149">
        <v>38.5</v>
      </c>
      <c r="I149">
        <v>1</v>
      </c>
      <c r="J149">
        <v>1</v>
      </c>
      <c r="K149">
        <v>4</v>
      </c>
      <c r="L149">
        <v>98.17</v>
      </c>
    </row>
    <row r="150" spans="1:12" x14ac:dyDescent="0.3">
      <c r="A150">
        <v>1</v>
      </c>
      <c r="B150">
        <v>360</v>
      </c>
      <c r="C150">
        <v>750</v>
      </c>
      <c r="D150">
        <v>9.1399999999999995E-2</v>
      </c>
      <c r="E150">
        <v>0.03</v>
      </c>
      <c r="F150">
        <v>0.08</v>
      </c>
      <c r="G150">
        <v>175.05</v>
      </c>
      <c r="H150">
        <v>38.5</v>
      </c>
      <c r="I150">
        <v>1</v>
      </c>
      <c r="J150">
        <v>1</v>
      </c>
      <c r="K150">
        <v>4</v>
      </c>
      <c r="L150">
        <v>98.17</v>
      </c>
    </row>
    <row r="151" spans="1:12" x14ac:dyDescent="0.3">
      <c r="A151">
        <v>1</v>
      </c>
      <c r="B151">
        <v>320</v>
      </c>
      <c r="C151">
        <v>900</v>
      </c>
      <c r="D151">
        <v>7.0900000000000005E-2</v>
      </c>
      <c r="E151">
        <v>0.03</v>
      </c>
      <c r="F151">
        <v>0.08</v>
      </c>
      <c r="G151">
        <v>167.16</v>
      </c>
      <c r="H151">
        <v>38.5</v>
      </c>
      <c r="I151">
        <v>1</v>
      </c>
      <c r="J151">
        <v>1</v>
      </c>
      <c r="K151">
        <v>4</v>
      </c>
      <c r="L151">
        <v>98.14</v>
      </c>
    </row>
    <row r="152" spans="1:12" x14ac:dyDescent="0.3">
      <c r="A152">
        <v>1</v>
      </c>
      <c r="B152">
        <v>250</v>
      </c>
      <c r="C152">
        <v>1100</v>
      </c>
      <c r="D152">
        <v>7.0000000000000007E-2</v>
      </c>
      <c r="E152">
        <v>0.03</v>
      </c>
      <c r="F152">
        <v>0.08</v>
      </c>
      <c r="G152">
        <v>108.23</v>
      </c>
      <c r="H152">
        <v>41.5</v>
      </c>
      <c r="I152">
        <v>1</v>
      </c>
      <c r="J152">
        <v>1</v>
      </c>
      <c r="K152">
        <v>1</v>
      </c>
      <c r="L152">
        <v>98.13</v>
      </c>
    </row>
    <row r="153" spans="1:12" x14ac:dyDescent="0.3">
      <c r="A153">
        <v>1</v>
      </c>
      <c r="B153">
        <v>250</v>
      </c>
      <c r="C153">
        <v>1000</v>
      </c>
      <c r="D153">
        <v>0.2</v>
      </c>
      <c r="E153">
        <v>0.02</v>
      </c>
      <c r="F153">
        <v>0.08</v>
      </c>
      <c r="G153">
        <v>62.5</v>
      </c>
      <c r="H153">
        <v>28</v>
      </c>
      <c r="I153">
        <v>6</v>
      </c>
      <c r="J153">
        <v>1</v>
      </c>
      <c r="K153">
        <v>6</v>
      </c>
      <c r="L153">
        <v>98.13</v>
      </c>
    </row>
    <row r="154" spans="1:12" x14ac:dyDescent="0.3">
      <c r="A154">
        <v>1</v>
      </c>
      <c r="B154">
        <v>400</v>
      </c>
      <c r="C154">
        <v>600</v>
      </c>
      <c r="D154">
        <v>0.1009</v>
      </c>
      <c r="E154">
        <v>0.03</v>
      </c>
      <c r="F154">
        <v>0.08</v>
      </c>
      <c r="G154">
        <v>220.24</v>
      </c>
      <c r="H154">
        <v>38.5</v>
      </c>
      <c r="I154">
        <v>1</v>
      </c>
      <c r="J154">
        <v>1</v>
      </c>
      <c r="K154">
        <v>4</v>
      </c>
      <c r="L154">
        <v>98.12</v>
      </c>
    </row>
    <row r="155" spans="1:12" x14ac:dyDescent="0.3">
      <c r="A155">
        <v>1</v>
      </c>
      <c r="B155">
        <v>250</v>
      </c>
      <c r="C155">
        <v>1200</v>
      </c>
      <c r="D155">
        <v>0.17</v>
      </c>
      <c r="E155">
        <v>0.03</v>
      </c>
      <c r="F155">
        <v>7.0000000000000007E-2</v>
      </c>
      <c r="G155">
        <v>40.85</v>
      </c>
      <c r="H155">
        <v>41</v>
      </c>
      <c r="I155">
        <v>2</v>
      </c>
      <c r="J155">
        <v>1</v>
      </c>
      <c r="K155">
        <v>1</v>
      </c>
      <c r="L155">
        <v>98.1</v>
      </c>
    </row>
    <row r="156" spans="1:12" x14ac:dyDescent="0.3">
      <c r="A156">
        <v>1</v>
      </c>
      <c r="B156">
        <v>250</v>
      </c>
      <c r="C156">
        <v>800</v>
      </c>
      <c r="D156">
        <v>0.13</v>
      </c>
      <c r="E156">
        <v>0.06</v>
      </c>
      <c r="F156">
        <v>7.0000000000000007E-2</v>
      </c>
      <c r="G156">
        <v>40.06</v>
      </c>
      <c r="H156">
        <v>41</v>
      </c>
      <c r="I156">
        <v>2</v>
      </c>
      <c r="J156">
        <v>1</v>
      </c>
      <c r="K156">
        <v>1</v>
      </c>
      <c r="L156">
        <v>98.1</v>
      </c>
    </row>
    <row r="157" spans="1:12" x14ac:dyDescent="0.3">
      <c r="A157">
        <v>1</v>
      </c>
      <c r="B157">
        <v>250</v>
      </c>
      <c r="C157">
        <v>1000</v>
      </c>
      <c r="D157">
        <v>0.13</v>
      </c>
      <c r="E157">
        <v>0.09</v>
      </c>
      <c r="F157">
        <v>7.0000000000000007E-2</v>
      </c>
      <c r="G157">
        <v>21.37</v>
      </c>
      <c r="H157">
        <v>41</v>
      </c>
      <c r="I157">
        <v>2</v>
      </c>
      <c r="J157">
        <v>1</v>
      </c>
      <c r="K157">
        <v>1</v>
      </c>
      <c r="L157">
        <v>98.1</v>
      </c>
    </row>
    <row r="158" spans="1:12" x14ac:dyDescent="0.3">
      <c r="A158">
        <v>1</v>
      </c>
      <c r="B158">
        <v>300</v>
      </c>
      <c r="C158">
        <v>1100</v>
      </c>
      <c r="D158">
        <v>7.0000000000000007E-2</v>
      </c>
      <c r="E158">
        <v>0.03</v>
      </c>
      <c r="F158">
        <v>0.08</v>
      </c>
      <c r="G158">
        <v>129.87</v>
      </c>
      <c r="H158">
        <v>41.5</v>
      </c>
      <c r="I158">
        <v>1</v>
      </c>
      <c r="J158">
        <v>1</v>
      </c>
      <c r="K158">
        <v>1</v>
      </c>
      <c r="L158">
        <v>98.1</v>
      </c>
    </row>
    <row r="159" spans="1:12" x14ac:dyDescent="0.3">
      <c r="A159">
        <v>1</v>
      </c>
      <c r="B159">
        <v>320</v>
      </c>
      <c r="C159">
        <v>600</v>
      </c>
      <c r="D159">
        <v>8.8700000000000001E-2</v>
      </c>
      <c r="E159">
        <v>0.03</v>
      </c>
      <c r="F159">
        <v>0.08</v>
      </c>
      <c r="G159">
        <v>200.43</v>
      </c>
      <c r="H159">
        <v>38.5</v>
      </c>
      <c r="I159">
        <v>1</v>
      </c>
      <c r="J159">
        <v>1</v>
      </c>
      <c r="K159">
        <v>4</v>
      </c>
      <c r="L159">
        <v>98.02</v>
      </c>
    </row>
    <row r="160" spans="1:12" x14ac:dyDescent="0.3">
      <c r="A160">
        <v>1</v>
      </c>
      <c r="B160">
        <v>170</v>
      </c>
      <c r="C160">
        <v>1100</v>
      </c>
      <c r="D160">
        <v>0.05</v>
      </c>
      <c r="E160">
        <v>0.03</v>
      </c>
      <c r="F160">
        <v>7.0000000000000007E-2</v>
      </c>
      <c r="G160">
        <v>103.03</v>
      </c>
      <c r="H160">
        <v>25.68</v>
      </c>
      <c r="I160">
        <v>1</v>
      </c>
      <c r="J160">
        <v>1</v>
      </c>
      <c r="K160">
        <v>1</v>
      </c>
      <c r="L160">
        <v>98.02</v>
      </c>
    </row>
    <row r="161" spans="1:12" x14ac:dyDescent="0.3">
      <c r="A161">
        <v>1</v>
      </c>
      <c r="B161">
        <v>320</v>
      </c>
      <c r="C161">
        <v>600</v>
      </c>
      <c r="D161">
        <v>9.5500000000000002E-2</v>
      </c>
      <c r="E161">
        <v>0.03</v>
      </c>
      <c r="F161">
        <v>0.08</v>
      </c>
      <c r="G161">
        <v>186.15</v>
      </c>
      <c r="H161">
        <v>38.5</v>
      </c>
      <c r="I161">
        <v>1</v>
      </c>
      <c r="J161">
        <v>1</v>
      </c>
      <c r="K161">
        <v>4</v>
      </c>
      <c r="L161">
        <v>98.01</v>
      </c>
    </row>
    <row r="162" spans="1:12" x14ac:dyDescent="0.3">
      <c r="A162">
        <v>1</v>
      </c>
      <c r="B162">
        <v>250</v>
      </c>
      <c r="C162">
        <v>2200</v>
      </c>
      <c r="D162">
        <v>0.13</v>
      </c>
      <c r="E162">
        <v>0.03</v>
      </c>
      <c r="F162">
        <v>7.0000000000000007E-2</v>
      </c>
      <c r="G162">
        <v>29.14</v>
      </c>
      <c r="H162">
        <v>41</v>
      </c>
      <c r="I162">
        <v>2</v>
      </c>
      <c r="J162">
        <v>1</v>
      </c>
      <c r="K162">
        <v>1</v>
      </c>
      <c r="L162">
        <v>98</v>
      </c>
    </row>
    <row r="163" spans="1:12" x14ac:dyDescent="0.3">
      <c r="A163">
        <v>1</v>
      </c>
      <c r="B163">
        <v>360</v>
      </c>
      <c r="C163">
        <v>900</v>
      </c>
      <c r="D163">
        <v>8.3000000000000004E-2</v>
      </c>
      <c r="E163">
        <v>0.03</v>
      </c>
      <c r="F163">
        <v>0.08</v>
      </c>
      <c r="G163">
        <v>160.63999999999999</v>
      </c>
      <c r="H163">
        <v>38.5</v>
      </c>
      <c r="I163">
        <v>1</v>
      </c>
      <c r="J163">
        <v>1</v>
      </c>
      <c r="K163">
        <v>4</v>
      </c>
      <c r="L163">
        <v>97.99</v>
      </c>
    </row>
    <row r="164" spans="1:12" x14ac:dyDescent="0.3">
      <c r="A164">
        <v>1</v>
      </c>
      <c r="B164">
        <v>400</v>
      </c>
      <c r="C164">
        <v>900</v>
      </c>
      <c r="D164">
        <v>9.4100000000000003E-2</v>
      </c>
      <c r="E164">
        <v>0.03</v>
      </c>
      <c r="F164">
        <v>0.08</v>
      </c>
      <c r="G164">
        <v>157.44</v>
      </c>
      <c r="H164">
        <v>38.5</v>
      </c>
      <c r="I164">
        <v>1</v>
      </c>
      <c r="J164">
        <v>1</v>
      </c>
      <c r="K164">
        <v>4</v>
      </c>
      <c r="L164">
        <v>97.95</v>
      </c>
    </row>
    <row r="165" spans="1:12" x14ac:dyDescent="0.3">
      <c r="A165">
        <v>1</v>
      </c>
      <c r="B165">
        <v>360</v>
      </c>
      <c r="C165">
        <v>900</v>
      </c>
      <c r="D165">
        <v>7.7100000000000002E-2</v>
      </c>
      <c r="E165">
        <v>0.03</v>
      </c>
      <c r="F165">
        <v>0.08</v>
      </c>
      <c r="G165">
        <v>172.94</v>
      </c>
      <c r="H165">
        <v>38.5</v>
      </c>
      <c r="I165">
        <v>1</v>
      </c>
      <c r="J165">
        <v>1</v>
      </c>
      <c r="K165">
        <v>4</v>
      </c>
      <c r="L165">
        <v>97.95</v>
      </c>
    </row>
    <row r="166" spans="1:12" x14ac:dyDescent="0.3">
      <c r="A166">
        <v>1</v>
      </c>
      <c r="B166">
        <v>150</v>
      </c>
      <c r="C166">
        <v>700</v>
      </c>
      <c r="D166">
        <v>0.05</v>
      </c>
      <c r="E166">
        <v>0.03</v>
      </c>
      <c r="F166">
        <v>7.0000000000000007E-2</v>
      </c>
      <c r="G166">
        <v>142.86000000000001</v>
      </c>
      <c r="H166">
        <v>25.68</v>
      </c>
      <c r="I166">
        <v>1</v>
      </c>
      <c r="J166">
        <v>1</v>
      </c>
      <c r="K166">
        <v>1</v>
      </c>
      <c r="L166">
        <v>97.94</v>
      </c>
    </row>
    <row r="167" spans="1:12" x14ac:dyDescent="0.3">
      <c r="A167">
        <v>1</v>
      </c>
      <c r="B167">
        <v>400</v>
      </c>
      <c r="C167">
        <v>600</v>
      </c>
      <c r="D167">
        <v>0.1086</v>
      </c>
      <c r="E167">
        <v>0.03</v>
      </c>
      <c r="F167">
        <v>0.08</v>
      </c>
      <c r="G167">
        <v>204.62</v>
      </c>
      <c r="H167">
        <v>38.5</v>
      </c>
      <c r="I167">
        <v>1</v>
      </c>
      <c r="J167">
        <v>1</v>
      </c>
      <c r="K167">
        <v>4</v>
      </c>
      <c r="L167">
        <v>97.91</v>
      </c>
    </row>
    <row r="168" spans="1:12" x14ac:dyDescent="0.3">
      <c r="A168">
        <v>1</v>
      </c>
      <c r="B168">
        <v>250</v>
      </c>
      <c r="C168">
        <v>1200</v>
      </c>
      <c r="D168">
        <v>0.17</v>
      </c>
      <c r="E168">
        <v>0.03</v>
      </c>
      <c r="F168">
        <v>7.0000000000000007E-2</v>
      </c>
      <c r="G168">
        <v>40.85</v>
      </c>
      <c r="H168">
        <v>41</v>
      </c>
      <c r="I168">
        <v>2</v>
      </c>
      <c r="J168">
        <v>1</v>
      </c>
      <c r="K168">
        <v>1</v>
      </c>
      <c r="L168">
        <v>97.9</v>
      </c>
    </row>
    <row r="169" spans="1:12" x14ac:dyDescent="0.3">
      <c r="A169">
        <v>1</v>
      </c>
      <c r="B169">
        <v>360</v>
      </c>
      <c r="C169">
        <v>600</v>
      </c>
      <c r="D169">
        <v>0.1036</v>
      </c>
      <c r="E169">
        <v>0.03</v>
      </c>
      <c r="F169">
        <v>0.08</v>
      </c>
      <c r="G169">
        <v>193.05</v>
      </c>
      <c r="H169">
        <v>38.5</v>
      </c>
      <c r="I169">
        <v>1</v>
      </c>
      <c r="J169">
        <v>1</v>
      </c>
      <c r="K169">
        <v>4</v>
      </c>
      <c r="L169">
        <v>97.9</v>
      </c>
    </row>
    <row r="170" spans="1:12" x14ac:dyDescent="0.3">
      <c r="A170">
        <v>1</v>
      </c>
      <c r="B170">
        <v>320</v>
      </c>
      <c r="C170">
        <v>900</v>
      </c>
      <c r="D170">
        <v>7.6300000000000007E-2</v>
      </c>
      <c r="E170">
        <v>0.03</v>
      </c>
      <c r="F170">
        <v>0.08</v>
      </c>
      <c r="G170">
        <v>155.33000000000001</v>
      </c>
      <c r="H170">
        <v>38.5</v>
      </c>
      <c r="I170">
        <v>1</v>
      </c>
      <c r="J170">
        <v>1</v>
      </c>
      <c r="K170">
        <v>4</v>
      </c>
      <c r="L170">
        <v>97.84</v>
      </c>
    </row>
    <row r="171" spans="1:12" x14ac:dyDescent="0.3">
      <c r="A171">
        <v>1</v>
      </c>
      <c r="B171">
        <v>250</v>
      </c>
      <c r="C171">
        <v>1200</v>
      </c>
      <c r="D171">
        <v>0.13</v>
      </c>
      <c r="E171">
        <v>0.03</v>
      </c>
      <c r="F171">
        <v>7.0000000000000007E-2</v>
      </c>
      <c r="G171">
        <v>53.42</v>
      </c>
      <c r="H171">
        <v>41</v>
      </c>
      <c r="I171">
        <v>2</v>
      </c>
      <c r="J171">
        <v>1</v>
      </c>
      <c r="K171">
        <v>1</v>
      </c>
      <c r="L171">
        <v>97.8</v>
      </c>
    </row>
    <row r="172" spans="1:12" x14ac:dyDescent="0.3">
      <c r="A172">
        <v>1</v>
      </c>
      <c r="B172">
        <v>250</v>
      </c>
      <c r="C172">
        <v>1200</v>
      </c>
      <c r="D172">
        <v>0.15</v>
      </c>
      <c r="E172">
        <v>0.03</v>
      </c>
      <c r="F172">
        <v>7.0000000000000007E-2</v>
      </c>
      <c r="G172">
        <v>46.3</v>
      </c>
      <c r="H172">
        <v>41</v>
      </c>
      <c r="I172">
        <v>2</v>
      </c>
      <c r="J172">
        <v>1</v>
      </c>
      <c r="K172">
        <v>1</v>
      </c>
      <c r="L172">
        <v>97.8</v>
      </c>
    </row>
    <row r="173" spans="1:12" x14ac:dyDescent="0.3">
      <c r="A173">
        <v>1</v>
      </c>
      <c r="B173">
        <v>250</v>
      </c>
      <c r="C173">
        <v>2000</v>
      </c>
      <c r="D173">
        <v>0.13</v>
      </c>
      <c r="E173">
        <v>0.03</v>
      </c>
      <c r="F173">
        <v>7.0000000000000007E-2</v>
      </c>
      <c r="G173">
        <v>32.049999999999997</v>
      </c>
      <c r="H173">
        <v>41</v>
      </c>
      <c r="I173">
        <v>2</v>
      </c>
      <c r="J173">
        <v>1</v>
      </c>
      <c r="K173">
        <v>1</v>
      </c>
      <c r="L173">
        <v>97.8</v>
      </c>
    </row>
    <row r="174" spans="1:12" x14ac:dyDescent="0.3">
      <c r="A174">
        <v>1</v>
      </c>
      <c r="B174">
        <v>320</v>
      </c>
      <c r="C174">
        <v>750</v>
      </c>
      <c r="D174">
        <v>8.0699999999999994E-2</v>
      </c>
      <c r="E174">
        <v>0.03</v>
      </c>
      <c r="F174">
        <v>0.08</v>
      </c>
      <c r="G174">
        <v>176.24</v>
      </c>
      <c r="H174">
        <v>38.5</v>
      </c>
      <c r="I174">
        <v>1</v>
      </c>
      <c r="J174">
        <v>1</v>
      </c>
      <c r="K174">
        <v>4</v>
      </c>
      <c r="L174">
        <v>97.78</v>
      </c>
    </row>
    <row r="175" spans="1:12" x14ac:dyDescent="0.3">
      <c r="A175">
        <v>1</v>
      </c>
      <c r="B175">
        <v>300</v>
      </c>
      <c r="C175">
        <v>1200</v>
      </c>
      <c r="D175">
        <v>0.15</v>
      </c>
      <c r="E175">
        <v>0.02</v>
      </c>
      <c r="F175">
        <v>0.08</v>
      </c>
      <c r="G175">
        <v>83.33</v>
      </c>
      <c r="H175">
        <v>28</v>
      </c>
      <c r="I175">
        <v>6</v>
      </c>
      <c r="J175">
        <v>1</v>
      </c>
      <c r="K175">
        <v>6</v>
      </c>
      <c r="L175">
        <v>97.75</v>
      </c>
    </row>
    <row r="176" spans="1:12" x14ac:dyDescent="0.3">
      <c r="A176">
        <v>1</v>
      </c>
      <c r="B176">
        <v>170</v>
      </c>
      <c r="C176">
        <v>1600</v>
      </c>
      <c r="D176">
        <v>0.105</v>
      </c>
      <c r="E176">
        <v>0.03</v>
      </c>
      <c r="F176">
        <v>0.15</v>
      </c>
      <c r="G176">
        <v>33.729999999999997</v>
      </c>
      <c r="H176">
        <v>30</v>
      </c>
      <c r="I176">
        <v>1</v>
      </c>
      <c r="J176">
        <v>1</v>
      </c>
      <c r="K176">
        <v>6</v>
      </c>
      <c r="L176">
        <v>97.75</v>
      </c>
    </row>
    <row r="177" spans="1:12" x14ac:dyDescent="0.3">
      <c r="A177">
        <v>1</v>
      </c>
      <c r="B177">
        <v>320</v>
      </c>
      <c r="C177">
        <v>750</v>
      </c>
      <c r="D177">
        <v>9.3100000000000002E-2</v>
      </c>
      <c r="E177">
        <v>0.03</v>
      </c>
      <c r="F177">
        <v>0.08</v>
      </c>
      <c r="G177">
        <v>152.76</v>
      </c>
      <c r="H177">
        <v>38.5</v>
      </c>
      <c r="I177">
        <v>1</v>
      </c>
      <c r="J177">
        <v>1</v>
      </c>
      <c r="K177">
        <v>4</v>
      </c>
      <c r="L177">
        <v>97.74</v>
      </c>
    </row>
    <row r="178" spans="1:12" x14ac:dyDescent="0.3">
      <c r="A178">
        <v>1</v>
      </c>
      <c r="B178">
        <v>300</v>
      </c>
      <c r="C178">
        <v>1200</v>
      </c>
      <c r="D178">
        <v>0.13</v>
      </c>
      <c r="E178">
        <v>0.03</v>
      </c>
      <c r="F178">
        <v>7.0000000000000007E-2</v>
      </c>
      <c r="G178">
        <v>64.099999999999994</v>
      </c>
      <c r="H178">
        <v>41</v>
      </c>
      <c r="I178">
        <v>2</v>
      </c>
      <c r="J178">
        <v>1</v>
      </c>
      <c r="K178">
        <v>1</v>
      </c>
      <c r="L178">
        <v>97.7</v>
      </c>
    </row>
    <row r="179" spans="1:12" x14ac:dyDescent="0.3">
      <c r="A179">
        <v>1</v>
      </c>
      <c r="B179">
        <v>140</v>
      </c>
      <c r="C179">
        <v>900</v>
      </c>
      <c r="D179">
        <v>0.05</v>
      </c>
      <c r="E179">
        <v>0.03</v>
      </c>
      <c r="F179">
        <v>7.0000000000000007E-2</v>
      </c>
      <c r="G179">
        <v>103.7</v>
      </c>
      <c r="H179">
        <v>25.68</v>
      </c>
      <c r="I179">
        <v>1</v>
      </c>
      <c r="J179">
        <v>1</v>
      </c>
      <c r="K179">
        <v>1</v>
      </c>
      <c r="L179">
        <v>97.7</v>
      </c>
    </row>
    <row r="180" spans="1:12" x14ac:dyDescent="0.3">
      <c r="A180">
        <v>1</v>
      </c>
      <c r="B180">
        <v>400</v>
      </c>
      <c r="C180">
        <v>750</v>
      </c>
      <c r="D180">
        <v>9.7699999999999995E-2</v>
      </c>
      <c r="E180">
        <v>0.03</v>
      </c>
      <c r="F180">
        <v>0.08</v>
      </c>
      <c r="G180">
        <v>181.96</v>
      </c>
      <c r="H180">
        <v>38.5</v>
      </c>
      <c r="I180">
        <v>1</v>
      </c>
      <c r="J180">
        <v>1</v>
      </c>
      <c r="K180">
        <v>4</v>
      </c>
      <c r="L180">
        <v>97.63</v>
      </c>
    </row>
    <row r="181" spans="1:12" x14ac:dyDescent="0.3">
      <c r="A181">
        <v>1</v>
      </c>
      <c r="B181">
        <v>300</v>
      </c>
      <c r="C181">
        <v>1200</v>
      </c>
      <c r="D181">
        <v>0.13</v>
      </c>
      <c r="E181">
        <v>0.03</v>
      </c>
      <c r="F181">
        <v>7.0000000000000007E-2</v>
      </c>
      <c r="G181">
        <v>64.099999999999994</v>
      </c>
      <c r="H181">
        <v>41</v>
      </c>
      <c r="I181">
        <v>2</v>
      </c>
      <c r="J181">
        <v>1</v>
      </c>
      <c r="K181">
        <v>1</v>
      </c>
      <c r="L181">
        <v>97.6</v>
      </c>
    </row>
    <row r="182" spans="1:12" x14ac:dyDescent="0.3">
      <c r="A182">
        <v>1</v>
      </c>
      <c r="B182">
        <v>175</v>
      </c>
      <c r="C182">
        <v>1025</v>
      </c>
      <c r="D182">
        <v>5.2499999999999998E-2</v>
      </c>
      <c r="E182">
        <v>0.03</v>
      </c>
      <c r="F182">
        <v>0.15</v>
      </c>
      <c r="G182">
        <v>108.4</v>
      </c>
      <c r="H182">
        <v>35</v>
      </c>
      <c r="I182">
        <v>1</v>
      </c>
      <c r="J182">
        <v>1</v>
      </c>
      <c r="K182">
        <v>3</v>
      </c>
      <c r="L182">
        <v>97.6</v>
      </c>
    </row>
    <row r="183" spans="1:12" x14ac:dyDescent="0.3">
      <c r="A183">
        <v>1</v>
      </c>
      <c r="B183">
        <v>400</v>
      </c>
      <c r="C183">
        <v>900</v>
      </c>
      <c r="D183">
        <v>8.1500000000000003E-2</v>
      </c>
      <c r="E183">
        <v>0.03</v>
      </c>
      <c r="F183">
        <v>0.08</v>
      </c>
      <c r="G183">
        <v>181.78</v>
      </c>
      <c r="H183">
        <v>38.5</v>
      </c>
      <c r="I183">
        <v>1</v>
      </c>
      <c r="J183">
        <v>1</v>
      </c>
      <c r="K183">
        <v>4</v>
      </c>
      <c r="L183">
        <v>97.58</v>
      </c>
    </row>
    <row r="184" spans="1:12" x14ac:dyDescent="0.3">
      <c r="A184">
        <v>1</v>
      </c>
      <c r="B184">
        <v>150</v>
      </c>
      <c r="C184">
        <v>1000</v>
      </c>
      <c r="D184">
        <v>0.05</v>
      </c>
      <c r="E184">
        <v>0.03</v>
      </c>
      <c r="F184">
        <v>7.0000000000000007E-2</v>
      </c>
      <c r="G184">
        <v>100</v>
      </c>
      <c r="H184">
        <v>25.68</v>
      </c>
      <c r="I184">
        <v>1</v>
      </c>
      <c r="J184">
        <v>1</v>
      </c>
      <c r="K184">
        <v>1</v>
      </c>
      <c r="L184">
        <v>97.52</v>
      </c>
    </row>
    <row r="185" spans="1:12" x14ac:dyDescent="0.3">
      <c r="A185">
        <v>1</v>
      </c>
      <c r="B185">
        <v>250</v>
      </c>
      <c r="C185">
        <v>1200</v>
      </c>
      <c r="D185">
        <v>0.09</v>
      </c>
      <c r="E185">
        <v>0.03</v>
      </c>
      <c r="F185">
        <v>7.0000000000000007E-2</v>
      </c>
      <c r="G185">
        <v>77.16</v>
      </c>
      <c r="H185">
        <v>41</v>
      </c>
      <c r="I185">
        <v>2</v>
      </c>
      <c r="J185">
        <v>1</v>
      </c>
      <c r="K185">
        <v>1</v>
      </c>
      <c r="L185">
        <v>97.5</v>
      </c>
    </row>
    <row r="186" spans="1:12" x14ac:dyDescent="0.3">
      <c r="A186">
        <v>1</v>
      </c>
      <c r="B186">
        <v>180</v>
      </c>
      <c r="C186">
        <v>1200</v>
      </c>
      <c r="D186">
        <v>0.05</v>
      </c>
      <c r="E186">
        <v>0.03</v>
      </c>
      <c r="F186">
        <v>7.0000000000000007E-2</v>
      </c>
      <c r="G186">
        <v>100</v>
      </c>
      <c r="H186">
        <v>25.68</v>
      </c>
      <c r="I186">
        <v>1</v>
      </c>
      <c r="J186">
        <v>1</v>
      </c>
      <c r="K186">
        <v>1</v>
      </c>
      <c r="L186">
        <v>97.48</v>
      </c>
    </row>
    <row r="187" spans="1:12" x14ac:dyDescent="0.3">
      <c r="A187">
        <v>1</v>
      </c>
      <c r="B187">
        <v>170</v>
      </c>
      <c r="C187">
        <v>800</v>
      </c>
      <c r="D187">
        <v>0.05</v>
      </c>
      <c r="E187">
        <v>0.03</v>
      </c>
      <c r="F187">
        <v>7.0000000000000007E-2</v>
      </c>
      <c r="G187">
        <v>141.66999999999999</v>
      </c>
      <c r="H187">
        <v>25.68</v>
      </c>
      <c r="I187">
        <v>1</v>
      </c>
      <c r="J187">
        <v>1</v>
      </c>
      <c r="K187">
        <v>1</v>
      </c>
      <c r="L187">
        <v>97.44</v>
      </c>
    </row>
    <row r="188" spans="1:12" x14ac:dyDescent="0.3">
      <c r="A188">
        <v>1</v>
      </c>
      <c r="B188">
        <v>160</v>
      </c>
      <c r="C188">
        <v>700</v>
      </c>
      <c r="D188">
        <v>0.05</v>
      </c>
      <c r="E188">
        <v>0.03</v>
      </c>
      <c r="F188">
        <v>7.0000000000000007E-2</v>
      </c>
      <c r="G188">
        <v>152.38</v>
      </c>
      <c r="H188">
        <v>25.68</v>
      </c>
      <c r="I188">
        <v>1</v>
      </c>
      <c r="J188">
        <v>1</v>
      </c>
      <c r="K188">
        <v>1</v>
      </c>
      <c r="L188">
        <v>97.43</v>
      </c>
    </row>
    <row r="189" spans="1:12" x14ac:dyDescent="0.3">
      <c r="A189">
        <v>1</v>
      </c>
      <c r="B189">
        <v>200</v>
      </c>
      <c r="C189">
        <v>1200</v>
      </c>
      <c r="D189">
        <v>0.13</v>
      </c>
      <c r="E189">
        <v>0.03</v>
      </c>
      <c r="F189">
        <v>7.0000000000000007E-2</v>
      </c>
      <c r="G189">
        <v>42.74</v>
      </c>
      <c r="H189">
        <v>41</v>
      </c>
      <c r="I189">
        <v>2</v>
      </c>
      <c r="J189">
        <v>1</v>
      </c>
      <c r="K189">
        <v>1</v>
      </c>
      <c r="L189">
        <v>97.4</v>
      </c>
    </row>
    <row r="190" spans="1:12" x14ac:dyDescent="0.3">
      <c r="A190">
        <v>1</v>
      </c>
      <c r="B190">
        <v>320</v>
      </c>
      <c r="C190">
        <v>600</v>
      </c>
      <c r="D190">
        <v>0.1024</v>
      </c>
      <c r="E190">
        <v>0.03</v>
      </c>
      <c r="F190">
        <v>0.08</v>
      </c>
      <c r="G190">
        <v>173.61</v>
      </c>
      <c r="H190">
        <v>38.5</v>
      </c>
      <c r="I190">
        <v>1</v>
      </c>
      <c r="J190">
        <v>1</v>
      </c>
      <c r="K190">
        <v>4</v>
      </c>
      <c r="L190">
        <v>97.39</v>
      </c>
    </row>
    <row r="191" spans="1:12" x14ac:dyDescent="0.3">
      <c r="A191">
        <v>1</v>
      </c>
      <c r="B191">
        <v>250</v>
      </c>
      <c r="C191">
        <v>1200</v>
      </c>
      <c r="D191">
        <v>0.1</v>
      </c>
      <c r="E191">
        <v>0.04</v>
      </c>
      <c r="F191">
        <v>0.08</v>
      </c>
      <c r="G191">
        <v>52.08</v>
      </c>
      <c r="H191">
        <v>28</v>
      </c>
      <c r="I191">
        <v>6</v>
      </c>
      <c r="J191">
        <v>1</v>
      </c>
      <c r="K191">
        <v>6</v>
      </c>
      <c r="L191">
        <v>97.38</v>
      </c>
    </row>
    <row r="192" spans="1:12" x14ac:dyDescent="0.3">
      <c r="A192">
        <v>1</v>
      </c>
      <c r="B192">
        <v>360</v>
      </c>
      <c r="C192">
        <v>900</v>
      </c>
      <c r="D192">
        <v>8.8900000000000007E-2</v>
      </c>
      <c r="E192">
        <v>0.03</v>
      </c>
      <c r="F192">
        <v>0.08</v>
      </c>
      <c r="G192">
        <v>149.97999999999999</v>
      </c>
      <c r="H192">
        <v>38.5</v>
      </c>
      <c r="I192">
        <v>1</v>
      </c>
      <c r="J192">
        <v>1</v>
      </c>
      <c r="K192">
        <v>4</v>
      </c>
      <c r="L192">
        <v>97.36</v>
      </c>
    </row>
    <row r="193" spans="1:12" x14ac:dyDescent="0.3">
      <c r="A193">
        <v>1</v>
      </c>
      <c r="B193">
        <v>320</v>
      </c>
      <c r="C193">
        <v>750</v>
      </c>
      <c r="D193">
        <v>8.6900000000000005E-2</v>
      </c>
      <c r="E193">
        <v>0.03</v>
      </c>
      <c r="F193">
        <v>0.08</v>
      </c>
      <c r="G193">
        <v>163.66</v>
      </c>
      <c r="H193">
        <v>38.5</v>
      </c>
      <c r="I193">
        <v>1</v>
      </c>
      <c r="J193">
        <v>1</v>
      </c>
      <c r="K193">
        <v>4</v>
      </c>
      <c r="L193">
        <v>97.36</v>
      </c>
    </row>
    <row r="194" spans="1:12" x14ac:dyDescent="0.3">
      <c r="A194">
        <v>1</v>
      </c>
      <c r="B194">
        <v>360</v>
      </c>
      <c r="C194">
        <v>750</v>
      </c>
      <c r="D194">
        <v>8.4900000000000003E-2</v>
      </c>
      <c r="E194">
        <v>0.03</v>
      </c>
      <c r="F194">
        <v>0.08</v>
      </c>
      <c r="G194">
        <v>188.46</v>
      </c>
      <c r="H194">
        <v>38.5</v>
      </c>
      <c r="I194">
        <v>1</v>
      </c>
      <c r="J194">
        <v>1</v>
      </c>
      <c r="K194">
        <v>4</v>
      </c>
      <c r="L194">
        <v>97.35</v>
      </c>
    </row>
    <row r="195" spans="1:12" x14ac:dyDescent="0.3">
      <c r="A195">
        <v>1</v>
      </c>
      <c r="B195">
        <v>150</v>
      </c>
      <c r="C195">
        <v>1000</v>
      </c>
      <c r="D195">
        <v>0.05</v>
      </c>
      <c r="E195">
        <v>0.05</v>
      </c>
      <c r="F195">
        <v>0.115</v>
      </c>
      <c r="G195">
        <v>60</v>
      </c>
      <c r="H195">
        <v>47.5</v>
      </c>
      <c r="I195">
        <v>6</v>
      </c>
      <c r="J195">
        <v>4</v>
      </c>
      <c r="K195">
        <v>6</v>
      </c>
      <c r="L195">
        <v>97.33</v>
      </c>
    </row>
    <row r="196" spans="1:12" x14ac:dyDescent="0.3">
      <c r="A196">
        <v>1</v>
      </c>
      <c r="B196">
        <v>360</v>
      </c>
      <c r="C196">
        <v>750</v>
      </c>
      <c r="D196">
        <v>9.8000000000000004E-2</v>
      </c>
      <c r="E196">
        <v>0.03</v>
      </c>
      <c r="F196">
        <v>0.08</v>
      </c>
      <c r="G196">
        <v>163.27000000000001</v>
      </c>
      <c r="H196">
        <v>38.5</v>
      </c>
      <c r="I196">
        <v>1</v>
      </c>
      <c r="J196">
        <v>1</v>
      </c>
      <c r="K196">
        <v>4</v>
      </c>
      <c r="L196">
        <v>97.32</v>
      </c>
    </row>
    <row r="197" spans="1:12" x14ac:dyDescent="0.3">
      <c r="A197">
        <v>1</v>
      </c>
      <c r="B197">
        <v>160</v>
      </c>
      <c r="C197">
        <v>1100</v>
      </c>
      <c r="D197">
        <v>0.05</v>
      </c>
      <c r="E197">
        <v>0.03</v>
      </c>
      <c r="F197">
        <v>7.0000000000000007E-2</v>
      </c>
      <c r="G197">
        <v>96.97</v>
      </c>
      <c r="H197">
        <v>25.68</v>
      </c>
      <c r="I197">
        <v>1</v>
      </c>
      <c r="J197">
        <v>1</v>
      </c>
      <c r="K197">
        <v>1</v>
      </c>
      <c r="L197">
        <v>97.3</v>
      </c>
    </row>
    <row r="198" spans="1:12" x14ac:dyDescent="0.3">
      <c r="A198">
        <v>1</v>
      </c>
      <c r="B198">
        <v>200</v>
      </c>
      <c r="C198">
        <v>1200</v>
      </c>
      <c r="D198">
        <v>0.13</v>
      </c>
      <c r="E198">
        <v>0.03</v>
      </c>
      <c r="F198">
        <v>7.0000000000000007E-2</v>
      </c>
      <c r="G198">
        <v>42.74</v>
      </c>
      <c r="H198">
        <v>41</v>
      </c>
      <c r="I198">
        <v>2</v>
      </c>
      <c r="J198">
        <v>1</v>
      </c>
      <c r="K198">
        <v>1</v>
      </c>
      <c r="L198">
        <v>97.3</v>
      </c>
    </row>
    <row r="199" spans="1:12" x14ac:dyDescent="0.3">
      <c r="A199">
        <v>1</v>
      </c>
      <c r="B199">
        <v>250</v>
      </c>
      <c r="C199">
        <v>1200</v>
      </c>
      <c r="D199">
        <v>0.13</v>
      </c>
      <c r="E199">
        <v>0.03</v>
      </c>
      <c r="F199">
        <v>7.0000000000000007E-2</v>
      </c>
      <c r="G199">
        <v>53.42</v>
      </c>
      <c r="H199">
        <v>41</v>
      </c>
      <c r="I199">
        <v>2</v>
      </c>
      <c r="J199">
        <v>1</v>
      </c>
      <c r="K199">
        <v>1</v>
      </c>
      <c r="L199">
        <v>97.3</v>
      </c>
    </row>
    <row r="200" spans="1:12" x14ac:dyDescent="0.3">
      <c r="A200">
        <v>1</v>
      </c>
      <c r="B200">
        <v>250</v>
      </c>
      <c r="C200">
        <v>800</v>
      </c>
      <c r="D200">
        <v>0.13</v>
      </c>
      <c r="E200">
        <v>0.03</v>
      </c>
      <c r="F200">
        <v>7.0000000000000007E-2</v>
      </c>
      <c r="G200">
        <v>80.13</v>
      </c>
      <c r="H200">
        <v>41</v>
      </c>
      <c r="I200">
        <v>2</v>
      </c>
      <c r="J200">
        <v>1</v>
      </c>
      <c r="K200">
        <v>1</v>
      </c>
      <c r="L200">
        <v>97.3</v>
      </c>
    </row>
    <row r="201" spans="1:12" x14ac:dyDescent="0.3">
      <c r="A201">
        <v>1</v>
      </c>
      <c r="B201">
        <v>250</v>
      </c>
      <c r="C201">
        <v>550</v>
      </c>
      <c r="D201">
        <v>0.13</v>
      </c>
      <c r="E201">
        <v>0.09</v>
      </c>
      <c r="F201">
        <v>7.0000000000000007E-2</v>
      </c>
      <c r="G201">
        <v>38.85</v>
      </c>
      <c r="H201">
        <v>41</v>
      </c>
      <c r="I201">
        <v>2</v>
      </c>
      <c r="J201">
        <v>1</v>
      </c>
      <c r="K201">
        <v>1</v>
      </c>
      <c r="L201">
        <v>97.3</v>
      </c>
    </row>
    <row r="202" spans="1:12" x14ac:dyDescent="0.3">
      <c r="A202">
        <v>1</v>
      </c>
      <c r="B202">
        <v>350</v>
      </c>
      <c r="C202">
        <v>1100</v>
      </c>
      <c r="D202">
        <v>0.13</v>
      </c>
      <c r="E202">
        <v>0.03</v>
      </c>
      <c r="F202">
        <v>0.08</v>
      </c>
      <c r="G202">
        <v>81.59</v>
      </c>
      <c r="H202">
        <v>41.5</v>
      </c>
      <c r="I202">
        <v>1</v>
      </c>
      <c r="J202">
        <v>1</v>
      </c>
      <c r="K202">
        <v>1</v>
      </c>
      <c r="L202">
        <v>97.28</v>
      </c>
    </row>
    <row r="203" spans="1:12" x14ac:dyDescent="0.3">
      <c r="A203">
        <v>1</v>
      </c>
      <c r="B203">
        <v>360</v>
      </c>
      <c r="C203">
        <v>600</v>
      </c>
      <c r="D203">
        <v>9.6199999999999994E-2</v>
      </c>
      <c r="E203">
        <v>0.03</v>
      </c>
      <c r="F203">
        <v>0.08</v>
      </c>
      <c r="G203">
        <v>207.9</v>
      </c>
      <c r="H203">
        <v>38.5</v>
      </c>
      <c r="I203">
        <v>1</v>
      </c>
      <c r="J203">
        <v>1</v>
      </c>
      <c r="K203">
        <v>4</v>
      </c>
      <c r="L203">
        <v>97.25</v>
      </c>
    </row>
    <row r="204" spans="1:12" x14ac:dyDescent="0.3">
      <c r="A204">
        <v>1</v>
      </c>
      <c r="B204">
        <v>400</v>
      </c>
      <c r="C204">
        <v>750</v>
      </c>
      <c r="D204">
        <v>0.1047</v>
      </c>
      <c r="E204">
        <v>0.03</v>
      </c>
      <c r="F204">
        <v>0.08</v>
      </c>
      <c r="G204">
        <v>169.8</v>
      </c>
      <c r="H204">
        <v>38.5</v>
      </c>
      <c r="I204">
        <v>1</v>
      </c>
      <c r="J204">
        <v>1</v>
      </c>
      <c r="K204">
        <v>4</v>
      </c>
      <c r="L204">
        <v>97.21</v>
      </c>
    </row>
    <row r="205" spans="1:12" x14ac:dyDescent="0.3">
      <c r="A205">
        <v>1</v>
      </c>
      <c r="B205">
        <v>250</v>
      </c>
      <c r="C205">
        <v>1200</v>
      </c>
      <c r="D205">
        <v>0.13</v>
      </c>
      <c r="E205">
        <v>0.03</v>
      </c>
      <c r="F205">
        <v>7.0000000000000007E-2</v>
      </c>
      <c r="G205">
        <v>53.42</v>
      </c>
      <c r="H205">
        <v>41</v>
      </c>
      <c r="I205">
        <v>2</v>
      </c>
      <c r="J205">
        <v>1</v>
      </c>
      <c r="K205">
        <v>1</v>
      </c>
      <c r="L205">
        <v>97.2</v>
      </c>
    </row>
    <row r="206" spans="1:12" x14ac:dyDescent="0.3">
      <c r="A206">
        <v>1</v>
      </c>
      <c r="B206">
        <v>180</v>
      </c>
      <c r="C206">
        <v>800</v>
      </c>
      <c r="D206">
        <v>0.05</v>
      </c>
      <c r="E206">
        <v>0.03</v>
      </c>
      <c r="F206">
        <v>7.0000000000000007E-2</v>
      </c>
      <c r="G206">
        <v>150</v>
      </c>
      <c r="H206">
        <v>25.68</v>
      </c>
      <c r="I206">
        <v>1</v>
      </c>
      <c r="J206">
        <v>1</v>
      </c>
      <c r="K206">
        <v>1</v>
      </c>
      <c r="L206">
        <v>97.12</v>
      </c>
    </row>
    <row r="207" spans="1:12" x14ac:dyDescent="0.3">
      <c r="A207">
        <v>1</v>
      </c>
      <c r="B207">
        <v>250</v>
      </c>
      <c r="C207">
        <v>1200</v>
      </c>
      <c r="D207">
        <v>0.09</v>
      </c>
      <c r="E207">
        <v>0.03</v>
      </c>
      <c r="F207">
        <v>7.0000000000000007E-2</v>
      </c>
      <c r="G207">
        <v>77.16</v>
      </c>
      <c r="H207">
        <v>41</v>
      </c>
      <c r="I207">
        <v>2</v>
      </c>
      <c r="J207">
        <v>1</v>
      </c>
      <c r="K207">
        <v>1</v>
      </c>
      <c r="L207">
        <v>97.1</v>
      </c>
    </row>
    <row r="208" spans="1:12" x14ac:dyDescent="0.3">
      <c r="A208">
        <v>1</v>
      </c>
      <c r="B208">
        <v>170</v>
      </c>
      <c r="C208">
        <v>1200</v>
      </c>
      <c r="D208">
        <v>0.05</v>
      </c>
      <c r="E208">
        <v>0.03</v>
      </c>
      <c r="F208">
        <v>7.0000000000000007E-2</v>
      </c>
      <c r="G208">
        <v>94.44</v>
      </c>
      <c r="H208">
        <v>25.68</v>
      </c>
      <c r="I208">
        <v>1</v>
      </c>
      <c r="J208">
        <v>1</v>
      </c>
      <c r="K208">
        <v>1</v>
      </c>
      <c r="L208">
        <v>97.08</v>
      </c>
    </row>
    <row r="209" spans="1:12" x14ac:dyDescent="0.3">
      <c r="A209">
        <v>1</v>
      </c>
      <c r="B209">
        <v>300</v>
      </c>
      <c r="C209">
        <v>800</v>
      </c>
      <c r="D209">
        <v>0.2</v>
      </c>
      <c r="E209">
        <v>0.04</v>
      </c>
      <c r="F209">
        <v>0.08</v>
      </c>
      <c r="G209">
        <v>46.88</v>
      </c>
      <c r="H209">
        <v>28</v>
      </c>
      <c r="I209">
        <v>6</v>
      </c>
      <c r="J209">
        <v>1</v>
      </c>
      <c r="K209">
        <v>6</v>
      </c>
      <c r="L209">
        <v>97</v>
      </c>
    </row>
    <row r="210" spans="1:12" x14ac:dyDescent="0.3">
      <c r="A210">
        <v>1</v>
      </c>
      <c r="B210">
        <v>200</v>
      </c>
      <c r="C210">
        <v>571.42999999999995</v>
      </c>
      <c r="D210">
        <v>0.08</v>
      </c>
      <c r="E210">
        <v>2.5000000000000001E-2</v>
      </c>
      <c r="F210">
        <v>0.08</v>
      </c>
      <c r="G210">
        <v>175</v>
      </c>
      <c r="H210">
        <v>45</v>
      </c>
      <c r="I210">
        <v>6</v>
      </c>
      <c r="J210">
        <v>2</v>
      </c>
      <c r="K210">
        <v>1</v>
      </c>
      <c r="L210">
        <v>97</v>
      </c>
    </row>
    <row r="211" spans="1:12" x14ac:dyDescent="0.3">
      <c r="A211">
        <v>1</v>
      </c>
      <c r="B211">
        <v>400</v>
      </c>
      <c r="C211">
        <v>2000</v>
      </c>
      <c r="D211">
        <v>0.15</v>
      </c>
      <c r="E211">
        <v>0.05</v>
      </c>
      <c r="F211">
        <v>8.5000000000000006E-2</v>
      </c>
      <c r="G211">
        <v>26.67</v>
      </c>
      <c r="H211">
        <v>41.5</v>
      </c>
      <c r="I211">
        <v>6</v>
      </c>
      <c r="J211">
        <v>1</v>
      </c>
      <c r="K211">
        <v>6</v>
      </c>
      <c r="L211">
        <v>97</v>
      </c>
    </row>
    <row r="212" spans="1:12" x14ac:dyDescent="0.3">
      <c r="A212">
        <v>1</v>
      </c>
      <c r="B212">
        <v>140</v>
      </c>
      <c r="C212">
        <v>1000</v>
      </c>
      <c r="D212">
        <v>0.05</v>
      </c>
      <c r="E212">
        <v>0.03</v>
      </c>
      <c r="F212">
        <v>7.0000000000000007E-2</v>
      </c>
      <c r="G212">
        <v>93.33</v>
      </c>
      <c r="H212">
        <v>25.68</v>
      </c>
      <c r="I212">
        <v>1</v>
      </c>
      <c r="J212">
        <v>1</v>
      </c>
      <c r="K212">
        <v>1</v>
      </c>
      <c r="L212">
        <v>96.95</v>
      </c>
    </row>
    <row r="213" spans="1:12" x14ac:dyDescent="0.3">
      <c r="A213">
        <v>1</v>
      </c>
      <c r="B213">
        <v>180</v>
      </c>
      <c r="C213">
        <v>1300</v>
      </c>
      <c r="D213">
        <v>0.05</v>
      </c>
      <c r="E213">
        <v>0.03</v>
      </c>
      <c r="F213">
        <v>7.0000000000000007E-2</v>
      </c>
      <c r="G213">
        <v>92.31</v>
      </c>
      <c r="H213">
        <v>25.68</v>
      </c>
      <c r="I213">
        <v>1</v>
      </c>
      <c r="J213">
        <v>1</v>
      </c>
      <c r="K213">
        <v>1</v>
      </c>
      <c r="L213">
        <v>96.95</v>
      </c>
    </row>
    <row r="214" spans="1:12" x14ac:dyDescent="0.3">
      <c r="A214">
        <v>1</v>
      </c>
      <c r="B214">
        <v>400</v>
      </c>
      <c r="C214">
        <v>750</v>
      </c>
      <c r="D214">
        <v>9.0700000000000003E-2</v>
      </c>
      <c r="E214">
        <v>0.03</v>
      </c>
      <c r="F214">
        <v>0.08</v>
      </c>
      <c r="G214">
        <v>196.01</v>
      </c>
      <c r="H214">
        <v>38.5</v>
      </c>
      <c r="I214">
        <v>1</v>
      </c>
      <c r="J214">
        <v>1</v>
      </c>
      <c r="K214">
        <v>4</v>
      </c>
      <c r="L214">
        <v>96.94</v>
      </c>
    </row>
    <row r="215" spans="1:12" x14ac:dyDescent="0.3">
      <c r="A215">
        <v>1</v>
      </c>
      <c r="B215">
        <v>350</v>
      </c>
      <c r="C215">
        <v>1200</v>
      </c>
      <c r="D215">
        <v>0.13</v>
      </c>
      <c r="E215">
        <v>0.03</v>
      </c>
      <c r="F215">
        <v>7.0000000000000007E-2</v>
      </c>
      <c r="G215">
        <v>74.790000000000006</v>
      </c>
      <c r="H215">
        <v>41</v>
      </c>
      <c r="I215">
        <v>2</v>
      </c>
      <c r="J215">
        <v>1</v>
      </c>
      <c r="K215">
        <v>1</v>
      </c>
      <c r="L215">
        <v>96.9</v>
      </c>
    </row>
    <row r="216" spans="1:12" x14ac:dyDescent="0.3">
      <c r="A216">
        <v>1</v>
      </c>
      <c r="B216">
        <v>250</v>
      </c>
      <c r="C216">
        <v>1600</v>
      </c>
      <c r="D216">
        <v>0.13</v>
      </c>
      <c r="E216">
        <v>0.06</v>
      </c>
      <c r="F216">
        <v>7.0000000000000007E-2</v>
      </c>
      <c r="G216">
        <v>20.03</v>
      </c>
      <c r="H216">
        <v>41</v>
      </c>
      <c r="I216">
        <v>2</v>
      </c>
      <c r="J216">
        <v>1</v>
      </c>
      <c r="K216">
        <v>1</v>
      </c>
      <c r="L216">
        <v>96.9</v>
      </c>
    </row>
    <row r="217" spans="1:12" x14ac:dyDescent="0.3">
      <c r="A217">
        <v>1</v>
      </c>
      <c r="B217">
        <v>250</v>
      </c>
      <c r="C217">
        <v>475</v>
      </c>
      <c r="D217">
        <v>0.13</v>
      </c>
      <c r="E217">
        <v>0.09</v>
      </c>
      <c r="F217">
        <v>7.0000000000000007E-2</v>
      </c>
      <c r="G217">
        <v>44.98</v>
      </c>
      <c r="H217">
        <v>41</v>
      </c>
      <c r="I217">
        <v>2</v>
      </c>
      <c r="J217">
        <v>1</v>
      </c>
      <c r="K217">
        <v>1</v>
      </c>
      <c r="L217">
        <v>96.9</v>
      </c>
    </row>
    <row r="218" spans="1:12" x14ac:dyDescent="0.3">
      <c r="A218">
        <v>1</v>
      </c>
      <c r="B218">
        <v>360</v>
      </c>
      <c r="C218">
        <v>600</v>
      </c>
      <c r="D218">
        <v>0.111</v>
      </c>
      <c r="E218">
        <v>0.03</v>
      </c>
      <c r="F218">
        <v>0.08</v>
      </c>
      <c r="G218">
        <v>180.18</v>
      </c>
      <c r="H218">
        <v>38.5</v>
      </c>
      <c r="I218">
        <v>1</v>
      </c>
      <c r="J218">
        <v>1</v>
      </c>
      <c r="K218">
        <v>4</v>
      </c>
      <c r="L218">
        <v>96.88</v>
      </c>
    </row>
    <row r="219" spans="1:12" x14ac:dyDescent="0.3">
      <c r="A219">
        <v>1</v>
      </c>
      <c r="B219">
        <v>150</v>
      </c>
      <c r="C219">
        <v>1000</v>
      </c>
      <c r="D219">
        <v>0.05</v>
      </c>
      <c r="E219">
        <v>0.05</v>
      </c>
      <c r="F219">
        <v>0.115</v>
      </c>
      <c r="G219">
        <v>60</v>
      </c>
      <c r="H219">
        <v>47.5</v>
      </c>
      <c r="I219">
        <v>6</v>
      </c>
      <c r="J219">
        <v>4</v>
      </c>
      <c r="K219">
        <v>6</v>
      </c>
      <c r="L219">
        <v>96.81</v>
      </c>
    </row>
    <row r="220" spans="1:12" x14ac:dyDescent="0.3">
      <c r="A220">
        <v>1</v>
      </c>
      <c r="B220">
        <v>350</v>
      </c>
      <c r="C220">
        <v>1200</v>
      </c>
      <c r="D220">
        <v>0.13</v>
      </c>
      <c r="E220">
        <v>0.03</v>
      </c>
      <c r="F220">
        <v>7.0000000000000007E-2</v>
      </c>
      <c r="G220">
        <v>74.790000000000006</v>
      </c>
      <c r="H220">
        <v>41</v>
      </c>
      <c r="I220">
        <v>2</v>
      </c>
      <c r="J220">
        <v>1</v>
      </c>
      <c r="K220">
        <v>1</v>
      </c>
      <c r="L220">
        <v>96.8</v>
      </c>
    </row>
    <row r="221" spans="1:12" x14ac:dyDescent="0.3">
      <c r="A221">
        <v>1</v>
      </c>
      <c r="B221">
        <v>250</v>
      </c>
      <c r="C221">
        <v>600</v>
      </c>
      <c r="D221">
        <v>0.13</v>
      </c>
      <c r="E221">
        <v>0.06</v>
      </c>
      <c r="F221">
        <v>7.0000000000000007E-2</v>
      </c>
      <c r="G221">
        <v>53.42</v>
      </c>
      <c r="H221">
        <v>41</v>
      </c>
      <c r="I221">
        <v>2</v>
      </c>
      <c r="J221">
        <v>1</v>
      </c>
      <c r="K221">
        <v>1</v>
      </c>
      <c r="L221">
        <v>96.7</v>
      </c>
    </row>
    <row r="222" spans="1:12" x14ac:dyDescent="0.3">
      <c r="A222">
        <v>1</v>
      </c>
      <c r="B222">
        <v>350</v>
      </c>
      <c r="C222">
        <v>1100</v>
      </c>
      <c r="D222">
        <v>7.0000000000000007E-2</v>
      </c>
      <c r="E222">
        <v>0.03</v>
      </c>
      <c r="F222">
        <v>0.08</v>
      </c>
      <c r="G222">
        <v>151.52000000000001</v>
      </c>
      <c r="H222">
        <v>41.5</v>
      </c>
      <c r="I222">
        <v>1</v>
      </c>
      <c r="J222">
        <v>1</v>
      </c>
      <c r="K222">
        <v>1</v>
      </c>
      <c r="L222">
        <v>96.68</v>
      </c>
    </row>
    <row r="223" spans="1:12" x14ac:dyDescent="0.3">
      <c r="A223">
        <v>1</v>
      </c>
      <c r="B223">
        <v>180</v>
      </c>
      <c r="C223">
        <v>1400</v>
      </c>
      <c r="D223">
        <v>0.05</v>
      </c>
      <c r="E223">
        <v>0.03</v>
      </c>
      <c r="F223">
        <v>7.0000000000000007E-2</v>
      </c>
      <c r="G223">
        <v>85.71</v>
      </c>
      <c r="H223">
        <v>25.68</v>
      </c>
      <c r="I223">
        <v>1</v>
      </c>
      <c r="J223">
        <v>1</v>
      </c>
      <c r="K223">
        <v>1</v>
      </c>
      <c r="L223">
        <v>96.66</v>
      </c>
    </row>
    <row r="224" spans="1:12" x14ac:dyDescent="0.3">
      <c r="A224">
        <v>1</v>
      </c>
      <c r="B224">
        <v>300</v>
      </c>
      <c r="C224">
        <v>1000</v>
      </c>
      <c r="D224">
        <v>0.1</v>
      </c>
      <c r="E224">
        <v>0.06</v>
      </c>
      <c r="F224">
        <v>0.08</v>
      </c>
      <c r="G224">
        <v>50</v>
      </c>
      <c r="H224">
        <v>28</v>
      </c>
      <c r="I224">
        <v>6</v>
      </c>
      <c r="J224">
        <v>1</v>
      </c>
      <c r="K224">
        <v>6</v>
      </c>
      <c r="L224">
        <v>96.63</v>
      </c>
    </row>
    <row r="225" spans="1:12" x14ac:dyDescent="0.3">
      <c r="A225">
        <v>1</v>
      </c>
      <c r="B225">
        <v>140</v>
      </c>
      <c r="C225">
        <v>600</v>
      </c>
      <c r="D225">
        <v>0.05</v>
      </c>
      <c r="E225">
        <v>0.03</v>
      </c>
      <c r="F225">
        <v>7.0000000000000007E-2</v>
      </c>
      <c r="G225">
        <v>155.56</v>
      </c>
      <c r="H225">
        <v>25.68</v>
      </c>
      <c r="I225">
        <v>1</v>
      </c>
      <c r="J225">
        <v>1</v>
      </c>
      <c r="K225">
        <v>1</v>
      </c>
      <c r="L225">
        <v>96.55</v>
      </c>
    </row>
    <row r="226" spans="1:12" x14ac:dyDescent="0.3">
      <c r="A226">
        <v>1</v>
      </c>
      <c r="B226">
        <v>400</v>
      </c>
      <c r="C226">
        <v>900</v>
      </c>
      <c r="D226">
        <v>8.7800000000000003E-2</v>
      </c>
      <c r="E226">
        <v>0.03</v>
      </c>
      <c r="F226">
        <v>0.08</v>
      </c>
      <c r="G226">
        <v>168.73</v>
      </c>
      <c r="H226">
        <v>38.5</v>
      </c>
      <c r="I226">
        <v>1</v>
      </c>
      <c r="J226">
        <v>1</v>
      </c>
      <c r="K226">
        <v>4</v>
      </c>
      <c r="L226">
        <v>96.51</v>
      </c>
    </row>
    <row r="227" spans="1:12" x14ac:dyDescent="0.3">
      <c r="A227">
        <v>1</v>
      </c>
      <c r="B227">
        <v>250</v>
      </c>
      <c r="C227">
        <v>2400</v>
      </c>
      <c r="D227">
        <v>0.13</v>
      </c>
      <c r="E227">
        <v>0.03</v>
      </c>
      <c r="F227">
        <v>7.0000000000000007E-2</v>
      </c>
      <c r="G227">
        <v>26.71</v>
      </c>
      <c r="H227">
        <v>41</v>
      </c>
      <c r="I227">
        <v>2</v>
      </c>
      <c r="J227">
        <v>1</v>
      </c>
      <c r="K227">
        <v>1</v>
      </c>
      <c r="L227">
        <v>96.5</v>
      </c>
    </row>
    <row r="228" spans="1:12" x14ac:dyDescent="0.3">
      <c r="A228">
        <v>1</v>
      </c>
      <c r="B228">
        <v>175</v>
      </c>
      <c r="C228">
        <v>1025</v>
      </c>
      <c r="D228">
        <v>5.2499999999999998E-2</v>
      </c>
      <c r="E228">
        <v>0.03</v>
      </c>
      <c r="F228">
        <v>0.15</v>
      </c>
      <c r="G228">
        <v>108.4</v>
      </c>
      <c r="H228">
        <v>35</v>
      </c>
      <c r="I228">
        <v>1</v>
      </c>
      <c r="J228">
        <v>1</v>
      </c>
      <c r="K228">
        <v>3</v>
      </c>
      <c r="L228">
        <v>96.5</v>
      </c>
    </row>
    <row r="229" spans="1:12" x14ac:dyDescent="0.3">
      <c r="A229">
        <v>1</v>
      </c>
      <c r="B229">
        <v>170</v>
      </c>
      <c r="C229">
        <v>1300</v>
      </c>
      <c r="D229">
        <v>0.05</v>
      </c>
      <c r="E229">
        <v>0.03</v>
      </c>
      <c r="F229">
        <v>7.0000000000000007E-2</v>
      </c>
      <c r="G229">
        <v>87.18</v>
      </c>
      <c r="H229">
        <v>25.68</v>
      </c>
      <c r="I229">
        <v>1</v>
      </c>
      <c r="J229">
        <v>1</v>
      </c>
      <c r="K229">
        <v>1</v>
      </c>
      <c r="L229">
        <v>96.47</v>
      </c>
    </row>
    <row r="230" spans="1:12" x14ac:dyDescent="0.3">
      <c r="A230">
        <v>1</v>
      </c>
      <c r="B230">
        <v>170</v>
      </c>
      <c r="C230">
        <v>700</v>
      </c>
      <c r="D230">
        <v>0.05</v>
      </c>
      <c r="E230">
        <v>0.03</v>
      </c>
      <c r="F230">
        <v>7.0000000000000007E-2</v>
      </c>
      <c r="G230">
        <v>161.9</v>
      </c>
      <c r="H230">
        <v>25.68</v>
      </c>
      <c r="I230">
        <v>1</v>
      </c>
      <c r="J230">
        <v>1</v>
      </c>
      <c r="K230">
        <v>1</v>
      </c>
      <c r="L230">
        <v>96.34</v>
      </c>
    </row>
    <row r="231" spans="1:12" x14ac:dyDescent="0.3">
      <c r="A231">
        <v>1</v>
      </c>
      <c r="B231">
        <v>788</v>
      </c>
      <c r="C231">
        <v>500</v>
      </c>
      <c r="D231">
        <v>0.35</v>
      </c>
      <c r="E231">
        <v>0.06</v>
      </c>
      <c r="F231">
        <v>0.1</v>
      </c>
      <c r="G231">
        <v>75.05</v>
      </c>
      <c r="H231">
        <v>40</v>
      </c>
      <c r="I231">
        <v>6</v>
      </c>
      <c r="J231">
        <v>1</v>
      </c>
      <c r="K231">
        <v>6</v>
      </c>
      <c r="L231">
        <v>96.29</v>
      </c>
    </row>
    <row r="232" spans="1:12" x14ac:dyDescent="0.3">
      <c r="A232">
        <v>1</v>
      </c>
      <c r="B232">
        <v>160</v>
      </c>
      <c r="C232">
        <v>1200</v>
      </c>
      <c r="D232">
        <v>0.05</v>
      </c>
      <c r="E232">
        <v>0.03</v>
      </c>
      <c r="F232">
        <v>7.0000000000000007E-2</v>
      </c>
      <c r="G232">
        <v>88.89</v>
      </c>
      <c r="H232">
        <v>25.68</v>
      </c>
      <c r="I232">
        <v>1</v>
      </c>
      <c r="J232">
        <v>1</v>
      </c>
      <c r="K232">
        <v>1</v>
      </c>
      <c r="L232">
        <v>96.25</v>
      </c>
    </row>
    <row r="233" spans="1:12" x14ac:dyDescent="0.3">
      <c r="A233">
        <v>1</v>
      </c>
      <c r="B233">
        <v>300</v>
      </c>
      <c r="C233">
        <v>1500</v>
      </c>
      <c r="D233">
        <v>0.15</v>
      </c>
      <c r="E233">
        <v>0.05</v>
      </c>
      <c r="F233">
        <v>8.5000000000000006E-2</v>
      </c>
      <c r="G233">
        <v>26.67</v>
      </c>
      <c r="H233">
        <v>41.5</v>
      </c>
      <c r="I233">
        <v>6</v>
      </c>
      <c r="J233">
        <v>1</v>
      </c>
      <c r="K233">
        <v>6</v>
      </c>
      <c r="L233">
        <v>96.2</v>
      </c>
    </row>
    <row r="234" spans="1:12" x14ac:dyDescent="0.3">
      <c r="A234">
        <v>1</v>
      </c>
      <c r="B234">
        <v>150</v>
      </c>
      <c r="C234">
        <v>1000</v>
      </c>
      <c r="D234">
        <v>0.05</v>
      </c>
      <c r="E234">
        <v>0.05</v>
      </c>
      <c r="F234">
        <v>0.115</v>
      </c>
      <c r="G234">
        <v>60</v>
      </c>
      <c r="H234">
        <v>47.5</v>
      </c>
      <c r="I234">
        <v>6</v>
      </c>
      <c r="J234">
        <v>4</v>
      </c>
      <c r="K234">
        <v>6</v>
      </c>
      <c r="L234">
        <v>96.18</v>
      </c>
    </row>
    <row r="235" spans="1:12" x14ac:dyDescent="0.3">
      <c r="A235">
        <v>1</v>
      </c>
      <c r="B235">
        <v>180</v>
      </c>
      <c r="C235">
        <v>700</v>
      </c>
      <c r="D235">
        <v>0.05</v>
      </c>
      <c r="E235">
        <v>0.03</v>
      </c>
      <c r="F235">
        <v>7.0000000000000007E-2</v>
      </c>
      <c r="G235">
        <v>171.43</v>
      </c>
      <c r="H235">
        <v>25.68</v>
      </c>
      <c r="I235">
        <v>1</v>
      </c>
      <c r="J235">
        <v>1</v>
      </c>
      <c r="K235">
        <v>1</v>
      </c>
      <c r="L235">
        <v>96.1</v>
      </c>
    </row>
    <row r="236" spans="1:12" x14ac:dyDescent="0.3">
      <c r="A236">
        <v>1</v>
      </c>
      <c r="B236">
        <v>350</v>
      </c>
      <c r="C236">
        <v>1100</v>
      </c>
      <c r="D236">
        <v>0.1</v>
      </c>
      <c r="E236">
        <v>0.03</v>
      </c>
      <c r="F236">
        <v>0.08</v>
      </c>
      <c r="G236">
        <v>106.06</v>
      </c>
      <c r="H236">
        <v>41.5</v>
      </c>
      <c r="I236">
        <v>1</v>
      </c>
      <c r="J236">
        <v>1</v>
      </c>
      <c r="K236">
        <v>1</v>
      </c>
      <c r="L236">
        <v>96.08</v>
      </c>
    </row>
    <row r="237" spans="1:12" x14ac:dyDescent="0.3">
      <c r="A237">
        <v>1</v>
      </c>
      <c r="B237">
        <v>150</v>
      </c>
      <c r="C237">
        <v>1100</v>
      </c>
      <c r="D237">
        <v>0.05</v>
      </c>
      <c r="E237">
        <v>0.03</v>
      </c>
      <c r="F237">
        <v>7.0000000000000007E-2</v>
      </c>
      <c r="G237">
        <v>90.91</v>
      </c>
      <c r="H237">
        <v>25.68</v>
      </c>
      <c r="I237">
        <v>1</v>
      </c>
      <c r="J237">
        <v>1</v>
      </c>
      <c r="K237">
        <v>1</v>
      </c>
      <c r="L237">
        <v>96.05</v>
      </c>
    </row>
    <row r="238" spans="1:12" x14ac:dyDescent="0.3">
      <c r="A238">
        <v>1</v>
      </c>
      <c r="B238">
        <v>150</v>
      </c>
      <c r="C238">
        <v>600</v>
      </c>
      <c r="D238">
        <v>0.05</v>
      </c>
      <c r="E238">
        <v>0.03</v>
      </c>
      <c r="F238">
        <v>7.0000000000000007E-2</v>
      </c>
      <c r="G238">
        <v>166.67</v>
      </c>
      <c r="H238">
        <v>25.68</v>
      </c>
      <c r="I238">
        <v>1</v>
      </c>
      <c r="J238">
        <v>1</v>
      </c>
      <c r="K238">
        <v>1</v>
      </c>
      <c r="L238">
        <v>95.99</v>
      </c>
    </row>
    <row r="239" spans="1:12" x14ac:dyDescent="0.3">
      <c r="A239">
        <v>1</v>
      </c>
      <c r="B239">
        <v>250</v>
      </c>
      <c r="C239">
        <v>800</v>
      </c>
      <c r="D239">
        <v>0.15</v>
      </c>
      <c r="E239">
        <v>0.06</v>
      </c>
      <c r="F239">
        <v>0.08</v>
      </c>
      <c r="G239">
        <v>34.72</v>
      </c>
      <c r="H239">
        <v>28</v>
      </c>
      <c r="I239">
        <v>6</v>
      </c>
      <c r="J239">
        <v>1</v>
      </c>
      <c r="K239">
        <v>6</v>
      </c>
      <c r="L239">
        <v>95.88</v>
      </c>
    </row>
    <row r="240" spans="1:12" x14ac:dyDescent="0.3">
      <c r="A240">
        <v>1</v>
      </c>
      <c r="B240">
        <v>250</v>
      </c>
      <c r="C240">
        <v>700</v>
      </c>
      <c r="D240">
        <v>0.13</v>
      </c>
      <c r="E240">
        <v>0.06</v>
      </c>
      <c r="F240">
        <v>7.0000000000000007E-2</v>
      </c>
      <c r="G240">
        <v>45.79</v>
      </c>
      <c r="H240">
        <v>41</v>
      </c>
      <c r="I240">
        <v>2</v>
      </c>
      <c r="J240">
        <v>1</v>
      </c>
      <c r="K240">
        <v>1</v>
      </c>
      <c r="L240">
        <v>95.8</v>
      </c>
    </row>
    <row r="241" spans="1:12" x14ac:dyDescent="0.3">
      <c r="A241">
        <v>1</v>
      </c>
      <c r="B241">
        <v>463</v>
      </c>
      <c r="C241">
        <v>1099</v>
      </c>
      <c r="D241">
        <v>0.3</v>
      </c>
      <c r="E241">
        <v>0.06</v>
      </c>
      <c r="F241">
        <v>0.1</v>
      </c>
      <c r="G241">
        <v>23.41</v>
      </c>
      <c r="H241">
        <v>40</v>
      </c>
      <c r="I241">
        <v>6</v>
      </c>
      <c r="J241">
        <v>1</v>
      </c>
      <c r="K241">
        <v>6</v>
      </c>
      <c r="L241">
        <v>95.78</v>
      </c>
    </row>
    <row r="242" spans="1:12" x14ac:dyDescent="0.3">
      <c r="A242">
        <v>1</v>
      </c>
      <c r="B242">
        <v>250</v>
      </c>
      <c r="C242">
        <v>400</v>
      </c>
      <c r="D242">
        <v>0.13</v>
      </c>
      <c r="E242">
        <v>0.09</v>
      </c>
      <c r="F242">
        <v>7.0000000000000007E-2</v>
      </c>
      <c r="G242">
        <v>53.42</v>
      </c>
      <c r="H242">
        <v>41</v>
      </c>
      <c r="I242">
        <v>2</v>
      </c>
      <c r="J242">
        <v>1</v>
      </c>
      <c r="K242">
        <v>1</v>
      </c>
      <c r="L242">
        <v>95.7</v>
      </c>
    </row>
    <row r="243" spans="1:12" x14ac:dyDescent="0.3">
      <c r="A243">
        <v>1</v>
      </c>
      <c r="B243">
        <v>625</v>
      </c>
      <c r="C243">
        <v>1400</v>
      </c>
      <c r="D243">
        <v>0.35</v>
      </c>
      <c r="E243">
        <v>0.06</v>
      </c>
      <c r="F243">
        <v>0.1</v>
      </c>
      <c r="G243">
        <v>21.26</v>
      </c>
      <c r="H243">
        <v>40</v>
      </c>
      <c r="I243">
        <v>6</v>
      </c>
      <c r="J243">
        <v>1</v>
      </c>
      <c r="K243">
        <v>6</v>
      </c>
      <c r="L243">
        <v>95.67</v>
      </c>
    </row>
    <row r="244" spans="1:12" x14ac:dyDescent="0.3">
      <c r="A244">
        <v>1</v>
      </c>
      <c r="B244">
        <v>160</v>
      </c>
      <c r="C244">
        <v>600</v>
      </c>
      <c r="D244">
        <v>0.05</v>
      </c>
      <c r="E244">
        <v>0.03</v>
      </c>
      <c r="F244">
        <v>7.0000000000000007E-2</v>
      </c>
      <c r="G244">
        <v>177.78</v>
      </c>
      <c r="H244">
        <v>25.68</v>
      </c>
      <c r="I244">
        <v>1</v>
      </c>
      <c r="J244">
        <v>1</v>
      </c>
      <c r="K244">
        <v>1</v>
      </c>
      <c r="L244">
        <v>95.65</v>
      </c>
    </row>
    <row r="245" spans="1:12" x14ac:dyDescent="0.3">
      <c r="A245">
        <v>1</v>
      </c>
      <c r="B245">
        <v>150</v>
      </c>
      <c r="C245">
        <v>1200</v>
      </c>
      <c r="D245">
        <v>0.05</v>
      </c>
      <c r="E245">
        <v>0.03</v>
      </c>
      <c r="F245">
        <v>7.0000000000000007E-2</v>
      </c>
      <c r="G245">
        <v>83.33</v>
      </c>
      <c r="H245">
        <v>25.68</v>
      </c>
      <c r="I245">
        <v>1</v>
      </c>
      <c r="J245">
        <v>1</v>
      </c>
      <c r="K245">
        <v>1</v>
      </c>
      <c r="L245">
        <v>95.64</v>
      </c>
    </row>
    <row r="246" spans="1:12" x14ac:dyDescent="0.3">
      <c r="A246">
        <v>1</v>
      </c>
      <c r="B246">
        <v>250</v>
      </c>
      <c r="C246">
        <v>2600</v>
      </c>
      <c r="D246">
        <v>0.13</v>
      </c>
      <c r="E246">
        <v>0.03</v>
      </c>
      <c r="F246">
        <v>7.0000000000000007E-2</v>
      </c>
      <c r="G246">
        <v>24.65</v>
      </c>
      <c r="H246">
        <v>41</v>
      </c>
      <c r="I246">
        <v>2</v>
      </c>
      <c r="J246">
        <v>1</v>
      </c>
      <c r="K246">
        <v>1</v>
      </c>
      <c r="L246">
        <v>95.6</v>
      </c>
    </row>
    <row r="247" spans="1:12" x14ac:dyDescent="0.3">
      <c r="A247">
        <v>1</v>
      </c>
      <c r="B247">
        <v>140</v>
      </c>
      <c r="C247">
        <v>1100</v>
      </c>
      <c r="D247">
        <v>0.05</v>
      </c>
      <c r="E247">
        <v>0.03</v>
      </c>
      <c r="F247">
        <v>7.0000000000000007E-2</v>
      </c>
      <c r="G247">
        <v>84.85</v>
      </c>
      <c r="H247">
        <v>25.68</v>
      </c>
      <c r="I247">
        <v>1</v>
      </c>
      <c r="J247">
        <v>1</v>
      </c>
      <c r="K247">
        <v>1</v>
      </c>
      <c r="L247">
        <v>95.59</v>
      </c>
    </row>
    <row r="248" spans="1:12" x14ac:dyDescent="0.3">
      <c r="A248">
        <v>1</v>
      </c>
      <c r="B248">
        <v>400</v>
      </c>
      <c r="C248">
        <v>600</v>
      </c>
      <c r="D248">
        <v>0.1164</v>
      </c>
      <c r="E248">
        <v>0.03</v>
      </c>
      <c r="F248">
        <v>0.08</v>
      </c>
      <c r="G248">
        <v>190.91</v>
      </c>
      <c r="H248">
        <v>38.5</v>
      </c>
      <c r="I248">
        <v>1</v>
      </c>
      <c r="J248">
        <v>1</v>
      </c>
      <c r="K248">
        <v>4</v>
      </c>
      <c r="L248">
        <v>95.58</v>
      </c>
    </row>
    <row r="249" spans="1:12" x14ac:dyDescent="0.3">
      <c r="A249">
        <v>1</v>
      </c>
      <c r="B249">
        <v>250</v>
      </c>
      <c r="C249">
        <v>325</v>
      </c>
      <c r="D249">
        <v>0.13</v>
      </c>
      <c r="E249">
        <v>0.09</v>
      </c>
      <c r="F249">
        <v>7.0000000000000007E-2</v>
      </c>
      <c r="G249">
        <v>65.75</v>
      </c>
      <c r="H249">
        <v>41</v>
      </c>
      <c r="I249">
        <v>2</v>
      </c>
      <c r="J249">
        <v>1</v>
      </c>
      <c r="K249">
        <v>1</v>
      </c>
      <c r="L249">
        <v>95.4</v>
      </c>
    </row>
    <row r="250" spans="1:12" x14ac:dyDescent="0.3">
      <c r="A250">
        <v>1</v>
      </c>
      <c r="B250">
        <v>170</v>
      </c>
      <c r="C250">
        <v>600</v>
      </c>
      <c r="D250">
        <v>0.05</v>
      </c>
      <c r="E250">
        <v>0.03</v>
      </c>
      <c r="F250">
        <v>7.0000000000000007E-2</v>
      </c>
      <c r="G250">
        <v>188.89</v>
      </c>
      <c r="H250">
        <v>25.68</v>
      </c>
      <c r="I250">
        <v>1</v>
      </c>
      <c r="J250">
        <v>1</v>
      </c>
      <c r="K250">
        <v>1</v>
      </c>
      <c r="L250">
        <v>95.38</v>
      </c>
    </row>
    <row r="251" spans="1:12" x14ac:dyDescent="0.3">
      <c r="A251">
        <v>1</v>
      </c>
      <c r="B251">
        <v>180</v>
      </c>
      <c r="C251">
        <v>1500</v>
      </c>
      <c r="D251">
        <v>0.05</v>
      </c>
      <c r="E251">
        <v>0.03</v>
      </c>
      <c r="F251">
        <v>7.0000000000000007E-2</v>
      </c>
      <c r="G251">
        <v>80</v>
      </c>
      <c r="H251">
        <v>25.68</v>
      </c>
      <c r="I251">
        <v>1</v>
      </c>
      <c r="J251">
        <v>1</v>
      </c>
      <c r="K251">
        <v>1</v>
      </c>
      <c r="L251">
        <v>95.22</v>
      </c>
    </row>
    <row r="252" spans="1:12" x14ac:dyDescent="0.3">
      <c r="A252">
        <v>1</v>
      </c>
      <c r="B252">
        <v>170</v>
      </c>
      <c r="C252">
        <v>1400</v>
      </c>
      <c r="D252">
        <v>0.05</v>
      </c>
      <c r="E252">
        <v>0.03</v>
      </c>
      <c r="F252">
        <v>7.0000000000000007E-2</v>
      </c>
      <c r="G252">
        <v>80.95</v>
      </c>
      <c r="H252">
        <v>25.68</v>
      </c>
      <c r="I252">
        <v>1</v>
      </c>
      <c r="J252">
        <v>1</v>
      </c>
      <c r="K252">
        <v>1</v>
      </c>
      <c r="L252">
        <v>95.21</v>
      </c>
    </row>
    <row r="253" spans="1:12" x14ac:dyDescent="0.3">
      <c r="A253">
        <v>1</v>
      </c>
      <c r="B253">
        <v>250</v>
      </c>
      <c r="C253">
        <v>500</v>
      </c>
      <c r="D253">
        <v>0.13</v>
      </c>
      <c r="E253">
        <v>0.06</v>
      </c>
      <c r="F253">
        <v>7.0000000000000007E-2</v>
      </c>
      <c r="G253">
        <v>64.099999999999994</v>
      </c>
      <c r="H253">
        <v>41</v>
      </c>
      <c r="I253">
        <v>2</v>
      </c>
      <c r="J253">
        <v>1</v>
      </c>
      <c r="K253">
        <v>1</v>
      </c>
      <c r="L253">
        <v>95.2</v>
      </c>
    </row>
    <row r="254" spans="1:12" x14ac:dyDescent="0.3">
      <c r="A254">
        <v>1</v>
      </c>
      <c r="B254">
        <v>200</v>
      </c>
      <c r="C254">
        <v>1000</v>
      </c>
      <c r="D254">
        <v>0.15</v>
      </c>
      <c r="E254">
        <v>0.04</v>
      </c>
      <c r="F254">
        <v>0.08</v>
      </c>
      <c r="G254">
        <v>33.33</v>
      </c>
      <c r="H254">
        <v>28</v>
      </c>
      <c r="I254">
        <v>6</v>
      </c>
      <c r="J254">
        <v>1</v>
      </c>
      <c r="K254">
        <v>6</v>
      </c>
      <c r="L254">
        <v>95.13</v>
      </c>
    </row>
    <row r="255" spans="1:12" x14ac:dyDescent="0.3">
      <c r="A255">
        <v>1</v>
      </c>
      <c r="B255">
        <v>180</v>
      </c>
      <c r="C255">
        <v>600</v>
      </c>
      <c r="D255">
        <v>0.05</v>
      </c>
      <c r="E255">
        <v>0.03</v>
      </c>
      <c r="F255">
        <v>7.0000000000000007E-2</v>
      </c>
      <c r="G255">
        <v>200</v>
      </c>
      <c r="H255">
        <v>25.68</v>
      </c>
      <c r="I255">
        <v>1</v>
      </c>
      <c r="J255">
        <v>1</v>
      </c>
      <c r="K255">
        <v>1</v>
      </c>
      <c r="L255">
        <v>95.11</v>
      </c>
    </row>
    <row r="256" spans="1:12" x14ac:dyDescent="0.3">
      <c r="A256">
        <v>1</v>
      </c>
      <c r="B256">
        <v>140</v>
      </c>
      <c r="C256">
        <v>500</v>
      </c>
      <c r="D256">
        <v>0.05</v>
      </c>
      <c r="E256">
        <v>0.03</v>
      </c>
      <c r="F256">
        <v>7.0000000000000007E-2</v>
      </c>
      <c r="G256">
        <v>186.67</v>
      </c>
      <c r="H256">
        <v>25.68</v>
      </c>
      <c r="I256">
        <v>1</v>
      </c>
      <c r="J256">
        <v>1</v>
      </c>
      <c r="K256">
        <v>1</v>
      </c>
      <c r="L256">
        <v>95.1</v>
      </c>
    </row>
    <row r="257" spans="1:12" x14ac:dyDescent="0.3">
      <c r="A257">
        <v>1</v>
      </c>
      <c r="B257">
        <v>160</v>
      </c>
      <c r="C257">
        <v>1300</v>
      </c>
      <c r="D257">
        <v>0.05</v>
      </c>
      <c r="E257">
        <v>0.03</v>
      </c>
      <c r="F257">
        <v>7.0000000000000007E-2</v>
      </c>
      <c r="G257">
        <v>82.05</v>
      </c>
      <c r="H257">
        <v>25.68</v>
      </c>
      <c r="I257">
        <v>1</v>
      </c>
      <c r="J257">
        <v>1</v>
      </c>
      <c r="K257">
        <v>1</v>
      </c>
      <c r="L257">
        <v>95.05</v>
      </c>
    </row>
    <row r="258" spans="1:12" x14ac:dyDescent="0.3">
      <c r="A258">
        <v>1</v>
      </c>
      <c r="B258">
        <v>625</v>
      </c>
      <c r="C258">
        <v>2000</v>
      </c>
      <c r="D258">
        <v>0.3</v>
      </c>
      <c r="E258">
        <v>0.06</v>
      </c>
      <c r="F258">
        <v>0.1</v>
      </c>
      <c r="G258">
        <v>17.36</v>
      </c>
      <c r="H258">
        <v>40</v>
      </c>
      <c r="I258">
        <v>6</v>
      </c>
      <c r="J258">
        <v>1</v>
      </c>
      <c r="K258">
        <v>6</v>
      </c>
      <c r="L258">
        <v>94.83</v>
      </c>
    </row>
    <row r="259" spans="1:12" x14ac:dyDescent="0.3">
      <c r="A259">
        <v>1</v>
      </c>
      <c r="B259">
        <v>150</v>
      </c>
      <c r="C259">
        <v>500</v>
      </c>
      <c r="D259">
        <v>0.05</v>
      </c>
      <c r="E259">
        <v>0.03</v>
      </c>
      <c r="F259">
        <v>7.0000000000000007E-2</v>
      </c>
      <c r="G259">
        <v>200</v>
      </c>
      <c r="H259">
        <v>25.68</v>
      </c>
      <c r="I259">
        <v>1</v>
      </c>
      <c r="J259">
        <v>1</v>
      </c>
      <c r="K259">
        <v>1</v>
      </c>
      <c r="L259">
        <v>94.81</v>
      </c>
    </row>
    <row r="260" spans="1:12" x14ac:dyDescent="0.3">
      <c r="A260">
        <v>1</v>
      </c>
      <c r="B260">
        <v>463</v>
      </c>
      <c r="C260">
        <v>1099</v>
      </c>
      <c r="D260">
        <v>0.3</v>
      </c>
      <c r="E260">
        <v>0.06</v>
      </c>
      <c r="F260">
        <v>0.1</v>
      </c>
      <c r="G260">
        <v>23.41</v>
      </c>
      <c r="H260">
        <v>40</v>
      </c>
      <c r="I260">
        <v>6</v>
      </c>
      <c r="J260">
        <v>1</v>
      </c>
      <c r="K260">
        <v>6</v>
      </c>
      <c r="L260">
        <v>94.72</v>
      </c>
    </row>
    <row r="261" spans="1:12" x14ac:dyDescent="0.3">
      <c r="A261">
        <v>1</v>
      </c>
      <c r="B261">
        <v>300</v>
      </c>
      <c r="C261">
        <v>800</v>
      </c>
      <c r="D261">
        <v>0.3</v>
      </c>
      <c r="E261">
        <v>0.06</v>
      </c>
      <c r="F261">
        <v>0.1</v>
      </c>
      <c r="G261">
        <v>20.83</v>
      </c>
      <c r="H261">
        <v>40</v>
      </c>
      <c r="I261">
        <v>6</v>
      </c>
      <c r="J261">
        <v>1</v>
      </c>
      <c r="K261">
        <v>6</v>
      </c>
      <c r="L261">
        <v>94.68</v>
      </c>
    </row>
    <row r="262" spans="1:12" x14ac:dyDescent="0.3">
      <c r="A262">
        <v>1</v>
      </c>
      <c r="B262">
        <v>788</v>
      </c>
      <c r="C262">
        <v>1700</v>
      </c>
      <c r="D262">
        <v>0.4</v>
      </c>
      <c r="E262">
        <v>0.06</v>
      </c>
      <c r="F262">
        <v>0.1</v>
      </c>
      <c r="G262">
        <v>19.309999999999999</v>
      </c>
      <c r="H262">
        <v>40</v>
      </c>
      <c r="I262">
        <v>6</v>
      </c>
      <c r="J262">
        <v>1</v>
      </c>
      <c r="K262">
        <v>6</v>
      </c>
      <c r="L262">
        <v>94.67</v>
      </c>
    </row>
    <row r="263" spans="1:12" x14ac:dyDescent="0.3">
      <c r="A263">
        <v>1</v>
      </c>
      <c r="B263">
        <v>250</v>
      </c>
      <c r="C263">
        <v>250</v>
      </c>
      <c r="D263">
        <v>0.13</v>
      </c>
      <c r="E263">
        <v>0.09</v>
      </c>
      <c r="F263">
        <v>7.0000000000000007E-2</v>
      </c>
      <c r="G263">
        <v>85.47</v>
      </c>
      <c r="H263">
        <v>41</v>
      </c>
      <c r="I263">
        <v>2</v>
      </c>
      <c r="J263">
        <v>1</v>
      </c>
      <c r="K263">
        <v>1</v>
      </c>
      <c r="L263">
        <v>94.6</v>
      </c>
    </row>
    <row r="264" spans="1:12" x14ac:dyDescent="0.3">
      <c r="A264">
        <v>1</v>
      </c>
      <c r="B264">
        <v>140</v>
      </c>
      <c r="C264">
        <v>400</v>
      </c>
      <c r="D264">
        <v>0.05</v>
      </c>
      <c r="E264">
        <v>0.03</v>
      </c>
      <c r="F264">
        <v>7.0000000000000007E-2</v>
      </c>
      <c r="G264">
        <v>233.33</v>
      </c>
      <c r="H264">
        <v>25.68</v>
      </c>
      <c r="I264">
        <v>1</v>
      </c>
      <c r="J264">
        <v>1</v>
      </c>
      <c r="K264">
        <v>1</v>
      </c>
      <c r="L264">
        <v>94.52</v>
      </c>
    </row>
    <row r="265" spans="1:12" x14ac:dyDescent="0.3">
      <c r="A265">
        <v>1</v>
      </c>
      <c r="B265">
        <v>150</v>
      </c>
      <c r="C265">
        <v>1200</v>
      </c>
      <c r="D265">
        <v>0.13</v>
      </c>
      <c r="E265">
        <v>0.03</v>
      </c>
      <c r="F265">
        <v>7.0000000000000007E-2</v>
      </c>
      <c r="G265">
        <v>32.049999999999997</v>
      </c>
      <c r="H265">
        <v>41</v>
      </c>
      <c r="I265">
        <v>2</v>
      </c>
      <c r="J265">
        <v>1</v>
      </c>
      <c r="K265">
        <v>1</v>
      </c>
      <c r="L265">
        <v>94.5</v>
      </c>
    </row>
    <row r="266" spans="1:12" x14ac:dyDescent="0.3">
      <c r="A266">
        <v>1</v>
      </c>
      <c r="B266">
        <v>250</v>
      </c>
      <c r="C266">
        <v>400</v>
      </c>
      <c r="D266">
        <v>0.13</v>
      </c>
      <c r="E266">
        <v>0.06</v>
      </c>
      <c r="F266">
        <v>7.0000000000000007E-2</v>
      </c>
      <c r="G266">
        <v>80.13</v>
      </c>
      <c r="H266">
        <v>41</v>
      </c>
      <c r="I266">
        <v>2</v>
      </c>
      <c r="J266">
        <v>1</v>
      </c>
      <c r="K266">
        <v>1</v>
      </c>
      <c r="L266">
        <v>94.5</v>
      </c>
    </row>
    <row r="267" spans="1:12" x14ac:dyDescent="0.3">
      <c r="A267">
        <v>1</v>
      </c>
      <c r="B267">
        <v>250</v>
      </c>
      <c r="C267">
        <v>1800</v>
      </c>
      <c r="D267">
        <v>0.13</v>
      </c>
      <c r="E267">
        <v>0.06</v>
      </c>
      <c r="F267">
        <v>7.0000000000000007E-2</v>
      </c>
      <c r="G267">
        <v>17.809999999999999</v>
      </c>
      <c r="H267">
        <v>41</v>
      </c>
      <c r="I267">
        <v>2</v>
      </c>
      <c r="J267">
        <v>1</v>
      </c>
      <c r="K267">
        <v>1</v>
      </c>
      <c r="L267">
        <v>94.5</v>
      </c>
    </row>
    <row r="268" spans="1:12" x14ac:dyDescent="0.3">
      <c r="A268">
        <v>1</v>
      </c>
      <c r="B268">
        <v>175</v>
      </c>
      <c r="C268">
        <v>1675</v>
      </c>
      <c r="D268">
        <v>9.7500000000000003E-2</v>
      </c>
      <c r="E268">
        <v>0.03</v>
      </c>
      <c r="F268">
        <v>0.15</v>
      </c>
      <c r="G268">
        <v>35.72</v>
      </c>
      <c r="H268">
        <v>35</v>
      </c>
      <c r="I268">
        <v>1</v>
      </c>
      <c r="J268">
        <v>1</v>
      </c>
      <c r="K268">
        <v>3</v>
      </c>
      <c r="L268">
        <v>94.5</v>
      </c>
    </row>
    <row r="269" spans="1:12" x14ac:dyDescent="0.3">
      <c r="A269">
        <v>1</v>
      </c>
      <c r="B269">
        <v>150</v>
      </c>
      <c r="C269">
        <v>1350</v>
      </c>
      <c r="D269">
        <v>7.4999999999999997E-2</v>
      </c>
      <c r="E269">
        <v>0.03</v>
      </c>
      <c r="F269">
        <v>0.15</v>
      </c>
      <c r="G269">
        <v>49.38</v>
      </c>
      <c r="H269">
        <v>35</v>
      </c>
      <c r="I269">
        <v>1</v>
      </c>
      <c r="J269">
        <v>1</v>
      </c>
      <c r="K269">
        <v>3</v>
      </c>
      <c r="L269">
        <v>94.5</v>
      </c>
    </row>
    <row r="270" spans="1:12" x14ac:dyDescent="0.3">
      <c r="A270">
        <v>1</v>
      </c>
      <c r="B270">
        <v>180</v>
      </c>
      <c r="C270">
        <v>1600</v>
      </c>
      <c r="D270">
        <v>0.05</v>
      </c>
      <c r="E270">
        <v>0.03</v>
      </c>
      <c r="F270">
        <v>7.0000000000000007E-2</v>
      </c>
      <c r="G270">
        <v>75</v>
      </c>
      <c r="H270">
        <v>25.68</v>
      </c>
      <c r="I270">
        <v>1</v>
      </c>
      <c r="J270">
        <v>1</v>
      </c>
      <c r="K270">
        <v>1</v>
      </c>
      <c r="L270">
        <v>94.42</v>
      </c>
    </row>
    <row r="271" spans="1:12" x14ac:dyDescent="0.3">
      <c r="A271">
        <v>1</v>
      </c>
      <c r="B271">
        <v>140</v>
      </c>
      <c r="C271">
        <v>1200</v>
      </c>
      <c r="D271">
        <v>0.05</v>
      </c>
      <c r="E271">
        <v>0.03</v>
      </c>
      <c r="F271">
        <v>7.0000000000000007E-2</v>
      </c>
      <c r="G271">
        <v>77.78</v>
      </c>
      <c r="H271">
        <v>25.68</v>
      </c>
      <c r="I271">
        <v>1</v>
      </c>
      <c r="J271">
        <v>1</v>
      </c>
      <c r="K271">
        <v>1</v>
      </c>
      <c r="L271">
        <v>94.41</v>
      </c>
    </row>
    <row r="272" spans="1:12" x14ac:dyDescent="0.3">
      <c r="A272">
        <v>1</v>
      </c>
      <c r="B272">
        <v>150</v>
      </c>
      <c r="C272">
        <v>1200</v>
      </c>
      <c r="D272">
        <v>0.13</v>
      </c>
      <c r="E272">
        <v>0.03</v>
      </c>
      <c r="F272">
        <v>7.0000000000000007E-2</v>
      </c>
      <c r="G272">
        <v>32.049999999999997</v>
      </c>
      <c r="H272">
        <v>41</v>
      </c>
      <c r="I272">
        <v>2</v>
      </c>
      <c r="J272">
        <v>1</v>
      </c>
      <c r="K272">
        <v>1</v>
      </c>
      <c r="L272">
        <v>94.4</v>
      </c>
    </row>
    <row r="273" spans="1:12" x14ac:dyDescent="0.3">
      <c r="A273">
        <v>1</v>
      </c>
      <c r="B273">
        <v>200</v>
      </c>
      <c r="C273">
        <v>800</v>
      </c>
      <c r="D273">
        <v>0.1</v>
      </c>
      <c r="E273">
        <v>0.02</v>
      </c>
      <c r="F273">
        <v>0.08</v>
      </c>
      <c r="G273">
        <v>125</v>
      </c>
      <c r="H273">
        <v>28</v>
      </c>
      <c r="I273">
        <v>6</v>
      </c>
      <c r="J273">
        <v>1</v>
      </c>
      <c r="K273">
        <v>6</v>
      </c>
      <c r="L273">
        <v>94.38</v>
      </c>
    </row>
    <row r="274" spans="1:12" x14ac:dyDescent="0.3">
      <c r="A274">
        <v>1</v>
      </c>
      <c r="B274">
        <v>788</v>
      </c>
      <c r="C274">
        <v>2300</v>
      </c>
      <c r="D274">
        <v>0.35</v>
      </c>
      <c r="E274">
        <v>0.06</v>
      </c>
      <c r="F274">
        <v>0.1</v>
      </c>
      <c r="G274">
        <v>16.309999999999999</v>
      </c>
      <c r="H274">
        <v>40</v>
      </c>
      <c r="I274">
        <v>6</v>
      </c>
      <c r="J274">
        <v>1</v>
      </c>
      <c r="K274">
        <v>6</v>
      </c>
      <c r="L274">
        <v>94.33</v>
      </c>
    </row>
    <row r="275" spans="1:12" x14ac:dyDescent="0.3">
      <c r="A275">
        <v>1</v>
      </c>
      <c r="B275">
        <v>160</v>
      </c>
      <c r="C275">
        <v>1400</v>
      </c>
      <c r="D275">
        <v>0.05</v>
      </c>
      <c r="E275">
        <v>0.03</v>
      </c>
      <c r="F275">
        <v>7.0000000000000007E-2</v>
      </c>
      <c r="G275">
        <v>76.19</v>
      </c>
      <c r="H275">
        <v>25.68</v>
      </c>
      <c r="I275">
        <v>1</v>
      </c>
      <c r="J275">
        <v>1</v>
      </c>
      <c r="K275">
        <v>1</v>
      </c>
      <c r="L275">
        <v>94.33</v>
      </c>
    </row>
    <row r="276" spans="1:12" x14ac:dyDescent="0.3">
      <c r="A276">
        <v>1</v>
      </c>
      <c r="B276">
        <v>160</v>
      </c>
      <c r="C276">
        <v>500</v>
      </c>
      <c r="D276">
        <v>0.05</v>
      </c>
      <c r="E276">
        <v>0.03</v>
      </c>
      <c r="F276">
        <v>7.0000000000000007E-2</v>
      </c>
      <c r="G276">
        <v>213.33</v>
      </c>
      <c r="H276">
        <v>25.68</v>
      </c>
      <c r="I276">
        <v>1</v>
      </c>
      <c r="J276">
        <v>1</v>
      </c>
      <c r="K276">
        <v>1</v>
      </c>
      <c r="L276">
        <v>94.31</v>
      </c>
    </row>
    <row r="277" spans="1:12" x14ac:dyDescent="0.3">
      <c r="A277">
        <v>1</v>
      </c>
      <c r="B277">
        <v>463</v>
      </c>
      <c r="C277">
        <v>1700</v>
      </c>
      <c r="D277">
        <v>0.4</v>
      </c>
      <c r="E277">
        <v>0.06</v>
      </c>
      <c r="F277">
        <v>0.1</v>
      </c>
      <c r="G277">
        <v>11.35</v>
      </c>
      <c r="H277">
        <v>40</v>
      </c>
      <c r="I277">
        <v>6</v>
      </c>
      <c r="J277">
        <v>1</v>
      </c>
      <c r="K277">
        <v>6</v>
      </c>
      <c r="L277">
        <v>94.25</v>
      </c>
    </row>
    <row r="278" spans="1:12" x14ac:dyDescent="0.3">
      <c r="A278">
        <v>1</v>
      </c>
      <c r="B278">
        <v>170</v>
      </c>
      <c r="C278">
        <v>1500</v>
      </c>
      <c r="D278">
        <v>0.05</v>
      </c>
      <c r="E278">
        <v>0.03</v>
      </c>
      <c r="F278">
        <v>7.0000000000000007E-2</v>
      </c>
      <c r="G278">
        <v>75.56</v>
      </c>
      <c r="H278">
        <v>25.68</v>
      </c>
      <c r="I278">
        <v>1</v>
      </c>
      <c r="J278">
        <v>1</v>
      </c>
      <c r="K278">
        <v>1</v>
      </c>
      <c r="L278">
        <v>94.25</v>
      </c>
    </row>
    <row r="279" spans="1:12" x14ac:dyDescent="0.3">
      <c r="A279">
        <v>1</v>
      </c>
      <c r="B279">
        <v>150</v>
      </c>
      <c r="C279">
        <v>1300</v>
      </c>
      <c r="D279">
        <v>0.05</v>
      </c>
      <c r="E279">
        <v>0.03</v>
      </c>
      <c r="F279">
        <v>7.0000000000000007E-2</v>
      </c>
      <c r="G279">
        <v>76.92</v>
      </c>
      <c r="H279">
        <v>25.68</v>
      </c>
      <c r="I279">
        <v>1</v>
      </c>
      <c r="J279">
        <v>1</v>
      </c>
      <c r="K279">
        <v>1</v>
      </c>
      <c r="L279">
        <v>94.22</v>
      </c>
    </row>
    <row r="280" spans="1:12" x14ac:dyDescent="0.3">
      <c r="A280">
        <v>1</v>
      </c>
      <c r="B280">
        <v>300</v>
      </c>
      <c r="C280">
        <v>1400</v>
      </c>
      <c r="D280">
        <v>0.35</v>
      </c>
      <c r="E280">
        <v>0.06</v>
      </c>
      <c r="F280">
        <v>0.1</v>
      </c>
      <c r="G280">
        <v>10.199999999999999</v>
      </c>
      <c r="H280">
        <v>40</v>
      </c>
      <c r="I280">
        <v>6</v>
      </c>
      <c r="J280">
        <v>1</v>
      </c>
      <c r="K280">
        <v>6</v>
      </c>
      <c r="L280">
        <v>93.94</v>
      </c>
    </row>
    <row r="281" spans="1:12" x14ac:dyDescent="0.3">
      <c r="A281">
        <v>1</v>
      </c>
      <c r="B281">
        <v>170</v>
      </c>
      <c r="C281">
        <v>500</v>
      </c>
      <c r="D281">
        <v>0.05</v>
      </c>
      <c r="E281">
        <v>0.03</v>
      </c>
      <c r="F281">
        <v>7.0000000000000007E-2</v>
      </c>
      <c r="G281">
        <v>226.67</v>
      </c>
      <c r="H281">
        <v>25.68</v>
      </c>
      <c r="I281">
        <v>1</v>
      </c>
      <c r="J281">
        <v>1</v>
      </c>
      <c r="K281">
        <v>1</v>
      </c>
      <c r="L281">
        <v>93.87</v>
      </c>
    </row>
    <row r="282" spans="1:12" x14ac:dyDescent="0.3">
      <c r="A282">
        <v>1</v>
      </c>
      <c r="B282">
        <v>788</v>
      </c>
      <c r="C282">
        <v>500</v>
      </c>
      <c r="D282">
        <v>0.35</v>
      </c>
      <c r="E282">
        <v>0.06</v>
      </c>
      <c r="F282">
        <v>0.1</v>
      </c>
      <c r="G282">
        <v>75.05</v>
      </c>
      <c r="H282">
        <v>40</v>
      </c>
      <c r="I282">
        <v>6</v>
      </c>
      <c r="J282">
        <v>1</v>
      </c>
      <c r="K282">
        <v>6</v>
      </c>
      <c r="L282">
        <v>93.86</v>
      </c>
    </row>
    <row r="283" spans="1:12" x14ac:dyDescent="0.3">
      <c r="A283">
        <v>1</v>
      </c>
      <c r="B283">
        <v>250</v>
      </c>
      <c r="C283">
        <v>300</v>
      </c>
      <c r="D283">
        <v>0.13</v>
      </c>
      <c r="E283">
        <v>0.03</v>
      </c>
      <c r="F283">
        <v>7.0000000000000007E-2</v>
      </c>
      <c r="G283">
        <v>213.68</v>
      </c>
      <c r="H283">
        <v>41</v>
      </c>
      <c r="I283">
        <v>2</v>
      </c>
      <c r="J283">
        <v>1</v>
      </c>
      <c r="K283">
        <v>1</v>
      </c>
      <c r="L283">
        <v>93.7</v>
      </c>
    </row>
    <row r="284" spans="1:12" x14ac:dyDescent="0.3">
      <c r="A284">
        <v>1</v>
      </c>
      <c r="B284">
        <v>250</v>
      </c>
      <c r="C284">
        <v>2800</v>
      </c>
      <c r="D284">
        <v>0.13</v>
      </c>
      <c r="E284">
        <v>0.03</v>
      </c>
      <c r="F284">
        <v>7.0000000000000007E-2</v>
      </c>
      <c r="G284">
        <v>22.89</v>
      </c>
      <c r="H284">
        <v>41</v>
      </c>
      <c r="I284">
        <v>2</v>
      </c>
      <c r="J284">
        <v>1</v>
      </c>
      <c r="K284">
        <v>1</v>
      </c>
      <c r="L284">
        <v>93.7</v>
      </c>
    </row>
    <row r="285" spans="1:12" x14ac:dyDescent="0.3">
      <c r="A285">
        <v>1</v>
      </c>
      <c r="B285">
        <v>175</v>
      </c>
      <c r="C285">
        <v>1675</v>
      </c>
      <c r="D285">
        <v>5.2499999999999998E-2</v>
      </c>
      <c r="E285">
        <v>0.03</v>
      </c>
      <c r="F285">
        <v>0.15</v>
      </c>
      <c r="G285">
        <v>66.33</v>
      </c>
      <c r="H285">
        <v>35</v>
      </c>
      <c r="I285">
        <v>1</v>
      </c>
      <c r="J285">
        <v>1</v>
      </c>
      <c r="K285">
        <v>3</v>
      </c>
      <c r="L285">
        <v>93.6</v>
      </c>
    </row>
    <row r="286" spans="1:12" x14ac:dyDescent="0.3">
      <c r="A286">
        <v>1</v>
      </c>
      <c r="B286">
        <v>140</v>
      </c>
      <c r="C286">
        <v>1300</v>
      </c>
      <c r="D286">
        <v>0.05</v>
      </c>
      <c r="E286">
        <v>0.03</v>
      </c>
      <c r="F286">
        <v>7.0000000000000007E-2</v>
      </c>
      <c r="G286">
        <v>71.790000000000006</v>
      </c>
      <c r="H286">
        <v>25.68</v>
      </c>
      <c r="I286">
        <v>1</v>
      </c>
      <c r="J286">
        <v>1</v>
      </c>
      <c r="K286">
        <v>1</v>
      </c>
      <c r="L286">
        <v>93.56</v>
      </c>
    </row>
    <row r="287" spans="1:12" x14ac:dyDescent="0.3">
      <c r="A287">
        <v>1</v>
      </c>
      <c r="B287">
        <v>250</v>
      </c>
      <c r="C287">
        <v>1400</v>
      </c>
      <c r="D287">
        <v>0.13</v>
      </c>
      <c r="E287">
        <v>0.09</v>
      </c>
      <c r="F287">
        <v>7.0000000000000007E-2</v>
      </c>
      <c r="G287">
        <v>15.26</v>
      </c>
      <c r="H287">
        <v>41</v>
      </c>
      <c r="I287">
        <v>2</v>
      </c>
      <c r="J287">
        <v>1</v>
      </c>
      <c r="K287">
        <v>1</v>
      </c>
      <c r="L287">
        <v>93.5</v>
      </c>
    </row>
    <row r="288" spans="1:12" x14ac:dyDescent="0.3">
      <c r="A288">
        <v>1</v>
      </c>
      <c r="B288">
        <v>160</v>
      </c>
      <c r="C288">
        <v>1500</v>
      </c>
      <c r="D288">
        <v>0.05</v>
      </c>
      <c r="E288">
        <v>0.03</v>
      </c>
      <c r="F288">
        <v>7.0000000000000007E-2</v>
      </c>
      <c r="G288">
        <v>71.11</v>
      </c>
      <c r="H288">
        <v>25.68</v>
      </c>
      <c r="I288">
        <v>1</v>
      </c>
      <c r="J288">
        <v>1</v>
      </c>
      <c r="K288">
        <v>1</v>
      </c>
      <c r="L288">
        <v>93.45</v>
      </c>
    </row>
    <row r="289" spans="1:12" x14ac:dyDescent="0.3">
      <c r="A289">
        <v>1</v>
      </c>
      <c r="B289">
        <v>150</v>
      </c>
      <c r="C289">
        <v>400</v>
      </c>
      <c r="D289">
        <v>0.05</v>
      </c>
      <c r="E289">
        <v>0.03</v>
      </c>
      <c r="F289">
        <v>7.0000000000000007E-2</v>
      </c>
      <c r="G289">
        <v>250</v>
      </c>
      <c r="H289">
        <v>25.68</v>
      </c>
      <c r="I289">
        <v>1</v>
      </c>
      <c r="J289">
        <v>1</v>
      </c>
      <c r="K289">
        <v>1</v>
      </c>
      <c r="L289">
        <v>93.43</v>
      </c>
    </row>
    <row r="290" spans="1:12" x14ac:dyDescent="0.3">
      <c r="A290">
        <v>1</v>
      </c>
      <c r="B290">
        <v>170</v>
      </c>
      <c r="C290">
        <v>1600</v>
      </c>
      <c r="D290">
        <v>0.05</v>
      </c>
      <c r="E290">
        <v>0.03</v>
      </c>
      <c r="F290">
        <v>7.0000000000000007E-2</v>
      </c>
      <c r="G290">
        <v>70.83</v>
      </c>
      <c r="H290">
        <v>25.68</v>
      </c>
      <c r="I290">
        <v>1</v>
      </c>
      <c r="J290">
        <v>1</v>
      </c>
      <c r="K290">
        <v>1</v>
      </c>
      <c r="L290">
        <v>93.4</v>
      </c>
    </row>
    <row r="291" spans="1:12" x14ac:dyDescent="0.3">
      <c r="A291">
        <v>1</v>
      </c>
      <c r="B291">
        <v>250</v>
      </c>
      <c r="C291">
        <v>400</v>
      </c>
      <c r="D291">
        <v>0.13</v>
      </c>
      <c r="E291">
        <v>0.03</v>
      </c>
      <c r="F291">
        <v>7.0000000000000007E-2</v>
      </c>
      <c r="G291">
        <v>160.26</v>
      </c>
      <c r="H291">
        <v>41</v>
      </c>
      <c r="I291">
        <v>2</v>
      </c>
      <c r="J291">
        <v>1</v>
      </c>
      <c r="K291">
        <v>1</v>
      </c>
      <c r="L291">
        <v>93.3</v>
      </c>
    </row>
    <row r="292" spans="1:12" x14ac:dyDescent="0.3">
      <c r="A292">
        <v>1</v>
      </c>
      <c r="B292">
        <v>250</v>
      </c>
      <c r="C292">
        <v>600</v>
      </c>
      <c r="D292">
        <v>0.13</v>
      </c>
      <c r="E292">
        <v>0.03</v>
      </c>
      <c r="F292">
        <v>7.0000000000000007E-2</v>
      </c>
      <c r="G292">
        <v>106.84</v>
      </c>
      <c r="H292">
        <v>41</v>
      </c>
      <c r="I292">
        <v>2</v>
      </c>
      <c r="J292">
        <v>1</v>
      </c>
      <c r="K292">
        <v>1</v>
      </c>
      <c r="L292">
        <v>93.3</v>
      </c>
    </row>
    <row r="293" spans="1:12" x14ac:dyDescent="0.3">
      <c r="A293">
        <v>1</v>
      </c>
      <c r="B293">
        <v>463</v>
      </c>
      <c r="C293">
        <v>2300</v>
      </c>
      <c r="D293">
        <v>0.35</v>
      </c>
      <c r="E293">
        <v>0.06</v>
      </c>
      <c r="F293">
        <v>0.1</v>
      </c>
      <c r="G293">
        <v>9.59</v>
      </c>
      <c r="H293">
        <v>40</v>
      </c>
      <c r="I293">
        <v>6</v>
      </c>
      <c r="J293">
        <v>1</v>
      </c>
      <c r="K293">
        <v>6</v>
      </c>
      <c r="L293">
        <v>93.2</v>
      </c>
    </row>
    <row r="294" spans="1:12" x14ac:dyDescent="0.3">
      <c r="A294">
        <v>1</v>
      </c>
      <c r="B294">
        <v>175</v>
      </c>
      <c r="C294">
        <v>1675</v>
      </c>
      <c r="D294">
        <v>5.2499999999999998E-2</v>
      </c>
      <c r="E294">
        <v>0.03</v>
      </c>
      <c r="F294">
        <v>0.15</v>
      </c>
      <c r="G294">
        <v>66.33</v>
      </c>
      <c r="H294">
        <v>35</v>
      </c>
      <c r="I294">
        <v>1</v>
      </c>
      <c r="J294">
        <v>1</v>
      </c>
      <c r="K294">
        <v>3</v>
      </c>
      <c r="L294">
        <v>93.2</v>
      </c>
    </row>
    <row r="295" spans="1:12" x14ac:dyDescent="0.3">
      <c r="A295">
        <v>1</v>
      </c>
      <c r="B295">
        <v>150</v>
      </c>
      <c r="C295">
        <v>1400</v>
      </c>
      <c r="D295">
        <v>0.05</v>
      </c>
      <c r="E295">
        <v>0.03</v>
      </c>
      <c r="F295">
        <v>7.0000000000000007E-2</v>
      </c>
      <c r="G295">
        <v>71.430000000000007</v>
      </c>
      <c r="H295">
        <v>25.68</v>
      </c>
      <c r="I295">
        <v>1</v>
      </c>
      <c r="J295">
        <v>1</v>
      </c>
      <c r="K295">
        <v>1</v>
      </c>
      <c r="L295">
        <v>93.16</v>
      </c>
    </row>
    <row r="296" spans="1:12" x14ac:dyDescent="0.3">
      <c r="A296">
        <v>1</v>
      </c>
      <c r="B296">
        <v>180</v>
      </c>
      <c r="C296">
        <v>500</v>
      </c>
      <c r="D296">
        <v>0.05</v>
      </c>
      <c r="E296">
        <v>0.03</v>
      </c>
      <c r="F296">
        <v>7.0000000000000007E-2</v>
      </c>
      <c r="G296">
        <v>240</v>
      </c>
      <c r="H296">
        <v>25.68</v>
      </c>
      <c r="I296">
        <v>1</v>
      </c>
      <c r="J296">
        <v>1</v>
      </c>
      <c r="K296">
        <v>1</v>
      </c>
      <c r="L296">
        <v>93.13</v>
      </c>
    </row>
    <row r="297" spans="1:12" x14ac:dyDescent="0.3">
      <c r="A297">
        <v>1</v>
      </c>
      <c r="B297">
        <v>250</v>
      </c>
      <c r="C297">
        <v>200</v>
      </c>
      <c r="D297">
        <v>0.13</v>
      </c>
      <c r="E297">
        <v>0.03</v>
      </c>
      <c r="F297">
        <v>7.0000000000000007E-2</v>
      </c>
      <c r="G297">
        <v>320.51</v>
      </c>
      <c r="H297">
        <v>41</v>
      </c>
      <c r="I297">
        <v>2</v>
      </c>
      <c r="J297">
        <v>1</v>
      </c>
      <c r="K297">
        <v>1</v>
      </c>
      <c r="L297">
        <v>93</v>
      </c>
    </row>
    <row r="298" spans="1:12" x14ac:dyDescent="0.3">
      <c r="A298">
        <v>1</v>
      </c>
      <c r="B298">
        <v>250</v>
      </c>
      <c r="C298">
        <v>100</v>
      </c>
      <c r="D298">
        <v>0.13</v>
      </c>
      <c r="E298">
        <v>0.03</v>
      </c>
      <c r="F298">
        <v>7.0000000000000007E-2</v>
      </c>
      <c r="G298">
        <v>641.03</v>
      </c>
      <c r="H298">
        <v>41</v>
      </c>
      <c r="I298">
        <v>2</v>
      </c>
      <c r="J298">
        <v>1</v>
      </c>
      <c r="K298">
        <v>1</v>
      </c>
      <c r="L298">
        <v>92.9</v>
      </c>
    </row>
    <row r="299" spans="1:12" x14ac:dyDescent="0.3">
      <c r="A299">
        <v>1</v>
      </c>
      <c r="B299">
        <v>250</v>
      </c>
      <c r="C299">
        <v>1600</v>
      </c>
      <c r="D299">
        <v>0.13</v>
      </c>
      <c r="E299">
        <v>0.09</v>
      </c>
      <c r="F299">
        <v>7.0000000000000007E-2</v>
      </c>
      <c r="G299">
        <v>13.35</v>
      </c>
      <c r="H299">
        <v>41</v>
      </c>
      <c r="I299">
        <v>2</v>
      </c>
      <c r="J299">
        <v>1</v>
      </c>
      <c r="K299">
        <v>1</v>
      </c>
      <c r="L299">
        <v>92.8</v>
      </c>
    </row>
    <row r="300" spans="1:12" x14ac:dyDescent="0.3">
      <c r="A300">
        <v>1</v>
      </c>
      <c r="B300">
        <v>180</v>
      </c>
      <c r="C300">
        <v>1700</v>
      </c>
      <c r="D300">
        <v>0.05</v>
      </c>
      <c r="E300">
        <v>0.03</v>
      </c>
      <c r="F300">
        <v>7.0000000000000007E-2</v>
      </c>
      <c r="G300">
        <v>70.59</v>
      </c>
      <c r="H300">
        <v>25.68</v>
      </c>
      <c r="I300">
        <v>1</v>
      </c>
      <c r="J300">
        <v>1</v>
      </c>
      <c r="K300">
        <v>1</v>
      </c>
      <c r="L300">
        <v>92.73</v>
      </c>
    </row>
    <row r="301" spans="1:12" x14ac:dyDescent="0.3">
      <c r="A301">
        <v>1</v>
      </c>
      <c r="B301">
        <v>150</v>
      </c>
      <c r="C301">
        <v>1350</v>
      </c>
      <c r="D301">
        <v>7.4999999999999997E-2</v>
      </c>
      <c r="E301">
        <v>0.03</v>
      </c>
      <c r="F301">
        <v>0.15</v>
      </c>
      <c r="G301">
        <v>49.38</v>
      </c>
      <c r="H301">
        <v>35</v>
      </c>
      <c r="I301">
        <v>1</v>
      </c>
      <c r="J301">
        <v>1</v>
      </c>
      <c r="K301">
        <v>3</v>
      </c>
      <c r="L301">
        <v>92.7</v>
      </c>
    </row>
    <row r="302" spans="1:12" x14ac:dyDescent="0.3">
      <c r="A302">
        <v>1</v>
      </c>
      <c r="B302">
        <v>160</v>
      </c>
      <c r="C302">
        <v>400</v>
      </c>
      <c r="D302">
        <v>0.05</v>
      </c>
      <c r="E302">
        <v>0.03</v>
      </c>
      <c r="F302">
        <v>7.0000000000000007E-2</v>
      </c>
      <c r="G302">
        <v>266.67</v>
      </c>
      <c r="H302">
        <v>25.68</v>
      </c>
      <c r="I302">
        <v>1</v>
      </c>
      <c r="J302">
        <v>1</v>
      </c>
      <c r="K302">
        <v>1</v>
      </c>
      <c r="L302">
        <v>92.68</v>
      </c>
    </row>
    <row r="303" spans="1:12" x14ac:dyDescent="0.3">
      <c r="A303">
        <v>1</v>
      </c>
      <c r="B303">
        <v>200</v>
      </c>
      <c r="C303">
        <v>1200</v>
      </c>
      <c r="D303">
        <v>0.2</v>
      </c>
      <c r="E303">
        <v>0.06</v>
      </c>
      <c r="F303">
        <v>0.08</v>
      </c>
      <c r="G303">
        <v>13.89</v>
      </c>
      <c r="H303">
        <v>28</v>
      </c>
      <c r="I303">
        <v>6</v>
      </c>
      <c r="J303">
        <v>1</v>
      </c>
      <c r="K303">
        <v>6</v>
      </c>
      <c r="L303">
        <v>92.51</v>
      </c>
    </row>
    <row r="304" spans="1:12" x14ac:dyDescent="0.3">
      <c r="A304">
        <v>1</v>
      </c>
      <c r="B304">
        <v>150</v>
      </c>
      <c r="C304">
        <v>1350</v>
      </c>
      <c r="D304">
        <v>7.4999999999999997E-2</v>
      </c>
      <c r="E304">
        <v>0.03</v>
      </c>
      <c r="F304">
        <v>0.15</v>
      </c>
      <c r="G304">
        <v>49.38</v>
      </c>
      <c r="H304">
        <v>35</v>
      </c>
      <c r="I304">
        <v>1</v>
      </c>
      <c r="J304">
        <v>1</v>
      </c>
      <c r="K304">
        <v>3</v>
      </c>
      <c r="L304">
        <v>92.5</v>
      </c>
    </row>
    <row r="305" spans="1:12" x14ac:dyDescent="0.3">
      <c r="A305">
        <v>1</v>
      </c>
      <c r="B305">
        <v>250</v>
      </c>
      <c r="C305">
        <v>3000</v>
      </c>
      <c r="D305">
        <v>0.13</v>
      </c>
      <c r="E305">
        <v>0.03</v>
      </c>
      <c r="F305">
        <v>7.0000000000000007E-2</v>
      </c>
      <c r="G305">
        <v>21.37</v>
      </c>
      <c r="H305">
        <v>41</v>
      </c>
      <c r="I305">
        <v>2</v>
      </c>
      <c r="J305">
        <v>1</v>
      </c>
      <c r="K305">
        <v>1</v>
      </c>
      <c r="L305">
        <v>92.4</v>
      </c>
    </row>
    <row r="306" spans="1:12" x14ac:dyDescent="0.3">
      <c r="A306">
        <v>1</v>
      </c>
      <c r="B306">
        <v>170</v>
      </c>
      <c r="C306">
        <v>400</v>
      </c>
      <c r="D306">
        <v>0.05</v>
      </c>
      <c r="E306">
        <v>0.03</v>
      </c>
      <c r="F306">
        <v>7.0000000000000007E-2</v>
      </c>
      <c r="G306">
        <v>283.33</v>
      </c>
      <c r="H306">
        <v>25.68</v>
      </c>
      <c r="I306">
        <v>1</v>
      </c>
      <c r="J306">
        <v>1</v>
      </c>
      <c r="K306">
        <v>1</v>
      </c>
      <c r="L306">
        <v>92.22</v>
      </c>
    </row>
    <row r="307" spans="1:12" x14ac:dyDescent="0.3">
      <c r="A307">
        <v>1</v>
      </c>
      <c r="B307">
        <v>140</v>
      </c>
      <c r="C307">
        <v>300</v>
      </c>
      <c r="D307">
        <v>0.05</v>
      </c>
      <c r="E307">
        <v>0.03</v>
      </c>
      <c r="F307">
        <v>7.0000000000000007E-2</v>
      </c>
      <c r="G307">
        <v>311.11</v>
      </c>
      <c r="H307">
        <v>25.68</v>
      </c>
      <c r="I307">
        <v>1</v>
      </c>
      <c r="J307">
        <v>1</v>
      </c>
      <c r="K307">
        <v>1</v>
      </c>
      <c r="L307">
        <v>91.84</v>
      </c>
    </row>
    <row r="308" spans="1:12" x14ac:dyDescent="0.3">
      <c r="A308">
        <v>1</v>
      </c>
      <c r="B308">
        <v>160</v>
      </c>
      <c r="C308">
        <v>1600</v>
      </c>
      <c r="D308">
        <v>0.05</v>
      </c>
      <c r="E308">
        <v>0.03</v>
      </c>
      <c r="F308">
        <v>7.0000000000000007E-2</v>
      </c>
      <c r="G308">
        <v>66.67</v>
      </c>
      <c r="H308">
        <v>25.68</v>
      </c>
      <c r="I308">
        <v>1</v>
      </c>
      <c r="J308">
        <v>1</v>
      </c>
      <c r="K308">
        <v>1</v>
      </c>
      <c r="L308">
        <v>91.66</v>
      </c>
    </row>
    <row r="309" spans="1:12" x14ac:dyDescent="0.3">
      <c r="A309">
        <v>1</v>
      </c>
      <c r="B309">
        <v>180</v>
      </c>
      <c r="C309">
        <v>400</v>
      </c>
      <c r="D309">
        <v>0.05</v>
      </c>
      <c r="E309">
        <v>0.03</v>
      </c>
      <c r="F309">
        <v>7.0000000000000007E-2</v>
      </c>
      <c r="G309">
        <v>300</v>
      </c>
      <c r="H309">
        <v>25.68</v>
      </c>
      <c r="I309">
        <v>1</v>
      </c>
      <c r="J309">
        <v>1</v>
      </c>
      <c r="K309">
        <v>1</v>
      </c>
      <c r="L309">
        <v>91.63</v>
      </c>
    </row>
    <row r="310" spans="1:12" x14ac:dyDescent="0.3">
      <c r="A310">
        <v>1</v>
      </c>
      <c r="B310">
        <v>140</v>
      </c>
      <c r="C310">
        <v>1400</v>
      </c>
      <c r="D310">
        <v>0.05</v>
      </c>
      <c r="E310">
        <v>0.03</v>
      </c>
      <c r="F310">
        <v>7.0000000000000007E-2</v>
      </c>
      <c r="G310">
        <v>66.67</v>
      </c>
      <c r="H310">
        <v>25.68</v>
      </c>
      <c r="I310">
        <v>1</v>
      </c>
      <c r="J310">
        <v>1</v>
      </c>
      <c r="K310">
        <v>1</v>
      </c>
      <c r="L310">
        <v>91.53</v>
      </c>
    </row>
    <row r="311" spans="1:12" x14ac:dyDescent="0.3">
      <c r="A311">
        <v>1</v>
      </c>
      <c r="B311">
        <v>170</v>
      </c>
      <c r="C311">
        <v>1700</v>
      </c>
      <c r="D311">
        <v>0.05</v>
      </c>
      <c r="E311">
        <v>0.03</v>
      </c>
      <c r="F311">
        <v>7.0000000000000007E-2</v>
      </c>
      <c r="G311">
        <v>66.67</v>
      </c>
      <c r="H311">
        <v>25.68</v>
      </c>
      <c r="I311">
        <v>1</v>
      </c>
      <c r="J311">
        <v>1</v>
      </c>
      <c r="K311">
        <v>1</v>
      </c>
      <c r="L311">
        <v>91.47</v>
      </c>
    </row>
    <row r="312" spans="1:12" x14ac:dyDescent="0.3">
      <c r="A312">
        <v>1</v>
      </c>
      <c r="B312">
        <v>150</v>
      </c>
      <c r="C312">
        <v>1500</v>
      </c>
      <c r="D312">
        <v>0.05</v>
      </c>
      <c r="E312">
        <v>0.03</v>
      </c>
      <c r="F312">
        <v>7.0000000000000007E-2</v>
      </c>
      <c r="G312">
        <v>66.67</v>
      </c>
      <c r="H312">
        <v>25.68</v>
      </c>
      <c r="I312">
        <v>1</v>
      </c>
      <c r="J312">
        <v>1</v>
      </c>
      <c r="K312">
        <v>1</v>
      </c>
      <c r="L312">
        <v>91.07</v>
      </c>
    </row>
    <row r="313" spans="1:12" x14ac:dyDescent="0.3">
      <c r="A313">
        <v>1</v>
      </c>
      <c r="B313">
        <v>250</v>
      </c>
      <c r="C313">
        <v>3200</v>
      </c>
      <c r="D313">
        <v>0.13</v>
      </c>
      <c r="E313">
        <v>0.03</v>
      </c>
      <c r="F313">
        <v>7.0000000000000007E-2</v>
      </c>
      <c r="G313">
        <v>20.03</v>
      </c>
      <c r="H313">
        <v>41</v>
      </c>
      <c r="I313">
        <v>2</v>
      </c>
      <c r="J313">
        <v>1</v>
      </c>
      <c r="K313">
        <v>1</v>
      </c>
      <c r="L313">
        <v>91</v>
      </c>
    </row>
    <row r="314" spans="1:12" x14ac:dyDescent="0.3">
      <c r="A314">
        <v>1</v>
      </c>
      <c r="B314">
        <v>625</v>
      </c>
      <c r="C314">
        <v>1400</v>
      </c>
      <c r="D314">
        <v>0.35</v>
      </c>
      <c r="E314">
        <v>0.06</v>
      </c>
      <c r="F314">
        <v>0.1</v>
      </c>
      <c r="G314">
        <v>21.26</v>
      </c>
      <c r="H314">
        <v>40</v>
      </c>
      <c r="I314">
        <v>6</v>
      </c>
      <c r="J314">
        <v>1</v>
      </c>
      <c r="K314">
        <v>6</v>
      </c>
      <c r="L314">
        <v>90.9</v>
      </c>
    </row>
    <row r="315" spans="1:12" x14ac:dyDescent="0.3">
      <c r="A315">
        <v>1</v>
      </c>
      <c r="B315">
        <v>125</v>
      </c>
      <c r="C315">
        <v>1025</v>
      </c>
      <c r="D315">
        <v>9.7500000000000003E-2</v>
      </c>
      <c r="E315">
        <v>0.03</v>
      </c>
      <c r="F315">
        <v>0.15</v>
      </c>
      <c r="G315">
        <v>41.69</v>
      </c>
      <c r="H315">
        <v>35</v>
      </c>
      <c r="I315">
        <v>1</v>
      </c>
      <c r="J315">
        <v>1</v>
      </c>
      <c r="K315">
        <v>3</v>
      </c>
      <c r="L315">
        <v>90.7</v>
      </c>
    </row>
    <row r="316" spans="1:12" x14ac:dyDescent="0.3">
      <c r="A316">
        <v>1</v>
      </c>
      <c r="B316">
        <v>125</v>
      </c>
      <c r="C316">
        <v>1025</v>
      </c>
      <c r="D316">
        <v>9.7500000000000003E-2</v>
      </c>
      <c r="E316">
        <v>0.03</v>
      </c>
      <c r="F316">
        <v>0.15</v>
      </c>
      <c r="G316">
        <v>41.69</v>
      </c>
      <c r="H316">
        <v>35</v>
      </c>
      <c r="I316">
        <v>1</v>
      </c>
      <c r="J316">
        <v>1</v>
      </c>
      <c r="K316">
        <v>3</v>
      </c>
      <c r="L316">
        <v>90.6</v>
      </c>
    </row>
    <row r="317" spans="1:12" x14ac:dyDescent="0.3">
      <c r="A317">
        <v>1</v>
      </c>
      <c r="B317">
        <v>160</v>
      </c>
      <c r="C317">
        <v>1700</v>
      </c>
      <c r="D317">
        <v>0.05</v>
      </c>
      <c r="E317">
        <v>0.03</v>
      </c>
      <c r="F317">
        <v>7.0000000000000007E-2</v>
      </c>
      <c r="G317">
        <v>62.75</v>
      </c>
      <c r="H317">
        <v>25.68</v>
      </c>
      <c r="I317">
        <v>1</v>
      </c>
      <c r="J317">
        <v>1</v>
      </c>
      <c r="K317">
        <v>1</v>
      </c>
      <c r="L317">
        <v>90.58</v>
      </c>
    </row>
    <row r="318" spans="1:12" x14ac:dyDescent="0.3">
      <c r="A318">
        <v>1</v>
      </c>
      <c r="B318">
        <v>150</v>
      </c>
      <c r="C318">
        <v>300</v>
      </c>
      <c r="D318">
        <v>0.05</v>
      </c>
      <c r="E318">
        <v>0.03</v>
      </c>
      <c r="F318">
        <v>7.0000000000000007E-2</v>
      </c>
      <c r="G318">
        <v>333.33</v>
      </c>
      <c r="H318">
        <v>25.68</v>
      </c>
      <c r="I318">
        <v>1</v>
      </c>
      <c r="J318">
        <v>1</v>
      </c>
      <c r="K318">
        <v>1</v>
      </c>
      <c r="L318">
        <v>90.48</v>
      </c>
    </row>
    <row r="319" spans="1:12" x14ac:dyDescent="0.3">
      <c r="A319">
        <v>1</v>
      </c>
      <c r="B319">
        <v>140</v>
      </c>
      <c r="C319">
        <v>1500</v>
      </c>
      <c r="D319">
        <v>0.05</v>
      </c>
      <c r="E319">
        <v>0.03</v>
      </c>
      <c r="F319">
        <v>7.0000000000000007E-2</v>
      </c>
      <c r="G319">
        <v>62.22</v>
      </c>
      <c r="H319">
        <v>25.68</v>
      </c>
      <c r="I319">
        <v>1</v>
      </c>
      <c r="J319">
        <v>1</v>
      </c>
      <c r="K319">
        <v>1</v>
      </c>
      <c r="L319">
        <v>90.43</v>
      </c>
    </row>
    <row r="320" spans="1:12" x14ac:dyDescent="0.3">
      <c r="A320">
        <v>1</v>
      </c>
      <c r="B320">
        <v>150</v>
      </c>
      <c r="C320">
        <v>1600</v>
      </c>
      <c r="D320">
        <v>0.05</v>
      </c>
      <c r="E320">
        <v>0.03</v>
      </c>
      <c r="F320">
        <v>7.0000000000000007E-2</v>
      </c>
      <c r="G320">
        <v>62.5</v>
      </c>
      <c r="H320">
        <v>25.68</v>
      </c>
      <c r="I320">
        <v>1</v>
      </c>
      <c r="J320">
        <v>1</v>
      </c>
      <c r="K320">
        <v>1</v>
      </c>
      <c r="L320">
        <v>90.29</v>
      </c>
    </row>
    <row r="321" spans="1:12" x14ac:dyDescent="0.3">
      <c r="A321">
        <v>1</v>
      </c>
      <c r="B321">
        <v>160</v>
      </c>
      <c r="C321">
        <v>300</v>
      </c>
      <c r="D321">
        <v>0.05</v>
      </c>
      <c r="E321">
        <v>0.03</v>
      </c>
      <c r="F321">
        <v>7.0000000000000007E-2</v>
      </c>
      <c r="G321">
        <v>355.56</v>
      </c>
      <c r="H321">
        <v>25.68</v>
      </c>
      <c r="I321">
        <v>1</v>
      </c>
      <c r="J321">
        <v>1</v>
      </c>
      <c r="K321">
        <v>1</v>
      </c>
      <c r="L321">
        <v>90.11</v>
      </c>
    </row>
    <row r="322" spans="1:12" x14ac:dyDescent="0.3">
      <c r="A322">
        <v>1</v>
      </c>
      <c r="B322">
        <v>150</v>
      </c>
      <c r="C322">
        <v>1350</v>
      </c>
      <c r="D322">
        <v>7.4999999999999997E-2</v>
      </c>
      <c r="E322">
        <v>0.03</v>
      </c>
      <c r="F322">
        <v>0.15</v>
      </c>
      <c r="G322">
        <v>49.38</v>
      </c>
      <c r="H322">
        <v>35</v>
      </c>
      <c r="I322">
        <v>1</v>
      </c>
      <c r="J322">
        <v>1</v>
      </c>
      <c r="K322">
        <v>3</v>
      </c>
      <c r="L322">
        <v>90.1</v>
      </c>
    </row>
    <row r="323" spans="1:12" x14ac:dyDescent="0.3">
      <c r="A323">
        <v>1</v>
      </c>
      <c r="B323">
        <v>150</v>
      </c>
      <c r="C323">
        <v>1700</v>
      </c>
      <c r="D323">
        <v>0.05</v>
      </c>
      <c r="E323">
        <v>0.03</v>
      </c>
      <c r="F323">
        <v>7.0000000000000007E-2</v>
      </c>
      <c r="G323">
        <v>58.82</v>
      </c>
      <c r="H323">
        <v>25.68</v>
      </c>
      <c r="I323">
        <v>1</v>
      </c>
      <c r="J323">
        <v>1</v>
      </c>
      <c r="K323">
        <v>1</v>
      </c>
      <c r="L323">
        <v>89.97</v>
      </c>
    </row>
    <row r="324" spans="1:12" x14ac:dyDescent="0.3">
      <c r="A324">
        <v>1</v>
      </c>
      <c r="B324">
        <v>150</v>
      </c>
      <c r="C324">
        <v>1350</v>
      </c>
      <c r="D324">
        <v>7.4999999999999997E-2</v>
      </c>
      <c r="E324">
        <v>0.03</v>
      </c>
      <c r="F324">
        <v>0.15</v>
      </c>
      <c r="G324">
        <v>49.38</v>
      </c>
      <c r="H324">
        <v>35</v>
      </c>
      <c r="I324">
        <v>1</v>
      </c>
      <c r="J324">
        <v>1</v>
      </c>
      <c r="K324">
        <v>3</v>
      </c>
      <c r="L324">
        <v>89.9</v>
      </c>
    </row>
    <row r="325" spans="1:12" x14ac:dyDescent="0.3">
      <c r="A325">
        <v>1</v>
      </c>
      <c r="B325">
        <v>250</v>
      </c>
      <c r="C325">
        <v>3600</v>
      </c>
      <c r="D325">
        <v>0.13</v>
      </c>
      <c r="E325">
        <v>0.03</v>
      </c>
      <c r="F325">
        <v>7.0000000000000007E-2</v>
      </c>
      <c r="G325">
        <v>17.809999999999999</v>
      </c>
      <c r="H325">
        <v>41</v>
      </c>
      <c r="I325">
        <v>2</v>
      </c>
      <c r="J325">
        <v>1</v>
      </c>
      <c r="K325">
        <v>1</v>
      </c>
      <c r="L325">
        <v>89.8</v>
      </c>
    </row>
    <row r="326" spans="1:12" x14ac:dyDescent="0.3">
      <c r="A326">
        <v>1</v>
      </c>
      <c r="B326">
        <v>150</v>
      </c>
      <c r="C326">
        <v>700</v>
      </c>
      <c r="D326">
        <v>7.4999999999999997E-2</v>
      </c>
      <c r="E326">
        <v>0.03</v>
      </c>
      <c r="F326">
        <v>0.15</v>
      </c>
      <c r="G326">
        <v>95.24</v>
      </c>
      <c r="H326">
        <v>35</v>
      </c>
      <c r="I326">
        <v>1</v>
      </c>
      <c r="J326">
        <v>1</v>
      </c>
      <c r="K326">
        <v>3</v>
      </c>
      <c r="L326">
        <v>89.6</v>
      </c>
    </row>
    <row r="327" spans="1:12" x14ac:dyDescent="0.3">
      <c r="A327">
        <v>1</v>
      </c>
      <c r="B327">
        <v>140</v>
      </c>
      <c r="C327">
        <v>1600</v>
      </c>
      <c r="D327">
        <v>0.05</v>
      </c>
      <c r="E327">
        <v>0.03</v>
      </c>
      <c r="F327">
        <v>7.0000000000000007E-2</v>
      </c>
      <c r="G327">
        <v>58.33</v>
      </c>
      <c r="H327">
        <v>25.68</v>
      </c>
      <c r="I327">
        <v>1</v>
      </c>
      <c r="J327">
        <v>1</v>
      </c>
      <c r="K327">
        <v>1</v>
      </c>
      <c r="L327">
        <v>89.5</v>
      </c>
    </row>
    <row r="328" spans="1:12" x14ac:dyDescent="0.3">
      <c r="A328">
        <v>1</v>
      </c>
      <c r="B328">
        <v>150</v>
      </c>
      <c r="C328">
        <v>1350</v>
      </c>
      <c r="D328">
        <v>0.03</v>
      </c>
      <c r="E328">
        <v>0.03</v>
      </c>
      <c r="F328">
        <v>0.15</v>
      </c>
      <c r="G328">
        <v>123.46</v>
      </c>
      <c r="H328">
        <v>35</v>
      </c>
      <c r="I328">
        <v>1</v>
      </c>
      <c r="J328">
        <v>1</v>
      </c>
      <c r="K328">
        <v>3</v>
      </c>
      <c r="L328">
        <v>89.5</v>
      </c>
    </row>
    <row r="329" spans="1:12" x14ac:dyDescent="0.3">
      <c r="A329">
        <v>1</v>
      </c>
      <c r="B329">
        <v>150</v>
      </c>
      <c r="C329">
        <v>1350</v>
      </c>
      <c r="D329">
        <v>0.12</v>
      </c>
      <c r="E329">
        <v>0.03</v>
      </c>
      <c r="F329">
        <v>0.15</v>
      </c>
      <c r="G329">
        <v>30.86</v>
      </c>
      <c r="H329">
        <v>35</v>
      </c>
      <c r="I329">
        <v>1</v>
      </c>
      <c r="J329">
        <v>1</v>
      </c>
      <c r="K329">
        <v>3</v>
      </c>
      <c r="L329">
        <v>89.2</v>
      </c>
    </row>
    <row r="330" spans="1:12" x14ac:dyDescent="0.3">
      <c r="A330">
        <v>1</v>
      </c>
      <c r="B330">
        <v>140</v>
      </c>
      <c r="C330">
        <v>1700</v>
      </c>
      <c r="D330">
        <v>0.05</v>
      </c>
      <c r="E330">
        <v>0.03</v>
      </c>
      <c r="F330">
        <v>7.0000000000000007E-2</v>
      </c>
      <c r="G330">
        <v>54.9</v>
      </c>
      <c r="H330">
        <v>25.68</v>
      </c>
      <c r="I330">
        <v>1</v>
      </c>
      <c r="J330">
        <v>1</v>
      </c>
      <c r="K330">
        <v>1</v>
      </c>
      <c r="L330">
        <v>88.24</v>
      </c>
    </row>
    <row r="331" spans="1:12" x14ac:dyDescent="0.3">
      <c r="A331">
        <v>1</v>
      </c>
      <c r="B331">
        <v>250</v>
      </c>
      <c r="C331">
        <v>3400</v>
      </c>
      <c r="D331">
        <v>0.13</v>
      </c>
      <c r="E331">
        <v>0.03</v>
      </c>
      <c r="F331">
        <v>7.0000000000000007E-2</v>
      </c>
      <c r="G331">
        <v>18.850000000000001</v>
      </c>
      <c r="H331">
        <v>41</v>
      </c>
      <c r="I331">
        <v>2</v>
      </c>
      <c r="J331">
        <v>1</v>
      </c>
      <c r="K331">
        <v>1</v>
      </c>
      <c r="L331">
        <v>88.2</v>
      </c>
    </row>
    <row r="332" spans="1:12" x14ac:dyDescent="0.3">
      <c r="A332">
        <v>1</v>
      </c>
      <c r="B332">
        <v>125</v>
      </c>
      <c r="C332">
        <v>1025</v>
      </c>
      <c r="D332">
        <v>5.2499999999999998E-2</v>
      </c>
      <c r="E332">
        <v>0.03</v>
      </c>
      <c r="F332">
        <v>0.15</v>
      </c>
      <c r="G332">
        <v>77.430000000000007</v>
      </c>
      <c r="H332">
        <v>35</v>
      </c>
      <c r="I332">
        <v>1</v>
      </c>
      <c r="J332">
        <v>1</v>
      </c>
      <c r="K332">
        <v>3</v>
      </c>
      <c r="L332">
        <v>88.2</v>
      </c>
    </row>
    <row r="333" spans="1:12" x14ac:dyDescent="0.3">
      <c r="A333">
        <v>1</v>
      </c>
      <c r="B333">
        <v>250</v>
      </c>
      <c r="C333">
        <v>4200</v>
      </c>
      <c r="D333">
        <v>0.13</v>
      </c>
      <c r="E333">
        <v>0.03</v>
      </c>
      <c r="F333">
        <v>7.0000000000000007E-2</v>
      </c>
      <c r="G333">
        <v>15.26</v>
      </c>
      <c r="H333">
        <v>41</v>
      </c>
      <c r="I333">
        <v>2</v>
      </c>
      <c r="J333">
        <v>1</v>
      </c>
      <c r="K333">
        <v>1</v>
      </c>
      <c r="L333">
        <v>87.8</v>
      </c>
    </row>
    <row r="334" spans="1:12" x14ac:dyDescent="0.3">
      <c r="A334">
        <v>1</v>
      </c>
      <c r="B334">
        <v>300</v>
      </c>
      <c r="C334">
        <v>800</v>
      </c>
      <c r="D334">
        <v>0.3</v>
      </c>
      <c r="E334">
        <v>0.06</v>
      </c>
      <c r="F334">
        <v>0.1</v>
      </c>
      <c r="G334">
        <v>20.83</v>
      </c>
      <c r="H334">
        <v>40</v>
      </c>
      <c r="I334">
        <v>6</v>
      </c>
      <c r="J334">
        <v>1</v>
      </c>
      <c r="K334">
        <v>6</v>
      </c>
      <c r="L334">
        <v>87.24</v>
      </c>
    </row>
    <row r="335" spans="1:12" x14ac:dyDescent="0.3">
      <c r="A335">
        <v>1</v>
      </c>
      <c r="B335">
        <v>175</v>
      </c>
      <c r="C335">
        <v>1675</v>
      </c>
      <c r="D335">
        <v>9.7500000000000003E-2</v>
      </c>
      <c r="E335">
        <v>0.03</v>
      </c>
      <c r="F335">
        <v>0.15</v>
      </c>
      <c r="G335">
        <v>35.72</v>
      </c>
      <c r="H335">
        <v>35</v>
      </c>
      <c r="I335">
        <v>1</v>
      </c>
      <c r="J335">
        <v>1</v>
      </c>
      <c r="K335">
        <v>3</v>
      </c>
      <c r="L335">
        <v>86.9</v>
      </c>
    </row>
    <row r="336" spans="1:12" x14ac:dyDescent="0.3">
      <c r="A336">
        <v>1</v>
      </c>
      <c r="B336">
        <v>170</v>
      </c>
      <c r="C336">
        <v>300</v>
      </c>
      <c r="D336">
        <v>0.05</v>
      </c>
      <c r="E336">
        <v>0.03</v>
      </c>
      <c r="F336">
        <v>7.0000000000000007E-2</v>
      </c>
      <c r="G336">
        <v>377.78</v>
      </c>
      <c r="H336">
        <v>25.68</v>
      </c>
      <c r="I336">
        <v>1</v>
      </c>
      <c r="J336">
        <v>1</v>
      </c>
      <c r="K336">
        <v>1</v>
      </c>
      <c r="L336">
        <v>86.34</v>
      </c>
    </row>
    <row r="337" spans="1:12" x14ac:dyDescent="0.3">
      <c r="A337">
        <v>1</v>
      </c>
      <c r="B337">
        <v>250</v>
      </c>
      <c r="C337">
        <v>1800</v>
      </c>
      <c r="D337">
        <v>0.13</v>
      </c>
      <c r="E337">
        <v>0.09</v>
      </c>
      <c r="F337">
        <v>7.0000000000000007E-2</v>
      </c>
      <c r="G337">
        <v>11.87</v>
      </c>
      <c r="H337">
        <v>41</v>
      </c>
      <c r="I337">
        <v>2</v>
      </c>
      <c r="J337">
        <v>1</v>
      </c>
      <c r="K337">
        <v>1</v>
      </c>
      <c r="L337">
        <v>86.1</v>
      </c>
    </row>
    <row r="338" spans="1:12" x14ac:dyDescent="0.3">
      <c r="A338">
        <v>1</v>
      </c>
      <c r="B338">
        <v>125</v>
      </c>
      <c r="C338">
        <v>1025</v>
      </c>
      <c r="D338">
        <v>5.2499999999999998E-2</v>
      </c>
      <c r="E338">
        <v>0.03</v>
      </c>
      <c r="F338">
        <v>0.15</v>
      </c>
      <c r="G338">
        <v>77.430000000000007</v>
      </c>
      <c r="H338">
        <v>35</v>
      </c>
      <c r="I338">
        <v>1</v>
      </c>
      <c r="J338">
        <v>1</v>
      </c>
      <c r="K338">
        <v>3</v>
      </c>
      <c r="L338">
        <v>85.9</v>
      </c>
    </row>
    <row r="339" spans="1:12" x14ac:dyDescent="0.3">
      <c r="A339">
        <v>1</v>
      </c>
      <c r="B339">
        <v>625</v>
      </c>
      <c r="C339">
        <v>2000</v>
      </c>
      <c r="D339">
        <v>0.3</v>
      </c>
      <c r="E339">
        <v>0.06</v>
      </c>
      <c r="F339">
        <v>0.1</v>
      </c>
      <c r="G339">
        <v>17.36</v>
      </c>
      <c r="H339">
        <v>40</v>
      </c>
      <c r="I339">
        <v>6</v>
      </c>
      <c r="J339">
        <v>1</v>
      </c>
      <c r="K339">
        <v>6</v>
      </c>
      <c r="L339">
        <v>85.58</v>
      </c>
    </row>
    <row r="340" spans="1:12" x14ac:dyDescent="0.3">
      <c r="A340">
        <v>1</v>
      </c>
      <c r="B340">
        <v>180</v>
      </c>
      <c r="C340">
        <v>300</v>
      </c>
      <c r="D340">
        <v>0.05</v>
      </c>
      <c r="E340">
        <v>0.03</v>
      </c>
      <c r="F340">
        <v>7.0000000000000007E-2</v>
      </c>
      <c r="G340">
        <v>400</v>
      </c>
      <c r="H340">
        <v>25.68</v>
      </c>
      <c r="I340">
        <v>1</v>
      </c>
      <c r="J340">
        <v>1</v>
      </c>
      <c r="K340">
        <v>1</v>
      </c>
      <c r="L340">
        <v>85.48</v>
      </c>
    </row>
    <row r="341" spans="1:12" x14ac:dyDescent="0.3">
      <c r="A341">
        <v>1</v>
      </c>
      <c r="B341">
        <v>300</v>
      </c>
      <c r="C341">
        <v>2000</v>
      </c>
      <c r="D341">
        <v>0.15</v>
      </c>
      <c r="E341">
        <v>0.05</v>
      </c>
      <c r="F341">
        <v>8.5000000000000006E-2</v>
      </c>
      <c r="G341">
        <v>20</v>
      </c>
      <c r="H341">
        <v>41.5</v>
      </c>
      <c r="I341">
        <v>6</v>
      </c>
      <c r="J341">
        <v>1</v>
      </c>
      <c r="K341">
        <v>6</v>
      </c>
      <c r="L341">
        <v>85.4</v>
      </c>
    </row>
    <row r="342" spans="1:12" x14ac:dyDescent="0.3">
      <c r="A342">
        <v>1</v>
      </c>
      <c r="B342">
        <v>788</v>
      </c>
      <c r="C342">
        <v>1700</v>
      </c>
      <c r="D342">
        <v>0.4</v>
      </c>
      <c r="E342">
        <v>0.06</v>
      </c>
      <c r="F342">
        <v>0.1</v>
      </c>
      <c r="G342">
        <v>19.309999999999999</v>
      </c>
      <c r="H342">
        <v>40</v>
      </c>
      <c r="I342">
        <v>6</v>
      </c>
      <c r="J342">
        <v>1</v>
      </c>
      <c r="K342">
        <v>6</v>
      </c>
      <c r="L342">
        <v>85.02</v>
      </c>
    </row>
    <row r="343" spans="1:12" x14ac:dyDescent="0.3">
      <c r="A343">
        <v>2</v>
      </c>
      <c r="B343">
        <v>200</v>
      </c>
      <c r="C343">
        <v>800</v>
      </c>
      <c r="D343">
        <v>0.1</v>
      </c>
      <c r="E343">
        <v>0.03</v>
      </c>
      <c r="F343">
        <v>7.0000000000000007E-2</v>
      </c>
      <c r="G343">
        <v>83.33</v>
      </c>
      <c r="H343">
        <v>35.5</v>
      </c>
      <c r="I343">
        <v>1</v>
      </c>
      <c r="J343">
        <v>2</v>
      </c>
      <c r="K343">
        <v>1</v>
      </c>
      <c r="L343">
        <v>99.99</v>
      </c>
    </row>
    <row r="344" spans="1:12" x14ac:dyDescent="0.3">
      <c r="A344">
        <v>2</v>
      </c>
      <c r="B344">
        <v>275</v>
      </c>
      <c r="C344">
        <v>1000</v>
      </c>
      <c r="D344">
        <v>0.12</v>
      </c>
      <c r="E344">
        <v>0.03</v>
      </c>
      <c r="F344">
        <v>7.0000000000000007E-2</v>
      </c>
      <c r="G344">
        <v>76.39</v>
      </c>
      <c r="H344">
        <v>35.5</v>
      </c>
      <c r="I344">
        <v>1</v>
      </c>
      <c r="J344">
        <v>2</v>
      </c>
      <c r="K344">
        <v>1</v>
      </c>
      <c r="L344">
        <v>99.98</v>
      </c>
    </row>
    <row r="345" spans="1:12" x14ac:dyDescent="0.3">
      <c r="A345">
        <v>2</v>
      </c>
      <c r="B345">
        <v>350</v>
      </c>
      <c r="C345">
        <v>1200</v>
      </c>
      <c r="D345">
        <v>0.12</v>
      </c>
      <c r="E345">
        <v>0.03</v>
      </c>
      <c r="F345">
        <v>7.0000000000000007E-2</v>
      </c>
      <c r="G345">
        <v>81.02</v>
      </c>
      <c r="H345">
        <v>35.5</v>
      </c>
      <c r="I345">
        <v>1</v>
      </c>
      <c r="J345">
        <v>2</v>
      </c>
      <c r="K345">
        <v>1</v>
      </c>
      <c r="L345">
        <v>99.98</v>
      </c>
    </row>
    <row r="346" spans="1:12" x14ac:dyDescent="0.3">
      <c r="A346">
        <v>2</v>
      </c>
      <c r="B346">
        <v>200</v>
      </c>
      <c r="C346">
        <v>800</v>
      </c>
      <c r="D346">
        <v>0.08</v>
      </c>
      <c r="E346">
        <v>0.03</v>
      </c>
      <c r="F346">
        <v>7.0000000000000007E-2</v>
      </c>
      <c r="G346">
        <v>104.17</v>
      </c>
      <c r="H346">
        <v>35.5</v>
      </c>
      <c r="I346">
        <v>1</v>
      </c>
      <c r="J346">
        <v>2</v>
      </c>
      <c r="K346">
        <v>1</v>
      </c>
      <c r="L346">
        <v>99.98</v>
      </c>
    </row>
    <row r="347" spans="1:12" x14ac:dyDescent="0.3">
      <c r="A347">
        <v>2</v>
      </c>
      <c r="B347">
        <v>200</v>
      </c>
      <c r="C347">
        <v>800</v>
      </c>
      <c r="D347">
        <v>0.12</v>
      </c>
      <c r="E347">
        <v>0.03</v>
      </c>
      <c r="F347">
        <v>7.0000000000000007E-2</v>
      </c>
      <c r="G347">
        <v>69.44</v>
      </c>
      <c r="H347">
        <v>35.5</v>
      </c>
      <c r="I347">
        <v>1</v>
      </c>
      <c r="J347">
        <v>2</v>
      </c>
      <c r="K347">
        <v>1</v>
      </c>
      <c r="L347">
        <v>99.97</v>
      </c>
    </row>
    <row r="348" spans="1:12" x14ac:dyDescent="0.3">
      <c r="A348">
        <v>2</v>
      </c>
      <c r="B348">
        <v>350</v>
      </c>
      <c r="C348">
        <v>800</v>
      </c>
      <c r="D348">
        <v>0.12</v>
      </c>
      <c r="E348">
        <v>0.03</v>
      </c>
      <c r="F348">
        <v>7.0000000000000007E-2</v>
      </c>
      <c r="G348">
        <v>121.53</v>
      </c>
      <c r="H348">
        <v>35.5</v>
      </c>
      <c r="I348">
        <v>1</v>
      </c>
      <c r="J348">
        <v>2</v>
      </c>
      <c r="K348">
        <v>1</v>
      </c>
      <c r="L348">
        <v>99.93</v>
      </c>
    </row>
    <row r="349" spans="1:12" x14ac:dyDescent="0.3">
      <c r="A349">
        <v>2</v>
      </c>
      <c r="B349">
        <v>175</v>
      </c>
      <c r="C349">
        <v>700</v>
      </c>
      <c r="D349">
        <v>0.08</v>
      </c>
      <c r="E349">
        <v>0.03</v>
      </c>
      <c r="F349">
        <v>0.1</v>
      </c>
      <c r="G349">
        <v>104.17</v>
      </c>
      <c r="H349">
        <v>27.82</v>
      </c>
      <c r="I349">
        <v>1</v>
      </c>
      <c r="J349">
        <v>1</v>
      </c>
      <c r="K349">
        <v>2</v>
      </c>
      <c r="L349">
        <v>99.93</v>
      </c>
    </row>
    <row r="350" spans="1:12" x14ac:dyDescent="0.3">
      <c r="A350">
        <v>2</v>
      </c>
      <c r="B350">
        <v>200</v>
      </c>
      <c r="C350">
        <v>600</v>
      </c>
      <c r="D350">
        <v>0.12</v>
      </c>
      <c r="E350">
        <v>0.03</v>
      </c>
      <c r="F350">
        <v>7.0000000000000007E-2</v>
      </c>
      <c r="G350">
        <v>92.59</v>
      </c>
      <c r="H350">
        <v>35.5</v>
      </c>
      <c r="I350">
        <v>1</v>
      </c>
      <c r="J350">
        <v>2</v>
      </c>
      <c r="K350">
        <v>1</v>
      </c>
      <c r="L350">
        <v>99.92</v>
      </c>
    </row>
    <row r="351" spans="1:12" x14ac:dyDescent="0.3">
      <c r="A351">
        <v>2</v>
      </c>
      <c r="B351">
        <v>275</v>
      </c>
      <c r="C351">
        <v>800</v>
      </c>
      <c r="D351">
        <v>0.12</v>
      </c>
      <c r="E351">
        <v>0.03</v>
      </c>
      <c r="F351">
        <v>7.0000000000000007E-2</v>
      </c>
      <c r="G351">
        <v>95.49</v>
      </c>
      <c r="H351">
        <v>35.5</v>
      </c>
      <c r="I351">
        <v>1</v>
      </c>
      <c r="J351">
        <v>2</v>
      </c>
      <c r="K351">
        <v>1</v>
      </c>
      <c r="L351">
        <v>99.91</v>
      </c>
    </row>
    <row r="352" spans="1:12" x14ac:dyDescent="0.3">
      <c r="A352">
        <v>2</v>
      </c>
      <c r="B352">
        <v>200</v>
      </c>
      <c r="C352">
        <v>800</v>
      </c>
      <c r="D352">
        <v>0.14000000000000001</v>
      </c>
      <c r="E352">
        <v>0.03</v>
      </c>
      <c r="F352">
        <v>7.0000000000000007E-2</v>
      </c>
      <c r="G352">
        <v>59.52</v>
      </c>
      <c r="H352">
        <v>35.5</v>
      </c>
      <c r="I352">
        <v>1</v>
      </c>
      <c r="J352">
        <v>2</v>
      </c>
      <c r="K352">
        <v>1</v>
      </c>
      <c r="L352">
        <v>99.91</v>
      </c>
    </row>
    <row r="353" spans="1:12" x14ac:dyDescent="0.3">
      <c r="A353">
        <v>2</v>
      </c>
      <c r="B353">
        <v>175</v>
      </c>
      <c r="C353">
        <v>668</v>
      </c>
      <c r="D353">
        <v>0.12</v>
      </c>
      <c r="E353">
        <v>0.03</v>
      </c>
      <c r="F353">
        <v>0.1</v>
      </c>
      <c r="G353">
        <v>72.77</v>
      </c>
      <c r="H353">
        <v>36</v>
      </c>
      <c r="I353">
        <v>1</v>
      </c>
      <c r="J353">
        <v>1</v>
      </c>
      <c r="K353">
        <v>1</v>
      </c>
      <c r="L353">
        <v>99.9</v>
      </c>
    </row>
    <row r="354" spans="1:12" x14ac:dyDescent="0.3">
      <c r="A354">
        <v>2</v>
      </c>
      <c r="B354">
        <v>125</v>
      </c>
      <c r="C354">
        <v>600</v>
      </c>
      <c r="D354">
        <v>0.12</v>
      </c>
      <c r="E354">
        <v>0.03</v>
      </c>
      <c r="F354">
        <v>7.0000000000000007E-2</v>
      </c>
      <c r="G354">
        <v>57.87</v>
      </c>
      <c r="H354">
        <v>35.5</v>
      </c>
      <c r="I354">
        <v>1</v>
      </c>
      <c r="J354">
        <v>2</v>
      </c>
      <c r="K354">
        <v>1</v>
      </c>
      <c r="L354">
        <v>99.9</v>
      </c>
    </row>
    <row r="355" spans="1:12" x14ac:dyDescent="0.3">
      <c r="A355">
        <v>2</v>
      </c>
      <c r="B355">
        <v>275</v>
      </c>
      <c r="C355">
        <v>600</v>
      </c>
      <c r="D355">
        <v>0.12</v>
      </c>
      <c r="E355">
        <v>0.03</v>
      </c>
      <c r="F355">
        <v>7.0000000000000007E-2</v>
      </c>
      <c r="G355">
        <v>127.31</v>
      </c>
      <c r="H355">
        <v>35.5</v>
      </c>
      <c r="I355">
        <v>1</v>
      </c>
      <c r="J355">
        <v>2</v>
      </c>
      <c r="K355">
        <v>1</v>
      </c>
      <c r="L355">
        <v>99.9</v>
      </c>
    </row>
    <row r="356" spans="1:12" x14ac:dyDescent="0.3">
      <c r="A356">
        <v>2</v>
      </c>
      <c r="B356">
        <v>350</v>
      </c>
      <c r="C356">
        <v>1000</v>
      </c>
      <c r="D356">
        <v>0.12</v>
      </c>
      <c r="E356">
        <v>0.03</v>
      </c>
      <c r="F356">
        <v>7.0000000000000007E-2</v>
      </c>
      <c r="G356">
        <v>97.22</v>
      </c>
      <c r="H356">
        <v>35.5</v>
      </c>
      <c r="I356">
        <v>1</v>
      </c>
      <c r="J356">
        <v>2</v>
      </c>
      <c r="K356">
        <v>1</v>
      </c>
      <c r="L356">
        <v>99.9</v>
      </c>
    </row>
    <row r="357" spans="1:12" x14ac:dyDescent="0.3">
      <c r="A357">
        <v>2</v>
      </c>
      <c r="B357">
        <v>200</v>
      </c>
      <c r="C357">
        <v>800</v>
      </c>
      <c r="D357">
        <v>0.12</v>
      </c>
      <c r="E357">
        <v>0.03</v>
      </c>
      <c r="F357">
        <v>7.0000000000000007E-2</v>
      </c>
      <c r="G357">
        <v>69.44</v>
      </c>
      <c r="H357">
        <v>35.5</v>
      </c>
      <c r="I357">
        <v>1</v>
      </c>
      <c r="J357">
        <v>2</v>
      </c>
      <c r="K357">
        <v>1</v>
      </c>
      <c r="L357">
        <v>99.89</v>
      </c>
    </row>
    <row r="358" spans="1:12" x14ac:dyDescent="0.3">
      <c r="A358">
        <v>2</v>
      </c>
      <c r="B358">
        <v>200</v>
      </c>
      <c r="C358">
        <v>1000</v>
      </c>
      <c r="D358">
        <v>0.12</v>
      </c>
      <c r="E358">
        <v>0.03</v>
      </c>
      <c r="F358">
        <v>7.0000000000000007E-2</v>
      </c>
      <c r="G358">
        <v>55.56</v>
      </c>
      <c r="H358">
        <v>35.5</v>
      </c>
      <c r="I358">
        <v>1</v>
      </c>
      <c r="J358">
        <v>2</v>
      </c>
      <c r="K358">
        <v>1</v>
      </c>
      <c r="L358">
        <v>99.88</v>
      </c>
    </row>
    <row r="359" spans="1:12" x14ac:dyDescent="0.3">
      <c r="A359">
        <v>2</v>
      </c>
      <c r="B359">
        <v>175</v>
      </c>
      <c r="C359">
        <v>900</v>
      </c>
      <c r="D359">
        <v>0.08</v>
      </c>
      <c r="E359">
        <v>0.03</v>
      </c>
      <c r="F359">
        <v>0.1</v>
      </c>
      <c r="G359">
        <v>81.02</v>
      </c>
      <c r="H359">
        <v>27.82</v>
      </c>
      <c r="I359">
        <v>1</v>
      </c>
      <c r="J359">
        <v>1</v>
      </c>
      <c r="K359">
        <v>2</v>
      </c>
      <c r="L359">
        <v>99.88</v>
      </c>
    </row>
    <row r="360" spans="1:12" x14ac:dyDescent="0.3">
      <c r="A360">
        <v>2</v>
      </c>
      <c r="B360">
        <v>275</v>
      </c>
      <c r="C360">
        <v>1400</v>
      </c>
      <c r="D360">
        <v>0.12</v>
      </c>
      <c r="E360">
        <v>0.03</v>
      </c>
      <c r="F360">
        <v>7.0000000000000007E-2</v>
      </c>
      <c r="G360">
        <v>54.56</v>
      </c>
      <c r="H360">
        <v>35.5</v>
      </c>
      <c r="I360">
        <v>1</v>
      </c>
      <c r="J360">
        <v>2</v>
      </c>
      <c r="K360">
        <v>1</v>
      </c>
      <c r="L360">
        <v>99.87</v>
      </c>
    </row>
    <row r="361" spans="1:12" x14ac:dyDescent="0.3">
      <c r="A361">
        <v>2</v>
      </c>
      <c r="B361">
        <v>150</v>
      </c>
      <c r="C361">
        <v>781</v>
      </c>
      <c r="D361">
        <v>0.08</v>
      </c>
      <c r="E361">
        <v>0.03</v>
      </c>
      <c r="F361">
        <v>8.5000000000000006E-2</v>
      </c>
      <c r="G361">
        <v>80.03</v>
      </c>
      <c r="H361">
        <v>30.37</v>
      </c>
      <c r="I361">
        <v>1</v>
      </c>
      <c r="J361">
        <v>1</v>
      </c>
      <c r="K361">
        <v>7</v>
      </c>
      <c r="L361">
        <v>99.84</v>
      </c>
    </row>
    <row r="362" spans="1:12" x14ac:dyDescent="0.3">
      <c r="A362">
        <v>2</v>
      </c>
      <c r="B362">
        <v>150</v>
      </c>
      <c r="C362">
        <v>446</v>
      </c>
      <c r="D362">
        <v>0.14000000000000001</v>
      </c>
      <c r="E362">
        <v>0.03</v>
      </c>
      <c r="F362">
        <v>8.5000000000000006E-2</v>
      </c>
      <c r="G362">
        <v>80.08</v>
      </c>
      <c r="H362">
        <v>30.37</v>
      </c>
      <c r="I362">
        <v>1</v>
      </c>
      <c r="J362">
        <v>1</v>
      </c>
      <c r="K362">
        <v>7</v>
      </c>
      <c r="L362">
        <v>99.84</v>
      </c>
    </row>
    <row r="363" spans="1:12" x14ac:dyDescent="0.3">
      <c r="A363">
        <v>2</v>
      </c>
      <c r="B363">
        <v>200</v>
      </c>
      <c r="C363">
        <v>800</v>
      </c>
      <c r="D363">
        <v>0.16</v>
      </c>
      <c r="E363">
        <v>0.03</v>
      </c>
      <c r="F363">
        <v>7.0000000000000007E-2</v>
      </c>
      <c r="G363">
        <v>52.08</v>
      </c>
      <c r="H363">
        <v>35.5</v>
      </c>
      <c r="I363">
        <v>1</v>
      </c>
      <c r="J363">
        <v>2</v>
      </c>
      <c r="K363">
        <v>1</v>
      </c>
      <c r="L363">
        <v>99.84</v>
      </c>
    </row>
    <row r="364" spans="1:12" x14ac:dyDescent="0.3">
      <c r="A364">
        <v>2</v>
      </c>
      <c r="B364">
        <v>200</v>
      </c>
      <c r="C364">
        <v>1200</v>
      </c>
      <c r="D364">
        <v>0.12</v>
      </c>
      <c r="E364">
        <v>0.03</v>
      </c>
      <c r="F364">
        <v>7.0000000000000007E-2</v>
      </c>
      <c r="G364">
        <v>46.3</v>
      </c>
      <c r="H364">
        <v>35.5</v>
      </c>
      <c r="I364">
        <v>1</v>
      </c>
      <c r="J364">
        <v>2</v>
      </c>
      <c r="K364">
        <v>1</v>
      </c>
      <c r="L364">
        <v>99.83</v>
      </c>
    </row>
    <row r="365" spans="1:12" x14ac:dyDescent="0.3">
      <c r="A365">
        <v>2</v>
      </c>
      <c r="B365">
        <v>130</v>
      </c>
      <c r="C365">
        <v>700</v>
      </c>
      <c r="D365">
        <v>0.06</v>
      </c>
      <c r="E365">
        <v>0.02</v>
      </c>
      <c r="F365">
        <v>5.5E-2</v>
      </c>
      <c r="G365">
        <v>154.76</v>
      </c>
      <c r="H365">
        <v>30</v>
      </c>
      <c r="I365">
        <v>2</v>
      </c>
      <c r="J365">
        <v>2</v>
      </c>
      <c r="K365">
        <v>3</v>
      </c>
      <c r="L365">
        <v>99.81</v>
      </c>
    </row>
    <row r="366" spans="1:12" x14ac:dyDescent="0.3">
      <c r="A366">
        <v>2</v>
      </c>
      <c r="B366">
        <v>350</v>
      </c>
      <c r="C366">
        <v>1400</v>
      </c>
      <c r="D366">
        <v>0.12</v>
      </c>
      <c r="E366">
        <v>0.03</v>
      </c>
      <c r="F366">
        <v>7.0000000000000007E-2</v>
      </c>
      <c r="G366">
        <v>69.44</v>
      </c>
      <c r="H366">
        <v>35.5</v>
      </c>
      <c r="I366">
        <v>1</v>
      </c>
      <c r="J366">
        <v>2</v>
      </c>
      <c r="K366">
        <v>1</v>
      </c>
      <c r="L366">
        <v>99.78</v>
      </c>
    </row>
    <row r="367" spans="1:12" x14ac:dyDescent="0.3">
      <c r="A367">
        <v>2</v>
      </c>
      <c r="B367">
        <v>275</v>
      </c>
      <c r="C367">
        <v>1200</v>
      </c>
      <c r="D367">
        <v>0.12</v>
      </c>
      <c r="E367">
        <v>0.03</v>
      </c>
      <c r="F367">
        <v>7.0000000000000007E-2</v>
      </c>
      <c r="G367">
        <v>63.66</v>
      </c>
      <c r="H367">
        <v>35.5</v>
      </c>
      <c r="I367">
        <v>1</v>
      </c>
      <c r="J367">
        <v>2</v>
      </c>
      <c r="K367">
        <v>1</v>
      </c>
      <c r="L367">
        <v>99.77</v>
      </c>
    </row>
    <row r="368" spans="1:12" x14ac:dyDescent="0.3">
      <c r="A368">
        <v>2</v>
      </c>
      <c r="B368">
        <v>130</v>
      </c>
      <c r="C368">
        <v>700</v>
      </c>
      <c r="D368">
        <v>0.06</v>
      </c>
      <c r="E368">
        <v>0.02</v>
      </c>
      <c r="F368">
        <v>5.5E-2</v>
      </c>
      <c r="G368">
        <v>154.76</v>
      </c>
      <c r="H368">
        <v>30</v>
      </c>
      <c r="I368">
        <v>2</v>
      </c>
      <c r="J368">
        <v>2</v>
      </c>
      <c r="K368">
        <v>3</v>
      </c>
      <c r="L368">
        <v>99.75</v>
      </c>
    </row>
    <row r="369" spans="1:12" x14ac:dyDescent="0.3">
      <c r="A369">
        <v>2</v>
      </c>
      <c r="B369">
        <v>350</v>
      </c>
      <c r="C369">
        <v>600</v>
      </c>
      <c r="D369">
        <v>0.12</v>
      </c>
      <c r="E369">
        <v>0.03</v>
      </c>
      <c r="F369">
        <v>7.0000000000000007E-2</v>
      </c>
      <c r="G369">
        <v>162.04</v>
      </c>
      <c r="H369">
        <v>35.5</v>
      </c>
      <c r="I369">
        <v>1</v>
      </c>
      <c r="J369">
        <v>2</v>
      </c>
      <c r="K369">
        <v>1</v>
      </c>
      <c r="L369">
        <v>99.74</v>
      </c>
    </row>
    <row r="370" spans="1:12" x14ac:dyDescent="0.3">
      <c r="A370">
        <v>2</v>
      </c>
      <c r="B370">
        <v>175</v>
      </c>
      <c r="C370">
        <v>750</v>
      </c>
      <c r="D370">
        <v>0.12</v>
      </c>
      <c r="E370">
        <v>0.03</v>
      </c>
      <c r="F370">
        <v>8.5000000000000006E-2</v>
      </c>
      <c r="G370">
        <v>64.81</v>
      </c>
      <c r="H370">
        <v>30.37</v>
      </c>
      <c r="I370">
        <v>1</v>
      </c>
      <c r="J370">
        <v>1</v>
      </c>
      <c r="K370">
        <v>7</v>
      </c>
      <c r="L370">
        <v>99.73</v>
      </c>
    </row>
    <row r="371" spans="1:12" x14ac:dyDescent="0.3">
      <c r="A371">
        <v>2</v>
      </c>
      <c r="B371">
        <v>175</v>
      </c>
      <c r="C371">
        <v>500</v>
      </c>
      <c r="D371">
        <v>0.08</v>
      </c>
      <c r="E371">
        <v>0.03</v>
      </c>
      <c r="F371">
        <v>0.1</v>
      </c>
      <c r="G371">
        <v>145.83000000000001</v>
      </c>
      <c r="H371">
        <v>27.82</v>
      </c>
      <c r="I371">
        <v>1</v>
      </c>
      <c r="J371">
        <v>1</v>
      </c>
      <c r="K371">
        <v>2</v>
      </c>
      <c r="L371">
        <v>99.73</v>
      </c>
    </row>
    <row r="372" spans="1:12" x14ac:dyDescent="0.3">
      <c r="A372">
        <v>2</v>
      </c>
      <c r="B372">
        <v>350</v>
      </c>
      <c r="C372">
        <v>1800</v>
      </c>
      <c r="D372">
        <v>0.12</v>
      </c>
      <c r="E372">
        <v>0.03</v>
      </c>
      <c r="F372">
        <v>7.0000000000000007E-2</v>
      </c>
      <c r="G372">
        <v>54.01</v>
      </c>
      <c r="H372">
        <v>35.5</v>
      </c>
      <c r="I372">
        <v>1</v>
      </c>
      <c r="J372">
        <v>2</v>
      </c>
      <c r="K372">
        <v>1</v>
      </c>
      <c r="L372">
        <v>99.71</v>
      </c>
    </row>
    <row r="373" spans="1:12" x14ac:dyDescent="0.3">
      <c r="A373">
        <v>2</v>
      </c>
      <c r="B373">
        <v>200</v>
      </c>
      <c r="C373">
        <v>900</v>
      </c>
      <c r="D373">
        <v>0.08</v>
      </c>
      <c r="E373">
        <v>0.03</v>
      </c>
      <c r="F373">
        <v>0.1</v>
      </c>
      <c r="G373">
        <v>92.59</v>
      </c>
      <c r="H373">
        <v>27.82</v>
      </c>
      <c r="I373">
        <v>1</v>
      </c>
      <c r="J373">
        <v>1</v>
      </c>
      <c r="K373">
        <v>2</v>
      </c>
      <c r="L373">
        <v>99.71</v>
      </c>
    </row>
    <row r="374" spans="1:12" x14ac:dyDescent="0.3">
      <c r="A374">
        <v>2</v>
      </c>
      <c r="B374">
        <v>200</v>
      </c>
      <c r="C374">
        <v>1042</v>
      </c>
      <c r="D374">
        <v>0.08</v>
      </c>
      <c r="E374">
        <v>0.03</v>
      </c>
      <c r="F374">
        <v>8.5000000000000006E-2</v>
      </c>
      <c r="G374">
        <v>79.97</v>
      </c>
      <c r="H374">
        <v>30.37</v>
      </c>
      <c r="I374">
        <v>1</v>
      </c>
      <c r="J374">
        <v>1</v>
      </c>
      <c r="K374">
        <v>7</v>
      </c>
      <c r="L374">
        <v>99.7</v>
      </c>
    </row>
    <row r="375" spans="1:12" x14ac:dyDescent="0.3">
      <c r="A375">
        <v>2</v>
      </c>
      <c r="B375">
        <v>200</v>
      </c>
      <c r="C375">
        <v>700</v>
      </c>
      <c r="D375">
        <v>0.08</v>
      </c>
      <c r="E375">
        <v>0.03</v>
      </c>
      <c r="F375">
        <v>0.1</v>
      </c>
      <c r="G375">
        <v>119.05</v>
      </c>
      <c r="H375">
        <v>27.82</v>
      </c>
      <c r="I375">
        <v>1</v>
      </c>
      <c r="J375">
        <v>1</v>
      </c>
      <c r="K375">
        <v>2</v>
      </c>
      <c r="L375">
        <v>99.66</v>
      </c>
    </row>
    <row r="376" spans="1:12" x14ac:dyDescent="0.3">
      <c r="A376">
        <v>2</v>
      </c>
      <c r="B376">
        <v>275</v>
      </c>
      <c r="C376">
        <v>1800</v>
      </c>
      <c r="D376">
        <v>0.12</v>
      </c>
      <c r="E376">
        <v>0.03</v>
      </c>
      <c r="F376">
        <v>7.0000000000000007E-2</v>
      </c>
      <c r="G376">
        <v>42.44</v>
      </c>
      <c r="H376">
        <v>35.5</v>
      </c>
      <c r="I376">
        <v>1</v>
      </c>
      <c r="J376">
        <v>2</v>
      </c>
      <c r="K376">
        <v>1</v>
      </c>
      <c r="L376">
        <v>99.62</v>
      </c>
    </row>
    <row r="377" spans="1:12" x14ac:dyDescent="0.3">
      <c r="A377">
        <v>2</v>
      </c>
      <c r="B377">
        <v>150</v>
      </c>
      <c r="C377">
        <v>500</v>
      </c>
      <c r="D377">
        <v>0.08</v>
      </c>
      <c r="E377">
        <v>0.03</v>
      </c>
      <c r="F377">
        <v>0.1</v>
      </c>
      <c r="G377">
        <v>125</v>
      </c>
      <c r="H377">
        <v>27.82</v>
      </c>
      <c r="I377">
        <v>1</v>
      </c>
      <c r="J377">
        <v>1</v>
      </c>
      <c r="K377">
        <v>2</v>
      </c>
      <c r="L377">
        <v>99.62</v>
      </c>
    </row>
    <row r="378" spans="1:12" x14ac:dyDescent="0.3">
      <c r="A378">
        <v>2</v>
      </c>
      <c r="B378">
        <v>200</v>
      </c>
      <c r="C378">
        <v>1100</v>
      </c>
      <c r="D378">
        <v>0.04</v>
      </c>
      <c r="E378">
        <v>0.03</v>
      </c>
      <c r="F378">
        <v>0.1</v>
      </c>
      <c r="G378">
        <v>151.52000000000001</v>
      </c>
      <c r="H378">
        <v>27.82</v>
      </c>
      <c r="I378">
        <v>1</v>
      </c>
      <c r="J378">
        <v>1</v>
      </c>
      <c r="K378">
        <v>2</v>
      </c>
      <c r="L378">
        <v>99.62</v>
      </c>
    </row>
    <row r="379" spans="1:12" x14ac:dyDescent="0.3">
      <c r="A379">
        <v>2</v>
      </c>
      <c r="B379">
        <v>150</v>
      </c>
      <c r="C379">
        <v>700</v>
      </c>
      <c r="D379">
        <v>0.08</v>
      </c>
      <c r="E379">
        <v>0.03</v>
      </c>
      <c r="F379">
        <v>0.1</v>
      </c>
      <c r="G379">
        <v>89.29</v>
      </c>
      <c r="H379">
        <v>27.82</v>
      </c>
      <c r="I379">
        <v>1</v>
      </c>
      <c r="J379">
        <v>1</v>
      </c>
      <c r="K379">
        <v>2</v>
      </c>
      <c r="L379">
        <v>99.59</v>
      </c>
    </row>
    <row r="380" spans="1:12" x14ac:dyDescent="0.3">
      <c r="A380">
        <v>2</v>
      </c>
      <c r="B380">
        <v>175</v>
      </c>
      <c r="C380">
        <v>18.760000000000002</v>
      </c>
      <c r="D380">
        <v>5.6000000000000001E-2</v>
      </c>
      <c r="E380">
        <v>0.4</v>
      </c>
      <c r="F380">
        <v>7.4999999999999997E-2</v>
      </c>
      <c r="G380">
        <v>416.44</v>
      </c>
      <c r="H380">
        <v>35</v>
      </c>
      <c r="I380">
        <v>1</v>
      </c>
      <c r="J380">
        <v>1</v>
      </c>
      <c r="K380">
        <v>7</v>
      </c>
      <c r="L380">
        <v>99.54</v>
      </c>
    </row>
    <row r="381" spans="1:12" x14ac:dyDescent="0.3">
      <c r="A381">
        <v>2</v>
      </c>
      <c r="B381">
        <v>200</v>
      </c>
      <c r="C381">
        <v>510.99</v>
      </c>
      <c r="D381">
        <v>7.5999999999999998E-2</v>
      </c>
      <c r="E381">
        <v>0.05</v>
      </c>
      <c r="F381">
        <v>7.0000000000000007E-2</v>
      </c>
      <c r="G381">
        <v>103</v>
      </c>
      <c r="H381">
        <v>30</v>
      </c>
      <c r="I381">
        <v>7</v>
      </c>
      <c r="J381">
        <v>3</v>
      </c>
      <c r="K381">
        <v>4</v>
      </c>
      <c r="L381">
        <v>99.52</v>
      </c>
    </row>
    <row r="382" spans="1:12" x14ac:dyDescent="0.3">
      <c r="A382">
        <v>2</v>
      </c>
      <c r="B382">
        <v>100</v>
      </c>
      <c r="C382">
        <v>925</v>
      </c>
      <c r="D382">
        <v>0.06</v>
      </c>
      <c r="E382">
        <v>0.02</v>
      </c>
      <c r="F382">
        <v>0.05</v>
      </c>
      <c r="G382">
        <v>90.09</v>
      </c>
      <c r="H382">
        <v>35.5</v>
      </c>
      <c r="I382">
        <v>7</v>
      </c>
      <c r="J382">
        <v>4</v>
      </c>
      <c r="K382">
        <v>3</v>
      </c>
      <c r="L382">
        <v>99.52</v>
      </c>
    </row>
    <row r="383" spans="1:12" x14ac:dyDescent="0.3">
      <c r="A383">
        <v>2</v>
      </c>
      <c r="B383">
        <v>125</v>
      </c>
      <c r="C383">
        <v>800</v>
      </c>
      <c r="D383">
        <v>0.12</v>
      </c>
      <c r="E383">
        <v>0.03</v>
      </c>
      <c r="F383">
        <v>7.0000000000000007E-2</v>
      </c>
      <c r="G383">
        <v>43.4</v>
      </c>
      <c r="H383">
        <v>35.5</v>
      </c>
      <c r="I383">
        <v>1</v>
      </c>
      <c r="J383">
        <v>2</v>
      </c>
      <c r="K383">
        <v>1</v>
      </c>
      <c r="L383">
        <v>99.51</v>
      </c>
    </row>
    <row r="384" spans="1:12" x14ac:dyDescent="0.3">
      <c r="A384">
        <v>2</v>
      </c>
      <c r="B384">
        <v>200</v>
      </c>
      <c r="C384">
        <v>377.04</v>
      </c>
      <c r="D384">
        <v>0.10299999999999999</v>
      </c>
      <c r="E384">
        <v>0.05</v>
      </c>
      <c r="F384">
        <v>7.0000000000000007E-2</v>
      </c>
      <c r="G384">
        <v>103</v>
      </c>
      <c r="H384">
        <v>30</v>
      </c>
      <c r="I384">
        <v>7</v>
      </c>
      <c r="J384">
        <v>3</v>
      </c>
      <c r="K384">
        <v>4</v>
      </c>
      <c r="L384">
        <v>99.5</v>
      </c>
    </row>
    <row r="385" spans="1:12" x14ac:dyDescent="0.3">
      <c r="A385">
        <v>2</v>
      </c>
      <c r="B385">
        <v>200</v>
      </c>
      <c r="C385">
        <v>400</v>
      </c>
      <c r="D385">
        <v>0.12</v>
      </c>
      <c r="E385">
        <v>0.03</v>
      </c>
      <c r="F385">
        <v>7.0000000000000007E-2</v>
      </c>
      <c r="G385">
        <v>138.88999999999999</v>
      </c>
      <c r="H385">
        <v>35.5</v>
      </c>
      <c r="I385">
        <v>1</v>
      </c>
      <c r="J385">
        <v>2</v>
      </c>
      <c r="K385">
        <v>1</v>
      </c>
      <c r="L385">
        <v>99.49</v>
      </c>
    </row>
    <row r="386" spans="1:12" x14ac:dyDescent="0.3">
      <c r="A386">
        <v>2</v>
      </c>
      <c r="B386">
        <v>200</v>
      </c>
      <c r="C386">
        <v>684.81</v>
      </c>
      <c r="D386">
        <v>9.9000000000000005E-2</v>
      </c>
      <c r="E386">
        <v>0.05</v>
      </c>
      <c r="F386">
        <v>7.0000000000000007E-2</v>
      </c>
      <c r="G386">
        <v>59</v>
      </c>
      <c r="H386">
        <v>30</v>
      </c>
      <c r="I386">
        <v>7</v>
      </c>
      <c r="J386">
        <v>3</v>
      </c>
      <c r="K386">
        <v>4</v>
      </c>
      <c r="L386">
        <v>99.49</v>
      </c>
    </row>
    <row r="387" spans="1:12" x14ac:dyDescent="0.3">
      <c r="A387">
        <v>2</v>
      </c>
      <c r="B387">
        <v>200</v>
      </c>
      <c r="C387">
        <v>658.22</v>
      </c>
      <c r="D387">
        <v>0.10299999999999999</v>
      </c>
      <c r="E387">
        <v>0.05</v>
      </c>
      <c r="F387">
        <v>7.0000000000000007E-2</v>
      </c>
      <c r="G387">
        <v>59</v>
      </c>
      <c r="H387">
        <v>30</v>
      </c>
      <c r="I387">
        <v>7</v>
      </c>
      <c r="J387">
        <v>3</v>
      </c>
      <c r="K387">
        <v>4</v>
      </c>
      <c r="L387">
        <v>99.46</v>
      </c>
    </row>
    <row r="388" spans="1:12" x14ac:dyDescent="0.3">
      <c r="A388">
        <v>2</v>
      </c>
      <c r="B388">
        <v>200</v>
      </c>
      <c r="C388">
        <v>658.22</v>
      </c>
      <c r="D388">
        <v>0.10299999999999999</v>
      </c>
      <c r="E388">
        <v>0.05</v>
      </c>
      <c r="F388">
        <v>7.0000000000000007E-2</v>
      </c>
      <c r="G388">
        <v>59</v>
      </c>
      <c r="H388">
        <v>30</v>
      </c>
      <c r="I388">
        <v>7</v>
      </c>
      <c r="J388">
        <v>3</v>
      </c>
      <c r="K388">
        <v>4</v>
      </c>
      <c r="L388">
        <v>99.46</v>
      </c>
    </row>
    <row r="389" spans="1:12" x14ac:dyDescent="0.3">
      <c r="A389">
        <v>2</v>
      </c>
      <c r="B389">
        <v>200</v>
      </c>
      <c r="C389">
        <v>296.3</v>
      </c>
      <c r="D389">
        <v>7.4999999999999997E-2</v>
      </c>
      <c r="E389">
        <v>0.05</v>
      </c>
      <c r="F389">
        <v>7.0000000000000007E-2</v>
      </c>
      <c r="G389">
        <v>180</v>
      </c>
      <c r="H389">
        <v>30</v>
      </c>
      <c r="I389">
        <v>7</v>
      </c>
      <c r="J389">
        <v>3</v>
      </c>
      <c r="K389">
        <v>4</v>
      </c>
      <c r="L389">
        <v>99.46</v>
      </c>
    </row>
    <row r="390" spans="1:12" x14ac:dyDescent="0.3">
      <c r="A390">
        <v>2</v>
      </c>
      <c r="B390">
        <v>350</v>
      </c>
      <c r="C390">
        <v>2200</v>
      </c>
      <c r="D390">
        <v>0.12</v>
      </c>
      <c r="E390">
        <v>0.03</v>
      </c>
      <c r="F390">
        <v>7.0000000000000007E-2</v>
      </c>
      <c r="G390">
        <v>44.19</v>
      </c>
      <c r="H390">
        <v>35.5</v>
      </c>
      <c r="I390">
        <v>1</v>
      </c>
      <c r="J390">
        <v>2</v>
      </c>
      <c r="K390">
        <v>1</v>
      </c>
      <c r="L390">
        <v>99.46</v>
      </c>
    </row>
    <row r="391" spans="1:12" x14ac:dyDescent="0.3">
      <c r="A391">
        <v>2</v>
      </c>
      <c r="B391">
        <v>100</v>
      </c>
      <c r="C391">
        <v>111</v>
      </c>
      <c r="D391">
        <v>0.12</v>
      </c>
      <c r="E391">
        <v>0.05</v>
      </c>
      <c r="F391">
        <v>0.2</v>
      </c>
      <c r="G391">
        <v>150.15</v>
      </c>
      <c r="H391">
        <v>40.799999999999997</v>
      </c>
      <c r="I391">
        <v>1</v>
      </c>
      <c r="J391">
        <v>1</v>
      </c>
      <c r="K391">
        <v>6</v>
      </c>
      <c r="L391">
        <v>99.45</v>
      </c>
    </row>
    <row r="392" spans="1:12" x14ac:dyDescent="0.3">
      <c r="A392">
        <v>2</v>
      </c>
      <c r="B392">
        <v>100</v>
      </c>
      <c r="C392">
        <v>694</v>
      </c>
      <c r="D392">
        <v>0.08</v>
      </c>
      <c r="E392">
        <v>0.02</v>
      </c>
      <c r="F392">
        <v>0.05</v>
      </c>
      <c r="G392">
        <v>90.06</v>
      </c>
      <c r="H392">
        <v>35.5</v>
      </c>
      <c r="I392">
        <v>7</v>
      </c>
      <c r="J392">
        <v>4</v>
      </c>
      <c r="K392">
        <v>3</v>
      </c>
      <c r="L392">
        <v>99.44</v>
      </c>
    </row>
    <row r="393" spans="1:12" x14ac:dyDescent="0.3">
      <c r="A393">
        <v>2</v>
      </c>
      <c r="B393">
        <v>200</v>
      </c>
      <c r="C393">
        <v>1400</v>
      </c>
      <c r="D393">
        <v>0.12</v>
      </c>
      <c r="E393">
        <v>0.03</v>
      </c>
      <c r="F393">
        <v>7.0000000000000007E-2</v>
      </c>
      <c r="G393">
        <v>39.68</v>
      </c>
      <c r="H393">
        <v>35.5</v>
      </c>
      <c r="I393">
        <v>1</v>
      </c>
      <c r="J393">
        <v>2</v>
      </c>
      <c r="K393">
        <v>1</v>
      </c>
      <c r="L393">
        <v>99.44</v>
      </c>
    </row>
    <row r="394" spans="1:12" x14ac:dyDescent="0.3">
      <c r="A394">
        <v>2</v>
      </c>
      <c r="B394">
        <v>200</v>
      </c>
      <c r="C394">
        <v>510.99</v>
      </c>
      <c r="D394">
        <v>7.5999999999999998E-2</v>
      </c>
      <c r="E394">
        <v>0.05</v>
      </c>
      <c r="F394">
        <v>7.0000000000000007E-2</v>
      </c>
      <c r="G394">
        <v>103</v>
      </c>
      <c r="H394">
        <v>30</v>
      </c>
      <c r="I394">
        <v>7</v>
      </c>
      <c r="J394">
        <v>3</v>
      </c>
      <c r="K394">
        <v>4</v>
      </c>
      <c r="L394">
        <v>99.41</v>
      </c>
    </row>
    <row r="395" spans="1:12" x14ac:dyDescent="0.3">
      <c r="A395">
        <v>2</v>
      </c>
      <c r="B395">
        <v>100</v>
      </c>
      <c r="C395">
        <v>700</v>
      </c>
      <c r="D395">
        <v>0.08</v>
      </c>
      <c r="E395">
        <v>0.02</v>
      </c>
      <c r="F395">
        <v>0.05</v>
      </c>
      <c r="G395">
        <v>89.29</v>
      </c>
      <c r="H395">
        <v>35.5</v>
      </c>
      <c r="I395">
        <v>7</v>
      </c>
      <c r="J395">
        <v>4</v>
      </c>
      <c r="K395">
        <v>3</v>
      </c>
      <c r="L395">
        <v>99.4</v>
      </c>
    </row>
    <row r="396" spans="1:12" x14ac:dyDescent="0.3">
      <c r="A396">
        <v>2</v>
      </c>
      <c r="B396">
        <v>125</v>
      </c>
      <c r="C396">
        <v>21.44</v>
      </c>
      <c r="D396">
        <v>5.6000000000000001E-2</v>
      </c>
      <c r="E396">
        <v>0.35</v>
      </c>
      <c r="F396">
        <v>7.4999999999999997E-2</v>
      </c>
      <c r="G396">
        <v>297.45999999999998</v>
      </c>
      <c r="H396">
        <v>35</v>
      </c>
      <c r="I396">
        <v>1</v>
      </c>
      <c r="J396">
        <v>1</v>
      </c>
      <c r="K396">
        <v>7</v>
      </c>
      <c r="L396">
        <v>99.4</v>
      </c>
    </row>
    <row r="397" spans="1:12" x14ac:dyDescent="0.3">
      <c r="A397">
        <v>2</v>
      </c>
      <c r="B397">
        <v>200</v>
      </c>
      <c r="C397">
        <v>560.29999999999995</v>
      </c>
      <c r="D397">
        <v>0.121</v>
      </c>
      <c r="E397">
        <v>0.05</v>
      </c>
      <c r="F397">
        <v>7.0000000000000007E-2</v>
      </c>
      <c r="G397">
        <v>59</v>
      </c>
      <c r="H397">
        <v>30</v>
      </c>
      <c r="I397">
        <v>7</v>
      </c>
      <c r="J397">
        <v>3</v>
      </c>
      <c r="K397">
        <v>4</v>
      </c>
      <c r="L397">
        <v>99.36</v>
      </c>
    </row>
    <row r="398" spans="1:12" x14ac:dyDescent="0.3">
      <c r="A398">
        <v>2</v>
      </c>
      <c r="B398">
        <v>200</v>
      </c>
      <c r="C398">
        <v>296.3</v>
      </c>
      <c r="D398">
        <v>7.4999999999999997E-2</v>
      </c>
      <c r="E398">
        <v>0.05</v>
      </c>
      <c r="F398">
        <v>7.0000000000000007E-2</v>
      </c>
      <c r="G398">
        <v>180</v>
      </c>
      <c r="H398">
        <v>30</v>
      </c>
      <c r="I398">
        <v>7</v>
      </c>
      <c r="J398">
        <v>3</v>
      </c>
      <c r="K398">
        <v>4</v>
      </c>
      <c r="L398">
        <v>99.36</v>
      </c>
    </row>
    <row r="399" spans="1:12" x14ac:dyDescent="0.3">
      <c r="A399">
        <v>2</v>
      </c>
      <c r="B399">
        <v>200</v>
      </c>
      <c r="C399">
        <v>1100</v>
      </c>
      <c r="D399">
        <v>0.08</v>
      </c>
      <c r="E399">
        <v>0.03</v>
      </c>
      <c r="F399">
        <v>0.1</v>
      </c>
      <c r="G399">
        <v>75.760000000000005</v>
      </c>
      <c r="H399">
        <v>27.82</v>
      </c>
      <c r="I399">
        <v>1</v>
      </c>
      <c r="J399">
        <v>1</v>
      </c>
      <c r="K399">
        <v>2</v>
      </c>
      <c r="L399">
        <v>99.36</v>
      </c>
    </row>
    <row r="400" spans="1:12" x14ac:dyDescent="0.3">
      <c r="A400">
        <v>2</v>
      </c>
      <c r="B400">
        <v>200</v>
      </c>
      <c r="C400">
        <v>1100</v>
      </c>
      <c r="D400">
        <v>0.08</v>
      </c>
      <c r="E400">
        <v>0.03</v>
      </c>
      <c r="F400">
        <v>0.1</v>
      </c>
      <c r="G400">
        <v>75.760000000000005</v>
      </c>
      <c r="H400">
        <v>27.82</v>
      </c>
      <c r="I400">
        <v>1</v>
      </c>
      <c r="J400">
        <v>1</v>
      </c>
      <c r="K400">
        <v>2</v>
      </c>
      <c r="L400">
        <v>99.36</v>
      </c>
    </row>
    <row r="401" spans="1:12" x14ac:dyDescent="0.3">
      <c r="A401">
        <v>2</v>
      </c>
      <c r="B401">
        <v>200</v>
      </c>
      <c r="C401">
        <v>1100</v>
      </c>
      <c r="D401">
        <v>0.08</v>
      </c>
      <c r="E401">
        <v>0.03</v>
      </c>
      <c r="F401">
        <v>0.1</v>
      </c>
      <c r="G401">
        <v>75.760000000000005</v>
      </c>
      <c r="H401">
        <v>27.82</v>
      </c>
      <c r="I401">
        <v>1</v>
      </c>
      <c r="J401">
        <v>1</v>
      </c>
      <c r="K401">
        <v>2</v>
      </c>
      <c r="L401">
        <v>99.36</v>
      </c>
    </row>
    <row r="402" spans="1:12" x14ac:dyDescent="0.3">
      <c r="A402">
        <v>2</v>
      </c>
      <c r="B402">
        <v>150</v>
      </c>
      <c r="C402">
        <v>400</v>
      </c>
      <c r="D402">
        <v>0.08</v>
      </c>
      <c r="E402">
        <v>0.03</v>
      </c>
      <c r="F402">
        <v>7.0000000000000007E-2</v>
      </c>
      <c r="G402">
        <v>156.25</v>
      </c>
      <c r="H402">
        <v>17</v>
      </c>
      <c r="I402">
        <v>7</v>
      </c>
      <c r="J402">
        <v>1</v>
      </c>
      <c r="K402">
        <v>7</v>
      </c>
      <c r="L402">
        <v>99.35</v>
      </c>
    </row>
    <row r="403" spans="1:12" x14ac:dyDescent="0.3">
      <c r="A403">
        <v>2</v>
      </c>
      <c r="B403">
        <v>200</v>
      </c>
      <c r="C403">
        <v>684.81</v>
      </c>
      <c r="D403">
        <v>9.9000000000000005E-2</v>
      </c>
      <c r="E403">
        <v>0.05</v>
      </c>
      <c r="F403">
        <v>7.0000000000000007E-2</v>
      </c>
      <c r="G403">
        <v>59</v>
      </c>
      <c r="H403">
        <v>30</v>
      </c>
      <c r="I403">
        <v>7</v>
      </c>
      <c r="J403">
        <v>3</v>
      </c>
      <c r="K403">
        <v>4</v>
      </c>
      <c r="L403">
        <v>99.35</v>
      </c>
    </row>
    <row r="404" spans="1:12" x14ac:dyDescent="0.3">
      <c r="A404">
        <v>2</v>
      </c>
      <c r="B404">
        <v>200</v>
      </c>
      <c r="C404">
        <v>560.29999999999995</v>
      </c>
      <c r="D404">
        <v>0.121</v>
      </c>
      <c r="E404">
        <v>0.05</v>
      </c>
      <c r="F404">
        <v>7.0000000000000007E-2</v>
      </c>
      <c r="G404">
        <v>59</v>
      </c>
      <c r="H404">
        <v>30</v>
      </c>
      <c r="I404">
        <v>7</v>
      </c>
      <c r="J404">
        <v>3</v>
      </c>
      <c r="K404">
        <v>4</v>
      </c>
      <c r="L404">
        <v>99.31</v>
      </c>
    </row>
    <row r="405" spans="1:12" x14ac:dyDescent="0.3">
      <c r="A405">
        <v>2</v>
      </c>
      <c r="B405">
        <v>150</v>
      </c>
      <c r="C405">
        <v>350.92</v>
      </c>
      <c r="D405">
        <v>8.3000000000000004E-2</v>
      </c>
      <c r="E405">
        <v>0.05</v>
      </c>
      <c r="F405">
        <v>7.0000000000000007E-2</v>
      </c>
      <c r="G405">
        <v>103</v>
      </c>
      <c r="H405">
        <v>30</v>
      </c>
      <c r="I405">
        <v>7</v>
      </c>
      <c r="J405">
        <v>3</v>
      </c>
      <c r="K405">
        <v>4</v>
      </c>
      <c r="L405">
        <v>99.31</v>
      </c>
    </row>
    <row r="406" spans="1:12" x14ac:dyDescent="0.3">
      <c r="A406">
        <v>2</v>
      </c>
      <c r="B406">
        <v>150</v>
      </c>
      <c r="C406">
        <v>500</v>
      </c>
      <c r="D406">
        <v>0.08</v>
      </c>
      <c r="E406">
        <v>0.04</v>
      </c>
      <c r="F406">
        <v>7.0000000000000007E-2</v>
      </c>
      <c r="G406">
        <v>93.75</v>
      </c>
      <c r="H406">
        <v>30</v>
      </c>
      <c r="I406">
        <v>7</v>
      </c>
      <c r="J406">
        <v>1</v>
      </c>
      <c r="K406">
        <v>4</v>
      </c>
      <c r="L406">
        <v>99.3</v>
      </c>
    </row>
    <row r="407" spans="1:12" x14ac:dyDescent="0.3">
      <c r="A407">
        <v>2</v>
      </c>
      <c r="B407">
        <v>175</v>
      </c>
      <c r="C407">
        <v>668</v>
      </c>
      <c r="D407">
        <v>0.12</v>
      </c>
      <c r="E407">
        <v>0.03</v>
      </c>
      <c r="F407">
        <v>0.1</v>
      </c>
      <c r="G407">
        <v>72.77</v>
      </c>
      <c r="H407">
        <v>36</v>
      </c>
      <c r="I407">
        <v>1</v>
      </c>
      <c r="J407">
        <v>1</v>
      </c>
      <c r="K407">
        <v>4</v>
      </c>
      <c r="L407">
        <v>99.3</v>
      </c>
    </row>
    <row r="408" spans="1:12" x14ac:dyDescent="0.3">
      <c r="A408">
        <v>2</v>
      </c>
      <c r="B408">
        <v>150</v>
      </c>
      <c r="C408">
        <v>1100</v>
      </c>
      <c r="D408">
        <v>0.08</v>
      </c>
      <c r="E408">
        <v>0.03</v>
      </c>
      <c r="F408">
        <v>0.1</v>
      </c>
      <c r="G408">
        <v>56.82</v>
      </c>
      <c r="H408">
        <v>27.82</v>
      </c>
      <c r="I408">
        <v>1</v>
      </c>
      <c r="J408">
        <v>1</v>
      </c>
      <c r="K408">
        <v>2</v>
      </c>
      <c r="L408">
        <v>99.28</v>
      </c>
    </row>
    <row r="409" spans="1:12" x14ac:dyDescent="0.3">
      <c r="A409">
        <v>2</v>
      </c>
      <c r="B409">
        <v>150</v>
      </c>
      <c r="C409">
        <v>420.23</v>
      </c>
      <c r="D409">
        <v>0.121</v>
      </c>
      <c r="E409">
        <v>0.05</v>
      </c>
      <c r="F409">
        <v>7.0000000000000007E-2</v>
      </c>
      <c r="G409">
        <v>59</v>
      </c>
      <c r="H409">
        <v>30</v>
      </c>
      <c r="I409">
        <v>7</v>
      </c>
      <c r="J409">
        <v>3</v>
      </c>
      <c r="K409">
        <v>4</v>
      </c>
      <c r="L409">
        <v>99.27</v>
      </c>
    </row>
    <row r="410" spans="1:12" x14ac:dyDescent="0.3">
      <c r="A410">
        <v>2</v>
      </c>
      <c r="B410">
        <v>150</v>
      </c>
      <c r="C410">
        <v>303.39999999999998</v>
      </c>
      <c r="D410">
        <v>9.6000000000000002E-2</v>
      </c>
      <c r="E410">
        <v>0.05</v>
      </c>
      <c r="F410">
        <v>7.0000000000000007E-2</v>
      </c>
      <c r="G410">
        <v>103</v>
      </c>
      <c r="H410">
        <v>30</v>
      </c>
      <c r="I410">
        <v>7</v>
      </c>
      <c r="J410">
        <v>3</v>
      </c>
      <c r="K410">
        <v>4</v>
      </c>
      <c r="L410">
        <v>99.27</v>
      </c>
    </row>
    <row r="411" spans="1:12" x14ac:dyDescent="0.3">
      <c r="A411">
        <v>2</v>
      </c>
      <c r="B411">
        <v>200</v>
      </c>
      <c r="C411">
        <v>595</v>
      </c>
      <c r="D411">
        <v>0.14000000000000001</v>
      </c>
      <c r="E411">
        <v>0.03</v>
      </c>
      <c r="F411">
        <v>8.5000000000000006E-2</v>
      </c>
      <c r="G411">
        <v>80.03</v>
      </c>
      <c r="H411">
        <v>30.37</v>
      </c>
      <c r="I411">
        <v>1</v>
      </c>
      <c r="J411">
        <v>1</v>
      </c>
      <c r="K411">
        <v>7</v>
      </c>
      <c r="L411">
        <v>99.27</v>
      </c>
    </row>
    <row r="412" spans="1:12" x14ac:dyDescent="0.3">
      <c r="A412">
        <v>2</v>
      </c>
      <c r="B412">
        <v>175</v>
      </c>
      <c r="C412">
        <v>26.28</v>
      </c>
      <c r="D412">
        <v>5.6000000000000001E-2</v>
      </c>
      <c r="E412">
        <v>0.46</v>
      </c>
      <c r="F412">
        <v>7.4999999999999997E-2</v>
      </c>
      <c r="G412">
        <v>258.5</v>
      </c>
      <c r="H412">
        <v>35</v>
      </c>
      <c r="I412">
        <v>1</v>
      </c>
      <c r="J412">
        <v>1</v>
      </c>
      <c r="K412">
        <v>7</v>
      </c>
      <c r="L412">
        <v>99.27</v>
      </c>
    </row>
    <row r="413" spans="1:12" x14ac:dyDescent="0.3">
      <c r="A413">
        <v>2</v>
      </c>
      <c r="B413">
        <v>200</v>
      </c>
      <c r="C413">
        <v>377.04</v>
      </c>
      <c r="D413">
        <v>0.10299999999999999</v>
      </c>
      <c r="E413">
        <v>0.05</v>
      </c>
      <c r="F413">
        <v>7.0000000000000007E-2</v>
      </c>
      <c r="G413">
        <v>103</v>
      </c>
      <c r="H413">
        <v>30</v>
      </c>
      <c r="I413">
        <v>7</v>
      </c>
      <c r="J413">
        <v>3</v>
      </c>
      <c r="K413">
        <v>4</v>
      </c>
      <c r="L413">
        <v>99.26</v>
      </c>
    </row>
    <row r="414" spans="1:12" x14ac:dyDescent="0.3">
      <c r="A414">
        <v>2</v>
      </c>
      <c r="B414">
        <v>100</v>
      </c>
      <c r="C414">
        <v>1388</v>
      </c>
      <c r="D414">
        <v>0.04</v>
      </c>
      <c r="E414">
        <v>0.02</v>
      </c>
      <c r="F414">
        <v>0.05</v>
      </c>
      <c r="G414">
        <v>90.06</v>
      </c>
      <c r="H414">
        <v>35.5</v>
      </c>
      <c r="I414">
        <v>7</v>
      </c>
      <c r="J414">
        <v>4</v>
      </c>
      <c r="K414">
        <v>3</v>
      </c>
      <c r="L414">
        <v>99.24</v>
      </c>
    </row>
    <row r="415" spans="1:12" x14ac:dyDescent="0.3">
      <c r="A415">
        <v>2</v>
      </c>
      <c r="B415">
        <v>150</v>
      </c>
      <c r="C415">
        <v>251.09</v>
      </c>
      <c r="D415">
        <v>0.11600000000000001</v>
      </c>
      <c r="E415">
        <v>0.05</v>
      </c>
      <c r="F415">
        <v>7.0000000000000007E-2</v>
      </c>
      <c r="G415">
        <v>103</v>
      </c>
      <c r="H415">
        <v>30</v>
      </c>
      <c r="I415">
        <v>7</v>
      </c>
      <c r="J415">
        <v>3</v>
      </c>
      <c r="K415">
        <v>4</v>
      </c>
      <c r="L415">
        <v>99.24</v>
      </c>
    </row>
    <row r="416" spans="1:12" x14ac:dyDescent="0.3">
      <c r="A416">
        <v>2</v>
      </c>
      <c r="B416">
        <v>150</v>
      </c>
      <c r="C416">
        <v>303.39999999999998</v>
      </c>
      <c r="D416">
        <v>9.6000000000000002E-2</v>
      </c>
      <c r="E416">
        <v>0.05</v>
      </c>
      <c r="F416">
        <v>7.0000000000000007E-2</v>
      </c>
      <c r="G416">
        <v>103</v>
      </c>
      <c r="H416">
        <v>30</v>
      </c>
      <c r="I416">
        <v>7</v>
      </c>
      <c r="J416">
        <v>3</v>
      </c>
      <c r="K416">
        <v>4</v>
      </c>
      <c r="L416">
        <v>99.22</v>
      </c>
    </row>
    <row r="417" spans="1:12" x14ac:dyDescent="0.3">
      <c r="A417">
        <v>2</v>
      </c>
      <c r="B417">
        <v>200</v>
      </c>
      <c r="C417">
        <v>233.92</v>
      </c>
      <c r="D417">
        <v>9.5000000000000001E-2</v>
      </c>
      <c r="E417">
        <v>0.05</v>
      </c>
      <c r="F417">
        <v>7.0000000000000007E-2</v>
      </c>
      <c r="G417">
        <v>180</v>
      </c>
      <c r="H417">
        <v>30</v>
      </c>
      <c r="I417">
        <v>7</v>
      </c>
      <c r="J417">
        <v>3</v>
      </c>
      <c r="K417">
        <v>4</v>
      </c>
      <c r="L417">
        <v>99.21</v>
      </c>
    </row>
    <row r="418" spans="1:12" x14ac:dyDescent="0.3">
      <c r="A418">
        <v>2</v>
      </c>
      <c r="B418">
        <v>80</v>
      </c>
      <c r="C418">
        <v>700</v>
      </c>
      <c r="D418">
        <v>0.04</v>
      </c>
      <c r="E418">
        <v>0.02</v>
      </c>
      <c r="F418">
        <v>0.05</v>
      </c>
      <c r="G418">
        <v>142.86000000000001</v>
      </c>
      <c r="H418">
        <v>35.5</v>
      </c>
      <c r="I418">
        <v>7</v>
      </c>
      <c r="J418">
        <v>4</v>
      </c>
      <c r="K418">
        <v>3</v>
      </c>
      <c r="L418">
        <v>99.21</v>
      </c>
    </row>
    <row r="419" spans="1:12" x14ac:dyDescent="0.3">
      <c r="A419">
        <v>2</v>
      </c>
      <c r="B419">
        <v>150</v>
      </c>
      <c r="C419">
        <v>900</v>
      </c>
      <c r="D419">
        <v>0.08</v>
      </c>
      <c r="E419">
        <v>0.03</v>
      </c>
      <c r="F419">
        <v>0.1</v>
      </c>
      <c r="G419">
        <v>69.44</v>
      </c>
      <c r="H419">
        <v>27.82</v>
      </c>
      <c r="I419">
        <v>1</v>
      </c>
      <c r="J419">
        <v>1</v>
      </c>
      <c r="K419">
        <v>2</v>
      </c>
      <c r="L419">
        <v>99.21</v>
      </c>
    </row>
    <row r="420" spans="1:12" x14ac:dyDescent="0.3">
      <c r="A420">
        <v>2</v>
      </c>
      <c r="B420">
        <v>150</v>
      </c>
      <c r="C420">
        <v>513.61</v>
      </c>
      <c r="D420">
        <v>9.9000000000000005E-2</v>
      </c>
      <c r="E420">
        <v>0.05</v>
      </c>
      <c r="F420">
        <v>7.0000000000000007E-2</v>
      </c>
      <c r="G420">
        <v>59</v>
      </c>
      <c r="H420">
        <v>30</v>
      </c>
      <c r="I420">
        <v>7</v>
      </c>
      <c r="J420">
        <v>3</v>
      </c>
      <c r="K420">
        <v>4</v>
      </c>
      <c r="L420">
        <v>99.19</v>
      </c>
    </row>
    <row r="421" spans="1:12" x14ac:dyDescent="0.3">
      <c r="A421">
        <v>2</v>
      </c>
      <c r="B421">
        <v>100</v>
      </c>
      <c r="C421">
        <v>925</v>
      </c>
      <c r="D421">
        <v>0.06</v>
      </c>
      <c r="E421">
        <v>0.02</v>
      </c>
      <c r="F421">
        <v>0.05</v>
      </c>
      <c r="G421">
        <v>90.09</v>
      </c>
      <c r="H421">
        <v>35.5</v>
      </c>
      <c r="I421">
        <v>7</v>
      </c>
      <c r="J421">
        <v>4</v>
      </c>
      <c r="K421">
        <v>3</v>
      </c>
      <c r="L421">
        <v>99.16</v>
      </c>
    </row>
    <row r="422" spans="1:12" x14ac:dyDescent="0.3">
      <c r="A422">
        <v>2</v>
      </c>
      <c r="B422">
        <v>100</v>
      </c>
      <c r="C422">
        <v>1500</v>
      </c>
      <c r="D422">
        <v>0.04</v>
      </c>
      <c r="E422">
        <v>0.02</v>
      </c>
      <c r="F422">
        <v>0.05</v>
      </c>
      <c r="G422">
        <v>83.33</v>
      </c>
      <c r="H422">
        <v>35.5</v>
      </c>
      <c r="I422">
        <v>7</v>
      </c>
      <c r="J422">
        <v>4</v>
      </c>
      <c r="K422">
        <v>3</v>
      </c>
      <c r="L422">
        <v>99.13</v>
      </c>
    </row>
    <row r="423" spans="1:12" x14ac:dyDescent="0.3">
      <c r="A423">
        <v>2</v>
      </c>
      <c r="B423">
        <v>150</v>
      </c>
      <c r="C423">
        <v>420.23</v>
      </c>
      <c r="D423">
        <v>0.121</v>
      </c>
      <c r="E423">
        <v>0.05</v>
      </c>
      <c r="F423">
        <v>7.0000000000000007E-2</v>
      </c>
      <c r="G423">
        <v>59</v>
      </c>
      <c r="H423">
        <v>30</v>
      </c>
      <c r="I423">
        <v>7</v>
      </c>
      <c r="J423">
        <v>3</v>
      </c>
      <c r="K423">
        <v>4</v>
      </c>
      <c r="L423">
        <v>99.12</v>
      </c>
    </row>
    <row r="424" spans="1:12" x14ac:dyDescent="0.3">
      <c r="A424">
        <v>2</v>
      </c>
      <c r="B424">
        <v>125</v>
      </c>
      <c r="C424">
        <v>400</v>
      </c>
      <c r="D424">
        <v>0.12</v>
      </c>
      <c r="E424">
        <v>0.03</v>
      </c>
      <c r="F424">
        <v>7.0000000000000007E-2</v>
      </c>
      <c r="G424">
        <v>86.81</v>
      </c>
      <c r="H424">
        <v>35.5</v>
      </c>
      <c r="I424">
        <v>1</v>
      </c>
      <c r="J424">
        <v>2</v>
      </c>
      <c r="K424">
        <v>1</v>
      </c>
      <c r="L424">
        <v>99.09</v>
      </c>
    </row>
    <row r="425" spans="1:12" x14ac:dyDescent="0.3">
      <c r="A425">
        <v>2</v>
      </c>
      <c r="B425">
        <v>275</v>
      </c>
      <c r="C425">
        <v>2200</v>
      </c>
      <c r="D425">
        <v>0.12</v>
      </c>
      <c r="E425">
        <v>0.03</v>
      </c>
      <c r="F425">
        <v>7.0000000000000007E-2</v>
      </c>
      <c r="G425">
        <v>34.72</v>
      </c>
      <c r="H425">
        <v>35.5</v>
      </c>
      <c r="I425">
        <v>1</v>
      </c>
      <c r="J425">
        <v>2</v>
      </c>
      <c r="K425">
        <v>1</v>
      </c>
      <c r="L425">
        <v>99.09</v>
      </c>
    </row>
    <row r="426" spans="1:12" x14ac:dyDescent="0.3">
      <c r="A426">
        <v>2</v>
      </c>
      <c r="B426">
        <v>100</v>
      </c>
      <c r="C426">
        <v>1388</v>
      </c>
      <c r="D426">
        <v>0.04</v>
      </c>
      <c r="E426">
        <v>0.02</v>
      </c>
      <c r="F426">
        <v>0.05</v>
      </c>
      <c r="G426">
        <v>90.06</v>
      </c>
      <c r="H426">
        <v>35.5</v>
      </c>
      <c r="I426">
        <v>7</v>
      </c>
      <c r="J426">
        <v>4</v>
      </c>
      <c r="K426">
        <v>3</v>
      </c>
      <c r="L426">
        <v>99.08</v>
      </c>
    </row>
    <row r="427" spans="1:12" x14ac:dyDescent="0.3">
      <c r="A427">
        <v>2</v>
      </c>
      <c r="B427">
        <v>150</v>
      </c>
      <c r="C427">
        <v>513.61</v>
      </c>
      <c r="D427">
        <v>9.9000000000000005E-2</v>
      </c>
      <c r="E427">
        <v>0.05</v>
      </c>
      <c r="F427">
        <v>7.0000000000000007E-2</v>
      </c>
      <c r="G427">
        <v>59</v>
      </c>
      <c r="H427">
        <v>30</v>
      </c>
      <c r="I427">
        <v>7</v>
      </c>
      <c r="J427">
        <v>3</v>
      </c>
      <c r="K427">
        <v>4</v>
      </c>
      <c r="L427">
        <v>99.05</v>
      </c>
    </row>
    <row r="428" spans="1:12" x14ac:dyDescent="0.3">
      <c r="A428">
        <v>2</v>
      </c>
      <c r="B428">
        <v>80</v>
      </c>
      <c r="C428">
        <v>700</v>
      </c>
      <c r="D428">
        <v>0.08</v>
      </c>
      <c r="E428">
        <v>0.02</v>
      </c>
      <c r="F428">
        <v>0.05</v>
      </c>
      <c r="G428">
        <v>71.430000000000007</v>
      </c>
      <c r="H428">
        <v>35.5</v>
      </c>
      <c r="I428">
        <v>7</v>
      </c>
      <c r="J428">
        <v>4</v>
      </c>
      <c r="K428">
        <v>3</v>
      </c>
      <c r="L428">
        <v>99.02</v>
      </c>
    </row>
    <row r="429" spans="1:12" x14ac:dyDescent="0.3">
      <c r="A429">
        <v>2</v>
      </c>
      <c r="B429">
        <v>100</v>
      </c>
      <c r="C429">
        <v>925</v>
      </c>
      <c r="D429">
        <v>0.06</v>
      </c>
      <c r="E429">
        <v>0.02</v>
      </c>
      <c r="F429">
        <v>0.05</v>
      </c>
      <c r="G429">
        <v>90.09</v>
      </c>
      <c r="H429">
        <v>35.5</v>
      </c>
      <c r="I429">
        <v>7</v>
      </c>
      <c r="J429">
        <v>4</v>
      </c>
      <c r="K429">
        <v>3</v>
      </c>
      <c r="L429">
        <v>99.01</v>
      </c>
    </row>
    <row r="430" spans="1:12" x14ac:dyDescent="0.3">
      <c r="A430">
        <v>2</v>
      </c>
      <c r="B430">
        <v>150</v>
      </c>
      <c r="C430">
        <v>400</v>
      </c>
      <c r="D430">
        <v>0.08</v>
      </c>
      <c r="E430">
        <v>0.04</v>
      </c>
      <c r="F430">
        <v>7.0000000000000007E-2</v>
      </c>
      <c r="G430">
        <v>117.19</v>
      </c>
      <c r="H430">
        <v>30</v>
      </c>
      <c r="I430">
        <v>7</v>
      </c>
      <c r="J430">
        <v>1</v>
      </c>
      <c r="K430">
        <v>4</v>
      </c>
      <c r="L430">
        <v>99</v>
      </c>
    </row>
    <row r="431" spans="1:12" x14ac:dyDescent="0.3">
      <c r="A431">
        <v>2</v>
      </c>
      <c r="B431">
        <v>175</v>
      </c>
      <c r="C431">
        <v>668</v>
      </c>
      <c r="D431">
        <v>0.12</v>
      </c>
      <c r="E431">
        <v>0.03</v>
      </c>
      <c r="F431">
        <v>0.1</v>
      </c>
      <c r="G431">
        <v>72.77</v>
      </c>
      <c r="H431">
        <v>36</v>
      </c>
      <c r="I431">
        <v>1</v>
      </c>
      <c r="J431">
        <v>1</v>
      </c>
      <c r="K431">
        <v>1</v>
      </c>
      <c r="L431">
        <v>99</v>
      </c>
    </row>
    <row r="432" spans="1:12" x14ac:dyDescent="0.3">
      <c r="A432">
        <v>2</v>
      </c>
      <c r="B432">
        <v>180</v>
      </c>
      <c r="C432">
        <v>1400</v>
      </c>
      <c r="D432">
        <v>0.05</v>
      </c>
      <c r="E432">
        <v>0.03</v>
      </c>
      <c r="F432">
        <v>0.05</v>
      </c>
      <c r="G432">
        <v>85.71</v>
      </c>
      <c r="H432">
        <v>26</v>
      </c>
      <c r="I432">
        <v>1</v>
      </c>
      <c r="J432">
        <v>1</v>
      </c>
      <c r="K432">
        <v>5</v>
      </c>
      <c r="L432">
        <v>99</v>
      </c>
    </row>
    <row r="433" spans="1:12" x14ac:dyDescent="0.3">
      <c r="A433">
        <v>2</v>
      </c>
      <c r="B433">
        <v>100</v>
      </c>
      <c r="C433">
        <v>694</v>
      </c>
      <c r="D433">
        <v>0.08</v>
      </c>
      <c r="E433">
        <v>0.02</v>
      </c>
      <c r="F433">
        <v>0.05</v>
      </c>
      <c r="G433">
        <v>90.06</v>
      </c>
      <c r="H433">
        <v>35.5</v>
      </c>
      <c r="I433">
        <v>7</v>
      </c>
      <c r="J433">
        <v>4</v>
      </c>
      <c r="K433">
        <v>3</v>
      </c>
      <c r="L433">
        <v>98.98</v>
      </c>
    </row>
    <row r="434" spans="1:12" x14ac:dyDescent="0.3">
      <c r="A434">
        <v>2</v>
      </c>
      <c r="B434">
        <v>150</v>
      </c>
      <c r="C434">
        <v>498.5</v>
      </c>
      <c r="D434">
        <v>0.10199999999999999</v>
      </c>
      <c r="E434">
        <v>0.05</v>
      </c>
      <c r="F434">
        <v>7.0000000000000007E-2</v>
      </c>
      <c r="G434">
        <v>59</v>
      </c>
      <c r="H434">
        <v>30</v>
      </c>
      <c r="I434">
        <v>7</v>
      </c>
      <c r="J434">
        <v>3</v>
      </c>
      <c r="K434">
        <v>4</v>
      </c>
      <c r="L434">
        <v>98.93</v>
      </c>
    </row>
    <row r="435" spans="1:12" x14ac:dyDescent="0.3">
      <c r="A435">
        <v>2</v>
      </c>
      <c r="B435">
        <v>200</v>
      </c>
      <c r="C435">
        <v>320.95</v>
      </c>
      <c r="D435">
        <v>0.121</v>
      </c>
      <c r="E435">
        <v>0.05</v>
      </c>
      <c r="F435">
        <v>7.0000000000000007E-2</v>
      </c>
      <c r="G435">
        <v>103</v>
      </c>
      <c r="H435">
        <v>30</v>
      </c>
      <c r="I435">
        <v>7</v>
      </c>
      <c r="J435">
        <v>3</v>
      </c>
      <c r="K435">
        <v>4</v>
      </c>
      <c r="L435">
        <v>98.93</v>
      </c>
    </row>
    <row r="436" spans="1:12" x14ac:dyDescent="0.3">
      <c r="A436">
        <v>2</v>
      </c>
      <c r="B436">
        <v>175</v>
      </c>
      <c r="C436">
        <v>26.28</v>
      </c>
      <c r="D436">
        <v>1.7999999999999999E-2</v>
      </c>
      <c r="E436">
        <v>0.46</v>
      </c>
      <c r="F436">
        <v>7.4999999999999997E-2</v>
      </c>
      <c r="G436">
        <v>804.23</v>
      </c>
      <c r="H436">
        <v>35</v>
      </c>
      <c r="I436">
        <v>1</v>
      </c>
      <c r="J436">
        <v>1</v>
      </c>
      <c r="K436">
        <v>7</v>
      </c>
      <c r="L436">
        <v>98.93</v>
      </c>
    </row>
    <row r="437" spans="1:12" x14ac:dyDescent="0.3">
      <c r="A437">
        <v>2</v>
      </c>
      <c r="B437">
        <v>150</v>
      </c>
      <c r="C437">
        <v>400</v>
      </c>
      <c r="D437">
        <v>0.08</v>
      </c>
      <c r="E437">
        <v>0.03</v>
      </c>
      <c r="F437">
        <v>7.0000000000000007E-2</v>
      </c>
      <c r="G437">
        <v>156.25</v>
      </c>
      <c r="H437">
        <v>17</v>
      </c>
      <c r="I437">
        <v>7</v>
      </c>
      <c r="J437">
        <v>1</v>
      </c>
      <c r="K437">
        <v>7</v>
      </c>
      <c r="L437">
        <v>98.93</v>
      </c>
    </row>
    <row r="438" spans="1:12" x14ac:dyDescent="0.3">
      <c r="A438">
        <v>2</v>
      </c>
      <c r="B438">
        <v>150</v>
      </c>
      <c r="C438">
        <v>498.5</v>
      </c>
      <c r="D438">
        <v>0.10199999999999999</v>
      </c>
      <c r="E438">
        <v>0.05</v>
      </c>
      <c r="F438">
        <v>7.0000000000000007E-2</v>
      </c>
      <c r="G438">
        <v>59</v>
      </c>
      <c r="H438">
        <v>30</v>
      </c>
      <c r="I438">
        <v>7</v>
      </c>
      <c r="J438">
        <v>3</v>
      </c>
      <c r="K438">
        <v>4</v>
      </c>
      <c r="L438">
        <v>98.92</v>
      </c>
    </row>
    <row r="439" spans="1:12" x14ac:dyDescent="0.3">
      <c r="A439">
        <v>2</v>
      </c>
      <c r="B439">
        <v>100</v>
      </c>
      <c r="C439">
        <v>700</v>
      </c>
      <c r="D439">
        <v>0.04</v>
      </c>
      <c r="E439">
        <v>0.02</v>
      </c>
      <c r="F439">
        <v>0.05</v>
      </c>
      <c r="G439">
        <v>178.57</v>
      </c>
      <c r="H439">
        <v>35.5</v>
      </c>
      <c r="I439">
        <v>7</v>
      </c>
      <c r="J439">
        <v>4</v>
      </c>
      <c r="K439">
        <v>3</v>
      </c>
      <c r="L439">
        <v>98.92</v>
      </c>
    </row>
    <row r="440" spans="1:12" x14ac:dyDescent="0.3">
      <c r="A440">
        <v>2</v>
      </c>
      <c r="B440">
        <v>100</v>
      </c>
      <c r="C440">
        <v>1388</v>
      </c>
      <c r="D440">
        <v>0.04</v>
      </c>
      <c r="E440">
        <v>0.02</v>
      </c>
      <c r="F440">
        <v>0.05</v>
      </c>
      <c r="G440">
        <v>90.06</v>
      </c>
      <c r="H440">
        <v>35.5</v>
      </c>
      <c r="I440">
        <v>7</v>
      </c>
      <c r="J440">
        <v>4</v>
      </c>
      <c r="K440">
        <v>3</v>
      </c>
      <c r="L440">
        <v>98.92</v>
      </c>
    </row>
    <row r="441" spans="1:12" x14ac:dyDescent="0.3">
      <c r="A441">
        <v>2</v>
      </c>
      <c r="B441">
        <v>100</v>
      </c>
      <c r="C441">
        <v>462</v>
      </c>
      <c r="D441">
        <v>0.12</v>
      </c>
      <c r="E441">
        <v>0.02</v>
      </c>
      <c r="F441">
        <v>0.05</v>
      </c>
      <c r="G441">
        <v>90.19</v>
      </c>
      <c r="H441">
        <v>35.5</v>
      </c>
      <c r="I441">
        <v>7</v>
      </c>
      <c r="J441">
        <v>4</v>
      </c>
      <c r="K441">
        <v>3</v>
      </c>
      <c r="L441">
        <v>98.9</v>
      </c>
    </row>
    <row r="442" spans="1:12" x14ac:dyDescent="0.3">
      <c r="A442">
        <v>2</v>
      </c>
      <c r="B442">
        <v>175</v>
      </c>
      <c r="C442">
        <v>26.28</v>
      </c>
      <c r="D442">
        <v>3.6999999999999998E-2</v>
      </c>
      <c r="E442">
        <v>0.46</v>
      </c>
      <c r="F442">
        <v>7.4999999999999997E-2</v>
      </c>
      <c r="G442">
        <v>391.25</v>
      </c>
      <c r="H442">
        <v>35</v>
      </c>
      <c r="I442">
        <v>1</v>
      </c>
      <c r="J442">
        <v>1</v>
      </c>
      <c r="K442">
        <v>7</v>
      </c>
      <c r="L442">
        <v>98.85</v>
      </c>
    </row>
    <row r="443" spans="1:12" x14ac:dyDescent="0.3">
      <c r="A443">
        <v>2</v>
      </c>
      <c r="B443">
        <v>100</v>
      </c>
      <c r="C443">
        <v>694</v>
      </c>
      <c r="D443">
        <v>0.08</v>
      </c>
      <c r="E443">
        <v>0.02</v>
      </c>
      <c r="F443">
        <v>0.05</v>
      </c>
      <c r="G443">
        <v>90.06</v>
      </c>
      <c r="H443">
        <v>35.5</v>
      </c>
      <c r="I443">
        <v>7</v>
      </c>
      <c r="J443">
        <v>4</v>
      </c>
      <c r="K443">
        <v>3</v>
      </c>
      <c r="L443">
        <v>98.84</v>
      </c>
    </row>
    <row r="444" spans="1:12" x14ac:dyDescent="0.3">
      <c r="A444">
        <v>2</v>
      </c>
      <c r="B444">
        <v>150</v>
      </c>
      <c r="C444">
        <v>400</v>
      </c>
      <c r="D444">
        <v>0.09</v>
      </c>
      <c r="E444">
        <v>0.03</v>
      </c>
      <c r="F444">
        <v>7.0000000000000007E-2</v>
      </c>
      <c r="G444">
        <v>138.88999999999999</v>
      </c>
      <c r="H444">
        <v>17</v>
      </c>
      <c r="I444">
        <v>7</v>
      </c>
      <c r="J444">
        <v>1</v>
      </c>
      <c r="K444">
        <v>7</v>
      </c>
      <c r="L444">
        <v>98.76</v>
      </c>
    </row>
    <row r="445" spans="1:12" x14ac:dyDescent="0.3">
      <c r="A445">
        <v>2</v>
      </c>
      <c r="B445">
        <v>175</v>
      </c>
      <c r="C445">
        <v>1100</v>
      </c>
      <c r="D445">
        <v>0.08</v>
      </c>
      <c r="E445">
        <v>0.03</v>
      </c>
      <c r="F445">
        <v>0.1</v>
      </c>
      <c r="G445">
        <v>66.290000000000006</v>
      </c>
      <c r="H445">
        <v>27.82</v>
      </c>
      <c r="I445">
        <v>1</v>
      </c>
      <c r="J445">
        <v>1</v>
      </c>
      <c r="K445">
        <v>2</v>
      </c>
      <c r="L445">
        <v>98.76</v>
      </c>
    </row>
    <row r="446" spans="1:12" x14ac:dyDescent="0.3">
      <c r="A446">
        <v>2</v>
      </c>
      <c r="B446">
        <v>275</v>
      </c>
      <c r="C446">
        <v>400</v>
      </c>
      <c r="D446">
        <v>0.12</v>
      </c>
      <c r="E446">
        <v>0.03</v>
      </c>
      <c r="F446">
        <v>7.0000000000000007E-2</v>
      </c>
      <c r="G446">
        <v>190.97</v>
      </c>
      <c r="H446">
        <v>35.5</v>
      </c>
      <c r="I446">
        <v>1</v>
      </c>
      <c r="J446">
        <v>2</v>
      </c>
      <c r="K446">
        <v>1</v>
      </c>
      <c r="L446">
        <v>98.74</v>
      </c>
    </row>
    <row r="447" spans="1:12" x14ac:dyDescent="0.3">
      <c r="A447">
        <v>2</v>
      </c>
      <c r="B447">
        <v>225</v>
      </c>
      <c r="C447">
        <v>700</v>
      </c>
      <c r="D447">
        <v>0.09</v>
      </c>
      <c r="E447">
        <v>0.02</v>
      </c>
      <c r="F447">
        <v>0.08</v>
      </c>
      <c r="G447">
        <v>178.57</v>
      </c>
      <c r="H447">
        <v>38</v>
      </c>
      <c r="I447">
        <v>7</v>
      </c>
      <c r="J447">
        <v>1</v>
      </c>
      <c r="K447">
        <v>7</v>
      </c>
      <c r="L447">
        <v>98.73</v>
      </c>
    </row>
    <row r="448" spans="1:12" x14ac:dyDescent="0.3">
      <c r="A448">
        <v>2</v>
      </c>
      <c r="B448">
        <v>200</v>
      </c>
      <c r="C448">
        <v>320.95</v>
      </c>
      <c r="D448">
        <v>0.121</v>
      </c>
      <c r="E448">
        <v>0.05</v>
      </c>
      <c r="F448">
        <v>7.0000000000000007E-2</v>
      </c>
      <c r="G448">
        <v>103</v>
      </c>
      <c r="H448">
        <v>30</v>
      </c>
      <c r="I448">
        <v>7</v>
      </c>
      <c r="J448">
        <v>3</v>
      </c>
      <c r="K448">
        <v>4</v>
      </c>
      <c r="L448">
        <v>98.72</v>
      </c>
    </row>
    <row r="449" spans="1:12" x14ac:dyDescent="0.3">
      <c r="A449">
        <v>2</v>
      </c>
      <c r="B449">
        <v>150</v>
      </c>
      <c r="C449">
        <v>750</v>
      </c>
      <c r="D449">
        <v>0.12</v>
      </c>
      <c r="E449">
        <v>0.03</v>
      </c>
      <c r="F449">
        <v>8.5000000000000006E-2</v>
      </c>
      <c r="G449">
        <v>55.56</v>
      </c>
      <c r="H449">
        <v>30.37</v>
      </c>
      <c r="I449">
        <v>1</v>
      </c>
      <c r="J449">
        <v>1</v>
      </c>
      <c r="K449">
        <v>7</v>
      </c>
      <c r="L449">
        <v>98.72</v>
      </c>
    </row>
    <row r="450" spans="1:12" x14ac:dyDescent="0.3">
      <c r="A450">
        <v>2</v>
      </c>
      <c r="B450">
        <v>300</v>
      </c>
      <c r="C450">
        <v>1000</v>
      </c>
      <c r="D450">
        <v>0.09</v>
      </c>
      <c r="E450">
        <v>0.02</v>
      </c>
      <c r="F450">
        <v>0.08</v>
      </c>
      <c r="G450">
        <v>166.67</v>
      </c>
      <c r="H450">
        <v>38</v>
      </c>
      <c r="I450">
        <v>7</v>
      </c>
      <c r="J450">
        <v>1</v>
      </c>
      <c r="K450">
        <v>7</v>
      </c>
      <c r="L450">
        <v>98.71</v>
      </c>
    </row>
    <row r="451" spans="1:12" x14ac:dyDescent="0.3">
      <c r="A451">
        <v>2</v>
      </c>
      <c r="B451">
        <v>225</v>
      </c>
      <c r="C451">
        <v>1000</v>
      </c>
      <c r="D451">
        <v>0.09</v>
      </c>
      <c r="E451">
        <v>0.02</v>
      </c>
      <c r="F451">
        <v>0.08</v>
      </c>
      <c r="G451">
        <v>125</v>
      </c>
      <c r="H451">
        <v>38</v>
      </c>
      <c r="I451">
        <v>7</v>
      </c>
      <c r="J451">
        <v>1</v>
      </c>
      <c r="K451">
        <v>7</v>
      </c>
      <c r="L451">
        <v>98.71</v>
      </c>
    </row>
    <row r="452" spans="1:12" x14ac:dyDescent="0.3">
      <c r="A452">
        <v>2</v>
      </c>
      <c r="B452">
        <v>225</v>
      </c>
      <c r="C452">
        <v>1000</v>
      </c>
      <c r="D452">
        <v>0.09</v>
      </c>
      <c r="E452">
        <v>0.02</v>
      </c>
      <c r="F452">
        <v>0.08</v>
      </c>
      <c r="G452">
        <v>125</v>
      </c>
      <c r="H452">
        <v>38</v>
      </c>
      <c r="I452">
        <v>7</v>
      </c>
      <c r="J452">
        <v>1</v>
      </c>
      <c r="K452">
        <v>7</v>
      </c>
      <c r="L452">
        <v>98.68</v>
      </c>
    </row>
    <row r="453" spans="1:12" x14ac:dyDescent="0.3">
      <c r="A453">
        <v>2</v>
      </c>
      <c r="B453">
        <v>225</v>
      </c>
      <c r="C453">
        <v>1000</v>
      </c>
      <c r="D453">
        <v>0.09</v>
      </c>
      <c r="E453">
        <v>0.02</v>
      </c>
      <c r="F453">
        <v>0.08</v>
      </c>
      <c r="G453">
        <v>125</v>
      </c>
      <c r="H453">
        <v>38</v>
      </c>
      <c r="I453">
        <v>7</v>
      </c>
      <c r="J453">
        <v>1</v>
      </c>
      <c r="K453">
        <v>7</v>
      </c>
      <c r="L453">
        <v>98.67</v>
      </c>
    </row>
    <row r="454" spans="1:12" x14ac:dyDescent="0.3">
      <c r="A454">
        <v>2</v>
      </c>
      <c r="B454">
        <v>225</v>
      </c>
      <c r="C454">
        <v>1000</v>
      </c>
      <c r="D454">
        <v>0.09</v>
      </c>
      <c r="E454">
        <v>0.02</v>
      </c>
      <c r="F454">
        <v>0.08</v>
      </c>
      <c r="G454">
        <v>125</v>
      </c>
      <c r="H454">
        <v>38</v>
      </c>
      <c r="I454">
        <v>7</v>
      </c>
      <c r="J454">
        <v>1</v>
      </c>
      <c r="K454">
        <v>7</v>
      </c>
      <c r="L454">
        <v>98.65</v>
      </c>
    </row>
    <row r="455" spans="1:12" x14ac:dyDescent="0.3">
      <c r="A455">
        <v>2</v>
      </c>
      <c r="B455">
        <v>150</v>
      </c>
      <c r="C455">
        <v>350.92</v>
      </c>
      <c r="D455">
        <v>8.3000000000000004E-2</v>
      </c>
      <c r="E455">
        <v>0.05</v>
      </c>
      <c r="F455">
        <v>7.0000000000000007E-2</v>
      </c>
      <c r="G455">
        <v>103</v>
      </c>
      <c r="H455">
        <v>30</v>
      </c>
      <c r="I455">
        <v>7</v>
      </c>
      <c r="J455">
        <v>3</v>
      </c>
      <c r="K455">
        <v>4</v>
      </c>
      <c r="L455">
        <v>98.65</v>
      </c>
    </row>
    <row r="456" spans="1:12" x14ac:dyDescent="0.3">
      <c r="A456">
        <v>2</v>
      </c>
      <c r="B456">
        <v>269.60000000000002</v>
      </c>
      <c r="C456">
        <v>1178.4000000000001</v>
      </c>
      <c r="D456">
        <v>7.0000000000000007E-2</v>
      </c>
      <c r="E456">
        <v>0.02</v>
      </c>
      <c r="F456">
        <v>0.08</v>
      </c>
      <c r="G456">
        <v>163.41999999999999</v>
      </c>
      <c r="H456">
        <v>38</v>
      </c>
      <c r="I456">
        <v>7</v>
      </c>
      <c r="J456">
        <v>1</v>
      </c>
      <c r="K456">
        <v>7</v>
      </c>
      <c r="L456">
        <v>98.63</v>
      </c>
    </row>
    <row r="457" spans="1:12" x14ac:dyDescent="0.3">
      <c r="A457">
        <v>2</v>
      </c>
      <c r="B457">
        <v>225</v>
      </c>
      <c r="C457">
        <v>1000</v>
      </c>
      <c r="D457">
        <v>0.09</v>
      </c>
      <c r="E457">
        <v>0.02</v>
      </c>
      <c r="F457">
        <v>0.08</v>
      </c>
      <c r="G457">
        <v>125</v>
      </c>
      <c r="H457">
        <v>38</v>
      </c>
      <c r="I457">
        <v>7</v>
      </c>
      <c r="J457">
        <v>1</v>
      </c>
      <c r="K457">
        <v>7</v>
      </c>
      <c r="L457">
        <v>98.63</v>
      </c>
    </row>
    <row r="458" spans="1:12" x14ac:dyDescent="0.3">
      <c r="A458">
        <v>2</v>
      </c>
      <c r="B458">
        <v>269.60000000000002</v>
      </c>
      <c r="C458">
        <v>821.6</v>
      </c>
      <c r="D458">
        <v>7.0000000000000007E-2</v>
      </c>
      <c r="E458">
        <v>0.02</v>
      </c>
      <c r="F458">
        <v>0.08</v>
      </c>
      <c r="G458">
        <v>234.39</v>
      </c>
      <c r="H458">
        <v>38</v>
      </c>
      <c r="I458">
        <v>7</v>
      </c>
      <c r="J458">
        <v>1</v>
      </c>
      <c r="K458">
        <v>7</v>
      </c>
      <c r="L458">
        <v>98.62</v>
      </c>
    </row>
    <row r="459" spans="1:12" x14ac:dyDescent="0.3">
      <c r="A459">
        <v>2</v>
      </c>
      <c r="B459">
        <v>225</v>
      </c>
      <c r="C459">
        <v>1000</v>
      </c>
      <c r="D459">
        <v>0.09</v>
      </c>
      <c r="E459">
        <v>0.02</v>
      </c>
      <c r="F459">
        <v>0.08</v>
      </c>
      <c r="G459">
        <v>125</v>
      </c>
      <c r="H459">
        <v>38</v>
      </c>
      <c r="I459">
        <v>7</v>
      </c>
      <c r="J459">
        <v>1</v>
      </c>
      <c r="K459">
        <v>7</v>
      </c>
      <c r="L459">
        <v>98.62</v>
      </c>
    </row>
    <row r="460" spans="1:12" x14ac:dyDescent="0.3">
      <c r="A460">
        <v>2</v>
      </c>
      <c r="B460">
        <v>180.4</v>
      </c>
      <c r="C460">
        <v>821.6</v>
      </c>
      <c r="D460">
        <v>0.11</v>
      </c>
      <c r="E460">
        <v>0.02</v>
      </c>
      <c r="F460">
        <v>0.08</v>
      </c>
      <c r="G460">
        <v>99.81</v>
      </c>
      <c r="H460">
        <v>38</v>
      </c>
      <c r="I460">
        <v>7</v>
      </c>
      <c r="J460">
        <v>1</v>
      </c>
      <c r="K460">
        <v>7</v>
      </c>
      <c r="L460">
        <v>98.61</v>
      </c>
    </row>
    <row r="461" spans="1:12" x14ac:dyDescent="0.3">
      <c r="A461">
        <v>2</v>
      </c>
      <c r="B461">
        <v>100</v>
      </c>
      <c r="C461">
        <v>111</v>
      </c>
      <c r="D461">
        <v>0.12</v>
      </c>
      <c r="E461">
        <v>0.05</v>
      </c>
      <c r="F461">
        <v>0.2</v>
      </c>
      <c r="G461">
        <v>150.15</v>
      </c>
      <c r="H461">
        <v>40.799999999999997</v>
      </c>
      <c r="I461">
        <v>1</v>
      </c>
      <c r="J461">
        <v>1</v>
      </c>
      <c r="K461">
        <v>6</v>
      </c>
      <c r="L461">
        <v>98.6</v>
      </c>
    </row>
    <row r="462" spans="1:12" x14ac:dyDescent="0.3">
      <c r="A462">
        <v>2</v>
      </c>
      <c r="B462">
        <v>200</v>
      </c>
      <c r="C462">
        <v>1300</v>
      </c>
      <c r="D462">
        <v>0.08</v>
      </c>
      <c r="E462">
        <v>0.03</v>
      </c>
      <c r="F462">
        <v>0.1</v>
      </c>
      <c r="G462">
        <v>64.099999999999994</v>
      </c>
      <c r="H462">
        <v>27.82</v>
      </c>
      <c r="I462">
        <v>1</v>
      </c>
      <c r="J462">
        <v>1</v>
      </c>
      <c r="K462">
        <v>2</v>
      </c>
      <c r="L462">
        <v>98.54</v>
      </c>
    </row>
    <row r="463" spans="1:12" x14ac:dyDescent="0.3">
      <c r="A463">
        <v>2</v>
      </c>
      <c r="B463">
        <v>269.60000000000002</v>
      </c>
      <c r="C463">
        <v>821.6</v>
      </c>
      <c r="D463">
        <v>0.11</v>
      </c>
      <c r="E463">
        <v>0.02</v>
      </c>
      <c r="F463">
        <v>0.08</v>
      </c>
      <c r="G463">
        <v>149.15</v>
      </c>
      <c r="H463">
        <v>38</v>
      </c>
      <c r="I463">
        <v>7</v>
      </c>
      <c r="J463">
        <v>1</v>
      </c>
      <c r="K463">
        <v>7</v>
      </c>
      <c r="L463">
        <v>98.53</v>
      </c>
    </row>
    <row r="464" spans="1:12" x14ac:dyDescent="0.3">
      <c r="A464">
        <v>2</v>
      </c>
      <c r="B464">
        <v>100</v>
      </c>
      <c r="C464">
        <v>591</v>
      </c>
      <c r="D464">
        <v>7.0000000000000007E-2</v>
      </c>
      <c r="E464">
        <v>0.03</v>
      </c>
      <c r="F464">
        <v>0.09</v>
      </c>
      <c r="G464">
        <v>80.569999999999993</v>
      </c>
      <c r="H464">
        <v>38</v>
      </c>
      <c r="I464">
        <v>1</v>
      </c>
      <c r="J464">
        <v>1</v>
      </c>
      <c r="K464">
        <v>4</v>
      </c>
      <c r="L464">
        <v>98.5</v>
      </c>
    </row>
    <row r="465" spans="1:12" x14ac:dyDescent="0.3">
      <c r="A465">
        <v>2</v>
      </c>
      <c r="B465">
        <v>100</v>
      </c>
      <c r="C465">
        <v>462</v>
      </c>
      <c r="D465">
        <v>0.12</v>
      </c>
      <c r="E465">
        <v>0.02</v>
      </c>
      <c r="F465">
        <v>0.05</v>
      </c>
      <c r="G465">
        <v>90.19</v>
      </c>
      <c r="H465">
        <v>35.5</v>
      </c>
      <c r="I465">
        <v>7</v>
      </c>
      <c r="J465">
        <v>4</v>
      </c>
      <c r="K465">
        <v>3</v>
      </c>
      <c r="L465">
        <v>98.46</v>
      </c>
    </row>
    <row r="466" spans="1:12" x14ac:dyDescent="0.3">
      <c r="A466">
        <v>2</v>
      </c>
      <c r="B466">
        <v>140</v>
      </c>
      <c r="C466">
        <v>800</v>
      </c>
      <c r="D466">
        <v>7.0000000000000007E-2</v>
      </c>
      <c r="E466">
        <v>0.02</v>
      </c>
      <c r="F466">
        <v>7.4999999999999997E-2</v>
      </c>
      <c r="G466">
        <v>125</v>
      </c>
      <c r="H466">
        <v>23.6</v>
      </c>
      <c r="I466">
        <v>2</v>
      </c>
      <c r="J466">
        <v>3</v>
      </c>
      <c r="K466">
        <v>4</v>
      </c>
      <c r="L466">
        <v>98.44</v>
      </c>
    </row>
    <row r="467" spans="1:12" x14ac:dyDescent="0.3">
      <c r="A467">
        <v>2</v>
      </c>
      <c r="B467">
        <v>225</v>
      </c>
      <c r="C467">
        <v>1000</v>
      </c>
      <c r="D467">
        <v>0.06</v>
      </c>
      <c r="E467">
        <v>0.02</v>
      </c>
      <c r="F467">
        <v>0.08</v>
      </c>
      <c r="G467">
        <v>187.5</v>
      </c>
      <c r="H467">
        <v>38</v>
      </c>
      <c r="I467">
        <v>7</v>
      </c>
      <c r="J467">
        <v>1</v>
      </c>
      <c r="K467">
        <v>7</v>
      </c>
      <c r="L467">
        <v>98.43</v>
      </c>
    </row>
    <row r="468" spans="1:12" x14ac:dyDescent="0.3">
      <c r="A468">
        <v>2</v>
      </c>
      <c r="B468">
        <v>80</v>
      </c>
      <c r="C468">
        <v>300</v>
      </c>
      <c r="D468">
        <v>0.08</v>
      </c>
      <c r="E468">
        <v>0.02</v>
      </c>
      <c r="F468">
        <v>0.05</v>
      </c>
      <c r="G468">
        <v>166.67</v>
      </c>
      <c r="H468">
        <v>35.5</v>
      </c>
      <c r="I468">
        <v>7</v>
      </c>
      <c r="J468">
        <v>4</v>
      </c>
      <c r="K468">
        <v>3</v>
      </c>
      <c r="L468">
        <v>98.38</v>
      </c>
    </row>
    <row r="469" spans="1:12" x14ac:dyDescent="0.3">
      <c r="A469">
        <v>2</v>
      </c>
      <c r="B469">
        <v>269.60000000000002</v>
      </c>
      <c r="C469">
        <v>1178.4000000000001</v>
      </c>
      <c r="D469">
        <v>0.11</v>
      </c>
      <c r="E469">
        <v>0.02</v>
      </c>
      <c r="F469">
        <v>0.08</v>
      </c>
      <c r="G469">
        <v>103.99</v>
      </c>
      <c r="H469">
        <v>38</v>
      </c>
      <c r="I469">
        <v>7</v>
      </c>
      <c r="J469">
        <v>1</v>
      </c>
      <c r="K469">
        <v>7</v>
      </c>
      <c r="L469">
        <v>98.38</v>
      </c>
    </row>
    <row r="470" spans="1:12" x14ac:dyDescent="0.3">
      <c r="A470">
        <v>2</v>
      </c>
      <c r="B470">
        <v>150</v>
      </c>
      <c r="C470">
        <v>1000</v>
      </c>
      <c r="D470">
        <v>0.09</v>
      </c>
      <c r="E470">
        <v>0.02</v>
      </c>
      <c r="F470">
        <v>0.08</v>
      </c>
      <c r="G470">
        <v>83.33</v>
      </c>
      <c r="H470">
        <v>38</v>
      </c>
      <c r="I470">
        <v>7</v>
      </c>
      <c r="J470">
        <v>1</v>
      </c>
      <c r="K470">
        <v>7</v>
      </c>
      <c r="L470">
        <v>98.37</v>
      </c>
    </row>
    <row r="471" spans="1:12" x14ac:dyDescent="0.3">
      <c r="A471">
        <v>2</v>
      </c>
      <c r="B471">
        <v>225</v>
      </c>
      <c r="C471">
        <v>1300</v>
      </c>
      <c r="D471">
        <v>0.09</v>
      </c>
      <c r="E471">
        <v>0.02</v>
      </c>
      <c r="F471">
        <v>0.08</v>
      </c>
      <c r="G471">
        <v>96.15</v>
      </c>
      <c r="H471">
        <v>38</v>
      </c>
      <c r="I471">
        <v>7</v>
      </c>
      <c r="J471">
        <v>1</v>
      </c>
      <c r="K471">
        <v>7</v>
      </c>
      <c r="L471">
        <v>98.37</v>
      </c>
    </row>
    <row r="472" spans="1:12" x14ac:dyDescent="0.3">
      <c r="A472">
        <v>2</v>
      </c>
      <c r="B472">
        <v>200</v>
      </c>
      <c r="C472">
        <v>200</v>
      </c>
      <c r="D472">
        <v>0.12</v>
      </c>
      <c r="E472">
        <v>0.03</v>
      </c>
      <c r="F472">
        <v>7.0000000000000007E-2</v>
      </c>
      <c r="G472">
        <v>277.77999999999997</v>
      </c>
      <c r="H472">
        <v>35.5</v>
      </c>
      <c r="I472">
        <v>1</v>
      </c>
      <c r="J472">
        <v>2</v>
      </c>
      <c r="K472">
        <v>1</v>
      </c>
      <c r="L472">
        <v>98.35</v>
      </c>
    </row>
    <row r="473" spans="1:12" x14ac:dyDescent="0.3">
      <c r="A473">
        <v>2</v>
      </c>
      <c r="B473">
        <v>80</v>
      </c>
      <c r="C473">
        <v>1500</v>
      </c>
      <c r="D473">
        <v>0.04</v>
      </c>
      <c r="E473">
        <v>0.02</v>
      </c>
      <c r="F473">
        <v>0.05</v>
      </c>
      <c r="G473">
        <v>66.67</v>
      </c>
      <c r="H473">
        <v>35.5</v>
      </c>
      <c r="I473">
        <v>7</v>
      </c>
      <c r="J473">
        <v>4</v>
      </c>
      <c r="K473">
        <v>3</v>
      </c>
      <c r="L473">
        <v>98.33</v>
      </c>
    </row>
    <row r="474" spans="1:12" x14ac:dyDescent="0.3">
      <c r="A474">
        <v>2</v>
      </c>
      <c r="B474">
        <v>225</v>
      </c>
      <c r="C474">
        <v>1000</v>
      </c>
      <c r="D474">
        <v>0.12</v>
      </c>
      <c r="E474">
        <v>0.02</v>
      </c>
      <c r="F474">
        <v>0.08</v>
      </c>
      <c r="G474">
        <v>93.75</v>
      </c>
      <c r="H474">
        <v>38</v>
      </c>
      <c r="I474">
        <v>7</v>
      </c>
      <c r="J474">
        <v>1</v>
      </c>
      <c r="K474">
        <v>7</v>
      </c>
      <c r="L474">
        <v>98.33</v>
      </c>
    </row>
    <row r="475" spans="1:12" x14ac:dyDescent="0.3">
      <c r="A475">
        <v>2</v>
      </c>
      <c r="B475">
        <v>180.4</v>
      </c>
      <c r="C475">
        <v>821.6</v>
      </c>
      <c r="D475">
        <v>7.0000000000000007E-2</v>
      </c>
      <c r="E475">
        <v>0.02</v>
      </c>
      <c r="F475">
        <v>0.08</v>
      </c>
      <c r="G475">
        <v>156.84</v>
      </c>
      <c r="H475">
        <v>38</v>
      </c>
      <c r="I475">
        <v>7</v>
      </c>
      <c r="J475">
        <v>1</v>
      </c>
      <c r="K475">
        <v>7</v>
      </c>
      <c r="L475">
        <v>98.31</v>
      </c>
    </row>
    <row r="476" spans="1:12" x14ac:dyDescent="0.3">
      <c r="A476">
        <v>2</v>
      </c>
      <c r="B476">
        <v>150</v>
      </c>
      <c r="C476">
        <v>183.15</v>
      </c>
      <c r="D476">
        <v>9.0999999999999998E-2</v>
      </c>
      <c r="E476">
        <v>0.05</v>
      </c>
      <c r="F476">
        <v>7.0000000000000007E-2</v>
      </c>
      <c r="G476">
        <v>180</v>
      </c>
      <c r="H476">
        <v>30</v>
      </c>
      <c r="I476">
        <v>7</v>
      </c>
      <c r="J476">
        <v>3</v>
      </c>
      <c r="K476">
        <v>4</v>
      </c>
      <c r="L476">
        <v>98.31</v>
      </c>
    </row>
    <row r="477" spans="1:12" x14ac:dyDescent="0.3">
      <c r="A477">
        <v>2</v>
      </c>
      <c r="B477">
        <v>150</v>
      </c>
      <c r="C477">
        <v>150</v>
      </c>
      <c r="D477">
        <v>0.09</v>
      </c>
      <c r="E477">
        <v>0.05</v>
      </c>
      <c r="F477">
        <v>3.5000000000000003E-2</v>
      </c>
      <c r="G477">
        <v>222.22</v>
      </c>
      <c r="H477">
        <v>30</v>
      </c>
      <c r="I477">
        <v>1</v>
      </c>
      <c r="J477">
        <v>2</v>
      </c>
      <c r="K477">
        <v>7</v>
      </c>
      <c r="L477">
        <v>98.3</v>
      </c>
    </row>
    <row r="478" spans="1:12" x14ac:dyDescent="0.3">
      <c r="A478">
        <v>2</v>
      </c>
      <c r="B478">
        <v>160</v>
      </c>
      <c r="C478">
        <v>1000</v>
      </c>
      <c r="D478">
        <v>7.0000000000000007E-2</v>
      </c>
      <c r="E478">
        <v>0.02</v>
      </c>
      <c r="F478">
        <v>7.4999999999999997E-2</v>
      </c>
      <c r="G478">
        <v>114.29</v>
      </c>
      <c r="H478">
        <v>23.6</v>
      </c>
      <c r="I478">
        <v>2</v>
      </c>
      <c r="J478">
        <v>3</v>
      </c>
      <c r="K478">
        <v>4</v>
      </c>
      <c r="L478">
        <v>98.28</v>
      </c>
    </row>
    <row r="479" spans="1:12" x14ac:dyDescent="0.3">
      <c r="A479">
        <v>2</v>
      </c>
      <c r="B479">
        <v>180.4</v>
      </c>
      <c r="C479">
        <v>1178.4000000000001</v>
      </c>
      <c r="D479">
        <v>7.0000000000000007E-2</v>
      </c>
      <c r="E479">
        <v>0.02</v>
      </c>
      <c r="F479">
        <v>0.08</v>
      </c>
      <c r="G479">
        <v>109.35</v>
      </c>
      <c r="H479">
        <v>38</v>
      </c>
      <c r="I479">
        <v>7</v>
      </c>
      <c r="J479">
        <v>1</v>
      </c>
      <c r="K479">
        <v>7</v>
      </c>
      <c r="L479">
        <v>98.25</v>
      </c>
    </row>
    <row r="480" spans="1:12" x14ac:dyDescent="0.3">
      <c r="A480">
        <v>2</v>
      </c>
      <c r="B480">
        <v>180.4</v>
      </c>
      <c r="C480">
        <v>1178.4000000000001</v>
      </c>
      <c r="D480">
        <v>0.11</v>
      </c>
      <c r="E480">
        <v>0.02</v>
      </c>
      <c r="F480">
        <v>0.08</v>
      </c>
      <c r="G480">
        <v>69.59</v>
      </c>
      <c r="H480">
        <v>38</v>
      </c>
      <c r="I480">
        <v>7</v>
      </c>
      <c r="J480">
        <v>1</v>
      </c>
      <c r="K480">
        <v>7</v>
      </c>
      <c r="L480">
        <v>98.25</v>
      </c>
    </row>
    <row r="481" spans="1:12" x14ac:dyDescent="0.3">
      <c r="A481">
        <v>2</v>
      </c>
      <c r="B481">
        <v>150</v>
      </c>
      <c r="C481">
        <v>450</v>
      </c>
      <c r="D481">
        <v>0.08</v>
      </c>
      <c r="E481">
        <v>0.03</v>
      </c>
      <c r="F481">
        <v>7.0000000000000007E-2</v>
      </c>
      <c r="G481">
        <v>138.88999999999999</v>
      </c>
      <c r="H481">
        <v>17</v>
      </c>
      <c r="I481">
        <v>7</v>
      </c>
      <c r="J481">
        <v>1</v>
      </c>
      <c r="K481">
        <v>7</v>
      </c>
      <c r="L481">
        <v>98.23</v>
      </c>
    </row>
    <row r="482" spans="1:12" x14ac:dyDescent="0.3">
      <c r="A482">
        <v>2</v>
      </c>
      <c r="B482">
        <v>150</v>
      </c>
      <c r="C482">
        <v>600</v>
      </c>
      <c r="D482">
        <v>0.06</v>
      </c>
      <c r="E482">
        <v>0.03</v>
      </c>
      <c r="F482">
        <v>7.0000000000000007E-2</v>
      </c>
      <c r="G482">
        <v>138.88999999999999</v>
      </c>
      <c r="H482">
        <v>17</v>
      </c>
      <c r="I482">
        <v>7</v>
      </c>
      <c r="J482">
        <v>1</v>
      </c>
      <c r="K482">
        <v>7</v>
      </c>
      <c r="L482">
        <v>98.23</v>
      </c>
    </row>
    <row r="483" spans="1:12" x14ac:dyDescent="0.3">
      <c r="A483">
        <v>2</v>
      </c>
      <c r="B483">
        <v>160</v>
      </c>
      <c r="C483">
        <v>800</v>
      </c>
      <c r="D483">
        <v>7.0000000000000007E-2</v>
      </c>
      <c r="E483">
        <v>0.03</v>
      </c>
      <c r="F483">
        <v>7.4999999999999997E-2</v>
      </c>
      <c r="G483">
        <v>95.24</v>
      </c>
      <c r="H483">
        <v>23.6</v>
      </c>
      <c r="I483">
        <v>2</v>
      </c>
      <c r="J483">
        <v>3</v>
      </c>
      <c r="K483">
        <v>4</v>
      </c>
      <c r="L483">
        <v>98.23</v>
      </c>
    </row>
    <row r="484" spans="1:12" x14ac:dyDescent="0.3">
      <c r="A484">
        <v>2</v>
      </c>
      <c r="B484">
        <v>200</v>
      </c>
      <c r="C484">
        <v>750</v>
      </c>
      <c r="D484">
        <v>0.11</v>
      </c>
      <c r="E484">
        <v>0.05</v>
      </c>
      <c r="F484">
        <v>7.0000000000000007E-2</v>
      </c>
      <c r="G484">
        <v>48.48</v>
      </c>
      <c r="H484">
        <v>26.25</v>
      </c>
      <c r="I484">
        <v>7</v>
      </c>
      <c r="J484">
        <v>1</v>
      </c>
      <c r="K484">
        <v>4</v>
      </c>
      <c r="L484">
        <v>98.21</v>
      </c>
    </row>
    <row r="485" spans="1:12" x14ac:dyDescent="0.3">
      <c r="A485">
        <v>2</v>
      </c>
      <c r="B485">
        <v>150</v>
      </c>
      <c r="C485">
        <v>600</v>
      </c>
      <c r="D485">
        <v>0.08</v>
      </c>
      <c r="E485">
        <v>0.04</v>
      </c>
      <c r="F485">
        <v>7.0000000000000007E-2</v>
      </c>
      <c r="G485">
        <v>78.13</v>
      </c>
      <c r="H485">
        <v>30</v>
      </c>
      <c r="I485">
        <v>7</v>
      </c>
      <c r="J485">
        <v>1</v>
      </c>
      <c r="K485">
        <v>4</v>
      </c>
      <c r="L485">
        <v>98.2</v>
      </c>
    </row>
    <row r="486" spans="1:12" x14ac:dyDescent="0.3">
      <c r="A486">
        <v>2</v>
      </c>
      <c r="B486">
        <v>125</v>
      </c>
      <c r="C486">
        <v>21.44</v>
      </c>
      <c r="D486">
        <v>1.7999999999999999E-2</v>
      </c>
      <c r="E486">
        <v>0.35</v>
      </c>
      <c r="F486">
        <v>7.4999999999999997E-2</v>
      </c>
      <c r="G486">
        <v>925.43</v>
      </c>
      <c r="H486">
        <v>35</v>
      </c>
      <c r="I486">
        <v>1</v>
      </c>
      <c r="J486">
        <v>1</v>
      </c>
      <c r="K486">
        <v>7</v>
      </c>
      <c r="L486">
        <v>98.15</v>
      </c>
    </row>
    <row r="487" spans="1:12" x14ac:dyDescent="0.3">
      <c r="A487">
        <v>2</v>
      </c>
      <c r="B487">
        <v>150</v>
      </c>
      <c r="C487">
        <v>157.22999999999999</v>
      </c>
      <c r="D487">
        <v>0.106</v>
      </c>
      <c r="E487">
        <v>0.05</v>
      </c>
      <c r="F487">
        <v>7.0000000000000007E-2</v>
      </c>
      <c r="G487">
        <v>180</v>
      </c>
      <c r="H487">
        <v>30</v>
      </c>
      <c r="I487">
        <v>7</v>
      </c>
      <c r="J487">
        <v>3</v>
      </c>
      <c r="K487">
        <v>4</v>
      </c>
      <c r="L487">
        <v>98.13</v>
      </c>
    </row>
    <row r="488" spans="1:12" x14ac:dyDescent="0.3">
      <c r="A488">
        <v>2</v>
      </c>
      <c r="B488">
        <v>100</v>
      </c>
      <c r="C488">
        <v>1700</v>
      </c>
      <c r="D488">
        <v>0.06</v>
      </c>
      <c r="E488">
        <v>0.02</v>
      </c>
      <c r="F488">
        <v>0.05</v>
      </c>
      <c r="G488">
        <v>49.02</v>
      </c>
      <c r="H488">
        <v>35.5</v>
      </c>
      <c r="I488">
        <v>7</v>
      </c>
      <c r="J488">
        <v>4</v>
      </c>
      <c r="K488">
        <v>3</v>
      </c>
      <c r="L488">
        <v>98.12</v>
      </c>
    </row>
    <row r="489" spans="1:12" x14ac:dyDescent="0.3">
      <c r="A489">
        <v>2</v>
      </c>
      <c r="B489">
        <v>150</v>
      </c>
      <c r="C489">
        <v>251.09</v>
      </c>
      <c r="D489">
        <v>0.11600000000000001</v>
      </c>
      <c r="E489">
        <v>0.05</v>
      </c>
      <c r="F489">
        <v>7.0000000000000007E-2</v>
      </c>
      <c r="G489">
        <v>103</v>
      </c>
      <c r="H489">
        <v>30</v>
      </c>
      <c r="I489">
        <v>7</v>
      </c>
      <c r="J489">
        <v>3</v>
      </c>
      <c r="K489">
        <v>4</v>
      </c>
      <c r="L489">
        <v>98.08</v>
      </c>
    </row>
    <row r="490" spans="1:12" x14ac:dyDescent="0.3">
      <c r="A490">
        <v>2</v>
      </c>
      <c r="B490">
        <v>200</v>
      </c>
      <c r="C490">
        <v>238.95</v>
      </c>
      <c r="D490">
        <v>9.2999999999999999E-2</v>
      </c>
      <c r="E490">
        <v>0.05</v>
      </c>
      <c r="F490">
        <v>7.0000000000000007E-2</v>
      </c>
      <c r="G490">
        <v>180</v>
      </c>
      <c r="H490">
        <v>30</v>
      </c>
      <c r="I490">
        <v>7</v>
      </c>
      <c r="J490">
        <v>3</v>
      </c>
      <c r="K490">
        <v>4</v>
      </c>
      <c r="L490">
        <v>98.02</v>
      </c>
    </row>
    <row r="491" spans="1:12" x14ac:dyDescent="0.3">
      <c r="A491">
        <v>2</v>
      </c>
      <c r="B491">
        <v>175</v>
      </c>
      <c r="C491">
        <v>18.760000000000002</v>
      </c>
      <c r="D491">
        <v>3.6999999999999998E-2</v>
      </c>
      <c r="E491">
        <v>0.4</v>
      </c>
      <c r="F491">
        <v>7.4999999999999997E-2</v>
      </c>
      <c r="G491">
        <v>630.29</v>
      </c>
      <c r="H491">
        <v>35</v>
      </c>
      <c r="I491">
        <v>1</v>
      </c>
      <c r="J491">
        <v>1</v>
      </c>
      <c r="K491">
        <v>7</v>
      </c>
      <c r="L491">
        <v>98.02</v>
      </c>
    </row>
    <row r="492" spans="1:12" x14ac:dyDescent="0.3">
      <c r="A492">
        <v>2</v>
      </c>
      <c r="B492">
        <v>100</v>
      </c>
      <c r="C492">
        <v>167</v>
      </c>
      <c r="D492">
        <v>0.12</v>
      </c>
      <c r="E492">
        <v>0.05</v>
      </c>
      <c r="F492">
        <v>0.2</v>
      </c>
      <c r="G492">
        <v>99.8</v>
      </c>
      <c r="H492">
        <v>40.799999999999997</v>
      </c>
      <c r="I492">
        <v>1</v>
      </c>
      <c r="J492">
        <v>1</v>
      </c>
      <c r="K492">
        <v>6</v>
      </c>
      <c r="L492">
        <v>98</v>
      </c>
    </row>
    <row r="493" spans="1:12" x14ac:dyDescent="0.3">
      <c r="A493">
        <v>2</v>
      </c>
      <c r="B493">
        <v>100</v>
      </c>
      <c r="C493">
        <v>400</v>
      </c>
      <c r="D493">
        <v>0.1</v>
      </c>
      <c r="E493">
        <v>0.03</v>
      </c>
      <c r="F493">
        <v>0.09</v>
      </c>
      <c r="G493">
        <v>83.33</v>
      </c>
      <c r="H493">
        <v>38</v>
      </c>
      <c r="I493">
        <v>1</v>
      </c>
      <c r="J493">
        <v>1</v>
      </c>
      <c r="K493">
        <v>4</v>
      </c>
      <c r="L493">
        <v>98</v>
      </c>
    </row>
    <row r="494" spans="1:12" x14ac:dyDescent="0.3">
      <c r="A494">
        <v>2</v>
      </c>
      <c r="B494">
        <v>175</v>
      </c>
      <c r="C494">
        <v>668</v>
      </c>
      <c r="D494">
        <v>0.12</v>
      </c>
      <c r="E494">
        <v>0.03</v>
      </c>
      <c r="F494">
        <v>0.1</v>
      </c>
      <c r="G494">
        <v>72.77</v>
      </c>
      <c r="H494">
        <v>36</v>
      </c>
      <c r="I494">
        <v>1</v>
      </c>
      <c r="J494">
        <v>1</v>
      </c>
      <c r="K494">
        <v>3</v>
      </c>
      <c r="L494">
        <v>98</v>
      </c>
    </row>
    <row r="495" spans="1:12" x14ac:dyDescent="0.3">
      <c r="A495">
        <v>2</v>
      </c>
      <c r="B495">
        <v>200</v>
      </c>
      <c r="C495">
        <v>1100</v>
      </c>
      <c r="D495">
        <v>0.08</v>
      </c>
      <c r="E495">
        <v>0.04</v>
      </c>
      <c r="F495">
        <v>0.1</v>
      </c>
      <c r="G495">
        <v>56.82</v>
      </c>
      <c r="H495">
        <v>27.82</v>
      </c>
      <c r="I495">
        <v>1</v>
      </c>
      <c r="J495">
        <v>1</v>
      </c>
      <c r="K495">
        <v>2</v>
      </c>
      <c r="L495">
        <v>97.93</v>
      </c>
    </row>
    <row r="496" spans="1:12" x14ac:dyDescent="0.3">
      <c r="A496">
        <v>2</v>
      </c>
      <c r="B496">
        <v>200</v>
      </c>
      <c r="C496">
        <v>2000</v>
      </c>
      <c r="D496">
        <v>0.06</v>
      </c>
      <c r="E496">
        <v>0.03</v>
      </c>
      <c r="F496">
        <v>7.0000000000000007E-2</v>
      </c>
      <c r="G496">
        <v>55.56</v>
      </c>
      <c r="H496">
        <v>14.63</v>
      </c>
      <c r="I496">
        <v>1</v>
      </c>
      <c r="J496">
        <v>3</v>
      </c>
      <c r="K496">
        <v>4</v>
      </c>
      <c r="L496">
        <v>97.92</v>
      </c>
    </row>
    <row r="497" spans="1:12" x14ac:dyDescent="0.3">
      <c r="A497">
        <v>2</v>
      </c>
      <c r="B497">
        <v>200</v>
      </c>
      <c r="C497">
        <v>233.92</v>
      </c>
      <c r="D497">
        <v>9.5000000000000001E-2</v>
      </c>
      <c r="E497">
        <v>0.05</v>
      </c>
      <c r="F497">
        <v>7.0000000000000007E-2</v>
      </c>
      <c r="G497">
        <v>180</v>
      </c>
      <c r="H497">
        <v>30</v>
      </c>
      <c r="I497">
        <v>7</v>
      </c>
      <c r="J497">
        <v>3</v>
      </c>
      <c r="K497">
        <v>4</v>
      </c>
      <c r="L497">
        <v>97.88</v>
      </c>
    </row>
    <row r="498" spans="1:12" x14ac:dyDescent="0.3">
      <c r="A498">
        <v>2</v>
      </c>
      <c r="B498">
        <v>150</v>
      </c>
      <c r="C498">
        <v>500</v>
      </c>
      <c r="D498">
        <v>0.08</v>
      </c>
      <c r="E498">
        <v>0.03</v>
      </c>
      <c r="F498">
        <v>7.0000000000000007E-2</v>
      </c>
      <c r="G498">
        <v>125</v>
      </c>
      <c r="H498">
        <v>17</v>
      </c>
      <c r="I498">
        <v>7</v>
      </c>
      <c r="J498">
        <v>1</v>
      </c>
      <c r="K498">
        <v>7</v>
      </c>
      <c r="L498">
        <v>97.87</v>
      </c>
    </row>
    <row r="499" spans="1:12" x14ac:dyDescent="0.3">
      <c r="A499">
        <v>2</v>
      </c>
      <c r="B499">
        <v>150</v>
      </c>
      <c r="C499">
        <v>400</v>
      </c>
      <c r="D499">
        <v>0.1</v>
      </c>
      <c r="E499">
        <v>0.03</v>
      </c>
      <c r="F499">
        <v>7.0000000000000007E-2</v>
      </c>
      <c r="G499">
        <v>125</v>
      </c>
      <c r="H499">
        <v>17</v>
      </c>
      <c r="I499">
        <v>7</v>
      </c>
      <c r="J499">
        <v>1</v>
      </c>
      <c r="K499">
        <v>7</v>
      </c>
      <c r="L499">
        <v>97.87</v>
      </c>
    </row>
    <row r="500" spans="1:12" x14ac:dyDescent="0.3">
      <c r="A500">
        <v>2</v>
      </c>
      <c r="B500">
        <v>100</v>
      </c>
      <c r="C500">
        <v>462</v>
      </c>
      <c r="D500">
        <v>0.12</v>
      </c>
      <c r="E500">
        <v>0.02</v>
      </c>
      <c r="F500">
        <v>0.05</v>
      </c>
      <c r="G500">
        <v>90.19</v>
      </c>
      <c r="H500">
        <v>35.5</v>
      </c>
      <c r="I500">
        <v>7</v>
      </c>
      <c r="J500">
        <v>4</v>
      </c>
      <c r="K500">
        <v>3</v>
      </c>
      <c r="L500">
        <v>97.85</v>
      </c>
    </row>
    <row r="501" spans="1:12" x14ac:dyDescent="0.3">
      <c r="A501">
        <v>2</v>
      </c>
      <c r="B501">
        <v>175</v>
      </c>
      <c r="C501">
        <v>18.760000000000002</v>
      </c>
      <c r="D501">
        <v>1.7999999999999999E-2</v>
      </c>
      <c r="E501">
        <v>0.4</v>
      </c>
      <c r="F501">
        <v>7.4999999999999997E-2</v>
      </c>
      <c r="G501">
        <v>1295.6099999999999</v>
      </c>
      <c r="H501">
        <v>35</v>
      </c>
      <c r="I501">
        <v>1</v>
      </c>
      <c r="J501">
        <v>1</v>
      </c>
      <c r="K501">
        <v>7</v>
      </c>
      <c r="L501">
        <v>97.8</v>
      </c>
    </row>
    <row r="502" spans="1:12" x14ac:dyDescent="0.3">
      <c r="A502">
        <v>2</v>
      </c>
      <c r="B502">
        <v>107</v>
      </c>
      <c r="C502">
        <v>1400</v>
      </c>
      <c r="D502">
        <v>0.05</v>
      </c>
      <c r="E502">
        <v>0.03</v>
      </c>
      <c r="F502">
        <v>0.05</v>
      </c>
      <c r="G502">
        <v>50.95</v>
      </c>
      <c r="H502">
        <v>26</v>
      </c>
      <c r="I502">
        <v>1</v>
      </c>
      <c r="J502">
        <v>1</v>
      </c>
      <c r="K502">
        <v>5</v>
      </c>
      <c r="L502">
        <v>97.74</v>
      </c>
    </row>
    <row r="503" spans="1:12" x14ac:dyDescent="0.3">
      <c r="A503">
        <v>2</v>
      </c>
      <c r="B503">
        <v>120</v>
      </c>
      <c r="C503">
        <v>800</v>
      </c>
      <c r="D503">
        <v>0.05</v>
      </c>
      <c r="E503">
        <v>0.03</v>
      </c>
      <c r="F503">
        <v>0.05</v>
      </c>
      <c r="G503">
        <v>100</v>
      </c>
      <c r="H503">
        <v>26</v>
      </c>
      <c r="I503">
        <v>1</v>
      </c>
      <c r="J503">
        <v>1</v>
      </c>
      <c r="K503">
        <v>5</v>
      </c>
      <c r="L503">
        <v>97.74</v>
      </c>
    </row>
    <row r="504" spans="1:12" x14ac:dyDescent="0.3">
      <c r="A504">
        <v>2</v>
      </c>
      <c r="B504">
        <v>120</v>
      </c>
      <c r="C504">
        <v>800</v>
      </c>
      <c r="D504">
        <v>0.05</v>
      </c>
      <c r="E504">
        <v>0.03</v>
      </c>
      <c r="F504">
        <v>0.05</v>
      </c>
      <c r="G504">
        <v>100</v>
      </c>
      <c r="H504">
        <v>26</v>
      </c>
      <c r="I504">
        <v>1</v>
      </c>
      <c r="J504">
        <v>1</v>
      </c>
      <c r="K504">
        <v>5</v>
      </c>
      <c r="L504">
        <v>97.74</v>
      </c>
    </row>
    <row r="505" spans="1:12" x14ac:dyDescent="0.3">
      <c r="A505">
        <v>2</v>
      </c>
      <c r="B505">
        <v>120</v>
      </c>
      <c r="C505">
        <v>800</v>
      </c>
      <c r="D505">
        <v>0.05</v>
      </c>
      <c r="E505">
        <v>0.04</v>
      </c>
      <c r="F505">
        <v>0.05</v>
      </c>
      <c r="G505">
        <v>75</v>
      </c>
      <c r="H505">
        <v>26</v>
      </c>
      <c r="I505">
        <v>1</v>
      </c>
      <c r="J505">
        <v>1</v>
      </c>
      <c r="K505">
        <v>5</v>
      </c>
      <c r="L505">
        <v>97.74</v>
      </c>
    </row>
    <row r="506" spans="1:12" x14ac:dyDescent="0.3">
      <c r="A506">
        <v>2</v>
      </c>
      <c r="B506">
        <v>120</v>
      </c>
      <c r="C506">
        <v>1100</v>
      </c>
      <c r="D506">
        <v>0.05</v>
      </c>
      <c r="E506">
        <v>0.04</v>
      </c>
      <c r="F506">
        <v>0.05</v>
      </c>
      <c r="G506">
        <v>54.55</v>
      </c>
      <c r="H506">
        <v>26</v>
      </c>
      <c r="I506">
        <v>1</v>
      </c>
      <c r="J506">
        <v>1</v>
      </c>
      <c r="K506">
        <v>5</v>
      </c>
      <c r="L506">
        <v>97.74</v>
      </c>
    </row>
    <row r="507" spans="1:12" x14ac:dyDescent="0.3">
      <c r="A507">
        <v>2</v>
      </c>
      <c r="B507">
        <v>120</v>
      </c>
      <c r="C507">
        <v>1400</v>
      </c>
      <c r="D507">
        <v>0.05</v>
      </c>
      <c r="E507">
        <v>0.04</v>
      </c>
      <c r="F507">
        <v>0.05</v>
      </c>
      <c r="G507">
        <v>42.86</v>
      </c>
      <c r="H507">
        <v>26</v>
      </c>
      <c r="I507">
        <v>1</v>
      </c>
      <c r="J507">
        <v>1</v>
      </c>
      <c r="K507">
        <v>5</v>
      </c>
      <c r="L507">
        <v>97.74</v>
      </c>
    </row>
    <row r="508" spans="1:12" x14ac:dyDescent="0.3">
      <c r="A508">
        <v>2</v>
      </c>
      <c r="B508">
        <v>120</v>
      </c>
      <c r="C508">
        <v>1700</v>
      </c>
      <c r="D508">
        <v>0.05</v>
      </c>
      <c r="E508">
        <v>0.03</v>
      </c>
      <c r="F508">
        <v>0.05</v>
      </c>
      <c r="G508">
        <v>47.06</v>
      </c>
      <c r="H508">
        <v>26</v>
      </c>
      <c r="I508">
        <v>1</v>
      </c>
      <c r="J508">
        <v>1</v>
      </c>
      <c r="K508">
        <v>5</v>
      </c>
      <c r="L508">
        <v>97.74</v>
      </c>
    </row>
    <row r="509" spans="1:12" x14ac:dyDescent="0.3">
      <c r="A509">
        <v>2</v>
      </c>
      <c r="B509">
        <v>160</v>
      </c>
      <c r="C509">
        <v>1000</v>
      </c>
      <c r="D509">
        <v>0.05</v>
      </c>
      <c r="E509">
        <v>0.03</v>
      </c>
      <c r="F509">
        <v>0.05</v>
      </c>
      <c r="G509">
        <v>106.67</v>
      </c>
      <c r="H509">
        <v>26</v>
      </c>
      <c r="I509">
        <v>1</v>
      </c>
      <c r="J509">
        <v>1</v>
      </c>
      <c r="K509">
        <v>5</v>
      </c>
      <c r="L509">
        <v>97.74</v>
      </c>
    </row>
    <row r="510" spans="1:12" x14ac:dyDescent="0.3">
      <c r="A510">
        <v>2</v>
      </c>
      <c r="B510">
        <v>160</v>
      </c>
      <c r="C510">
        <v>2000</v>
      </c>
      <c r="D510">
        <v>0.05</v>
      </c>
      <c r="E510">
        <v>0.03</v>
      </c>
      <c r="F510">
        <v>0.05</v>
      </c>
      <c r="G510">
        <v>53.33</v>
      </c>
      <c r="H510">
        <v>26</v>
      </c>
      <c r="I510">
        <v>1</v>
      </c>
      <c r="J510">
        <v>1</v>
      </c>
      <c r="K510">
        <v>5</v>
      </c>
      <c r="L510">
        <v>97.74</v>
      </c>
    </row>
    <row r="511" spans="1:12" x14ac:dyDescent="0.3">
      <c r="A511">
        <v>2</v>
      </c>
      <c r="B511">
        <v>180</v>
      </c>
      <c r="C511">
        <v>1400</v>
      </c>
      <c r="D511">
        <v>0.05</v>
      </c>
      <c r="E511">
        <v>0.03</v>
      </c>
      <c r="F511">
        <v>0.05</v>
      </c>
      <c r="G511">
        <v>85.71</v>
      </c>
      <c r="H511">
        <v>26</v>
      </c>
      <c r="I511">
        <v>1</v>
      </c>
      <c r="J511">
        <v>1</v>
      </c>
      <c r="K511">
        <v>5</v>
      </c>
      <c r="L511">
        <v>97.74</v>
      </c>
    </row>
    <row r="512" spans="1:12" x14ac:dyDescent="0.3">
      <c r="A512">
        <v>2</v>
      </c>
      <c r="B512">
        <v>180</v>
      </c>
      <c r="C512">
        <v>1400</v>
      </c>
      <c r="D512">
        <v>0.05</v>
      </c>
      <c r="E512">
        <v>0.04</v>
      </c>
      <c r="F512">
        <v>0.05</v>
      </c>
      <c r="G512">
        <v>64.290000000000006</v>
      </c>
      <c r="H512">
        <v>26</v>
      </c>
      <c r="I512">
        <v>1</v>
      </c>
      <c r="J512">
        <v>1</v>
      </c>
      <c r="K512">
        <v>5</v>
      </c>
      <c r="L512">
        <v>97.74</v>
      </c>
    </row>
    <row r="513" spans="1:12" x14ac:dyDescent="0.3">
      <c r="A513">
        <v>2</v>
      </c>
      <c r="B513">
        <v>200</v>
      </c>
      <c r="C513">
        <v>1400</v>
      </c>
      <c r="D513">
        <v>0.05</v>
      </c>
      <c r="E513">
        <v>0.03</v>
      </c>
      <c r="F513">
        <v>0.05</v>
      </c>
      <c r="G513">
        <v>95.24</v>
      </c>
      <c r="H513">
        <v>26</v>
      </c>
      <c r="I513">
        <v>1</v>
      </c>
      <c r="J513">
        <v>1</v>
      </c>
      <c r="K513">
        <v>5</v>
      </c>
      <c r="L513">
        <v>97.74</v>
      </c>
    </row>
    <row r="514" spans="1:12" x14ac:dyDescent="0.3">
      <c r="A514">
        <v>2</v>
      </c>
      <c r="B514">
        <v>240</v>
      </c>
      <c r="C514">
        <v>2800</v>
      </c>
      <c r="D514">
        <v>0.05</v>
      </c>
      <c r="E514">
        <v>0.03</v>
      </c>
      <c r="F514">
        <v>0.05</v>
      </c>
      <c r="G514">
        <v>57.14</v>
      </c>
      <c r="H514">
        <v>26</v>
      </c>
      <c r="I514">
        <v>1</v>
      </c>
      <c r="J514">
        <v>1</v>
      </c>
      <c r="K514">
        <v>5</v>
      </c>
      <c r="L514">
        <v>97.74</v>
      </c>
    </row>
    <row r="515" spans="1:12" x14ac:dyDescent="0.3">
      <c r="A515">
        <v>2</v>
      </c>
      <c r="B515">
        <v>140</v>
      </c>
      <c r="C515">
        <v>1000</v>
      </c>
      <c r="D515">
        <v>0.06</v>
      </c>
      <c r="E515">
        <v>0.02</v>
      </c>
      <c r="F515">
        <v>7.4999999999999997E-2</v>
      </c>
      <c r="G515">
        <v>116.67</v>
      </c>
      <c r="H515">
        <v>23.6</v>
      </c>
      <c r="I515">
        <v>2</v>
      </c>
      <c r="J515">
        <v>3</v>
      </c>
      <c r="K515">
        <v>4</v>
      </c>
      <c r="L515">
        <v>97.73</v>
      </c>
    </row>
    <row r="516" spans="1:12" x14ac:dyDescent="0.3">
      <c r="A516">
        <v>2</v>
      </c>
      <c r="B516">
        <v>100</v>
      </c>
      <c r="C516">
        <v>250</v>
      </c>
      <c r="D516">
        <v>0.114</v>
      </c>
      <c r="E516">
        <v>0.05</v>
      </c>
      <c r="F516">
        <v>0.2</v>
      </c>
      <c r="G516">
        <v>70.180000000000007</v>
      </c>
      <c r="H516">
        <v>40.799999999999997</v>
      </c>
      <c r="I516">
        <v>1</v>
      </c>
      <c r="J516">
        <v>1</v>
      </c>
      <c r="K516">
        <v>6</v>
      </c>
      <c r="L516">
        <v>97.7</v>
      </c>
    </row>
    <row r="517" spans="1:12" x14ac:dyDescent="0.3">
      <c r="A517">
        <v>2</v>
      </c>
      <c r="B517">
        <v>200</v>
      </c>
      <c r="C517">
        <v>1500</v>
      </c>
      <c r="D517">
        <v>0.08</v>
      </c>
      <c r="E517">
        <v>0.03</v>
      </c>
      <c r="F517">
        <v>0.1</v>
      </c>
      <c r="G517">
        <v>55.56</v>
      </c>
      <c r="H517">
        <v>27.82</v>
      </c>
      <c r="I517">
        <v>1</v>
      </c>
      <c r="J517">
        <v>1</v>
      </c>
      <c r="K517">
        <v>2</v>
      </c>
      <c r="L517">
        <v>97.7</v>
      </c>
    </row>
    <row r="518" spans="1:12" x14ac:dyDescent="0.3">
      <c r="A518">
        <v>2</v>
      </c>
      <c r="B518">
        <v>125</v>
      </c>
      <c r="C518">
        <v>21.44</v>
      </c>
      <c r="D518">
        <v>3.6999999999999998E-2</v>
      </c>
      <c r="E518">
        <v>0.35</v>
      </c>
      <c r="F518">
        <v>7.4999999999999997E-2</v>
      </c>
      <c r="G518">
        <v>450.21</v>
      </c>
      <c r="H518">
        <v>35</v>
      </c>
      <c r="I518">
        <v>1</v>
      </c>
      <c r="J518">
        <v>1</v>
      </c>
      <c r="K518">
        <v>7</v>
      </c>
      <c r="L518">
        <v>97.65</v>
      </c>
    </row>
    <row r="519" spans="1:12" x14ac:dyDescent="0.3">
      <c r="A519">
        <v>2</v>
      </c>
      <c r="B519">
        <v>100</v>
      </c>
      <c r="C519">
        <v>300</v>
      </c>
      <c r="D519">
        <v>0.08</v>
      </c>
      <c r="E519">
        <v>0.02</v>
      </c>
      <c r="F519">
        <v>0.05</v>
      </c>
      <c r="G519">
        <v>208.33</v>
      </c>
      <c r="H519">
        <v>35.5</v>
      </c>
      <c r="I519">
        <v>7</v>
      </c>
      <c r="J519">
        <v>4</v>
      </c>
      <c r="K519">
        <v>3</v>
      </c>
      <c r="L519">
        <v>97.63</v>
      </c>
    </row>
    <row r="520" spans="1:12" x14ac:dyDescent="0.3">
      <c r="A520">
        <v>2</v>
      </c>
      <c r="B520">
        <v>200</v>
      </c>
      <c r="C520">
        <v>1100</v>
      </c>
      <c r="D520">
        <v>0.12</v>
      </c>
      <c r="E520">
        <v>0.03</v>
      </c>
      <c r="F520">
        <v>0.1</v>
      </c>
      <c r="G520">
        <v>50.51</v>
      </c>
      <c r="H520">
        <v>27.82</v>
      </c>
      <c r="I520">
        <v>1</v>
      </c>
      <c r="J520">
        <v>1</v>
      </c>
      <c r="K520">
        <v>2</v>
      </c>
      <c r="L520">
        <v>97.63</v>
      </c>
    </row>
    <row r="521" spans="1:12" x14ac:dyDescent="0.3">
      <c r="A521">
        <v>2</v>
      </c>
      <c r="B521">
        <v>200</v>
      </c>
      <c r="C521">
        <v>1100</v>
      </c>
      <c r="D521">
        <v>0.08</v>
      </c>
      <c r="E521">
        <v>0.05</v>
      </c>
      <c r="F521">
        <v>0.1</v>
      </c>
      <c r="G521">
        <v>45.45</v>
      </c>
      <c r="H521">
        <v>27.82</v>
      </c>
      <c r="I521">
        <v>1</v>
      </c>
      <c r="J521">
        <v>1</v>
      </c>
      <c r="K521">
        <v>2</v>
      </c>
      <c r="L521">
        <v>97.62</v>
      </c>
    </row>
    <row r="522" spans="1:12" x14ac:dyDescent="0.3">
      <c r="A522">
        <v>2</v>
      </c>
      <c r="B522">
        <v>100</v>
      </c>
      <c r="C522">
        <v>600</v>
      </c>
      <c r="D522">
        <v>0.08</v>
      </c>
      <c r="E522">
        <v>0.03</v>
      </c>
      <c r="F522">
        <v>0.09</v>
      </c>
      <c r="G522">
        <v>69.44</v>
      </c>
      <c r="H522">
        <v>38</v>
      </c>
      <c r="I522">
        <v>1</v>
      </c>
      <c r="J522">
        <v>1</v>
      </c>
      <c r="K522">
        <v>4</v>
      </c>
      <c r="L522">
        <v>97.6</v>
      </c>
    </row>
    <row r="523" spans="1:12" x14ac:dyDescent="0.3">
      <c r="A523">
        <v>2</v>
      </c>
      <c r="B523">
        <v>200</v>
      </c>
      <c r="C523">
        <v>698</v>
      </c>
      <c r="D523">
        <v>0.11</v>
      </c>
      <c r="E523">
        <v>0.05</v>
      </c>
      <c r="F523">
        <v>7.0000000000000007E-2</v>
      </c>
      <c r="G523">
        <v>52.1</v>
      </c>
      <c r="H523">
        <v>26.25</v>
      </c>
      <c r="I523">
        <v>7</v>
      </c>
      <c r="J523">
        <v>1</v>
      </c>
      <c r="K523">
        <v>4</v>
      </c>
      <c r="L523">
        <v>97.5</v>
      </c>
    </row>
    <row r="524" spans="1:12" x14ac:dyDescent="0.3">
      <c r="A524">
        <v>2</v>
      </c>
      <c r="B524">
        <v>140</v>
      </c>
      <c r="C524">
        <v>1000</v>
      </c>
      <c r="D524">
        <v>0.08</v>
      </c>
      <c r="E524">
        <v>0.02</v>
      </c>
      <c r="F524">
        <v>7.4999999999999997E-2</v>
      </c>
      <c r="G524">
        <v>87.5</v>
      </c>
      <c r="H524">
        <v>23.6</v>
      </c>
      <c r="I524">
        <v>2</v>
      </c>
      <c r="J524">
        <v>3</v>
      </c>
      <c r="K524">
        <v>4</v>
      </c>
      <c r="L524">
        <v>97.49</v>
      </c>
    </row>
    <row r="525" spans="1:12" x14ac:dyDescent="0.3">
      <c r="A525">
        <v>2</v>
      </c>
      <c r="B525">
        <v>150</v>
      </c>
      <c r="C525">
        <v>714</v>
      </c>
      <c r="D525">
        <v>0.14000000000000001</v>
      </c>
      <c r="E525">
        <v>0.03</v>
      </c>
      <c r="F525">
        <v>8.5000000000000006E-2</v>
      </c>
      <c r="G525">
        <v>50.02</v>
      </c>
      <c r="H525">
        <v>30.37</v>
      </c>
      <c r="I525">
        <v>1</v>
      </c>
      <c r="J525">
        <v>1</v>
      </c>
      <c r="K525">
        <v>7</v>
      </c>
      <c r="L525">
        <v>97.46</v>
      </c>
    </row>
    <row r="526" spans="1:12" x14ac:dyDescent="0.3">
      <c r="A526">
        <v>2</v>
      </c>
      <c r="B526">
        <v>125</v>
      </c>
      <c r="C526">
        <v>1100</v>
      </c>
      <c r="D526">
        <v>0.08</v>
      </c>
      <c r="E526">
        <v>0.03</v>
      </c>
      <c r="F526">
        <v>0.1</v>
      </c>
      <c r="G526">
        <v>47.35</v>
      </c>
      <c r="H526">
        <v>27.82</v>
      </c>
      <c r="I526">
        <v>1</v>
      </c>
      <c r="J526">
        <v>1</v>
      </c>
      <c r="K526">
        <v>2</v>
      </c>
      <c r="L526">
        <v>97.4</v>
      </c>
    </row>
    <row r="527" spans="1:12" x14ac:dyDescent="0.3">
      <c r="A527">
        <v>2</v>
      </c>
      <c r="B527">
        <v>200</v>
      </c>
      <c r="C527">
        <v>1667</v>
      </c>
      <c r="D527">
        <v>0.08</v>
      </c>
      <c r="E527">
        <v>0.03</v>
      </c>
      <c r="F527">
        <v>8.5000000000000006E-2</v>
      </c>
      <c r="G527">
        <v>49.99</v>
      </c>
      <c r="H527">
        <v>30.37</v>
      </c>
      <c r="I527">
        <v>1</v>
      </c>
      <c r="J527">
        <v>1</v>
      </c>
      <c r="K527">
        <v>7</v>
      </c>
      <c r="L527">
        <v>97.38</v>
      </c>
    </row>
    <row r="528" spans="1:12" x14ac:dyDescent="0.3">
      <c r="A528">
        <v>2</v>
      </c>
      <c r="B528">
        <v>150</v>
      </c>
      <c r="C528">
        <v>219.3</v>
      </c>
      <c r="D528">
        <v>7.5999999999999998E-2</v>
      </c>
      <c r="E528">
        <v>0.05</v>
      </c>
      <c r="F528">
        <v>7.0000000000000007E-2</v>
      </c>
      <c r="G528">
        <v>180</v>
      </c>
      <c r="H528">
        <v>30</v>
      </c>
      <c r="I528">
        <v>7</v>
      </c>
      <c r="J528">
        <v>3</v>
      </c>
      <c r="K528">
        <v>4</v>
      </c>
      <c r="L528">
        <v>97.37</v>
      </c>
    </row>
    <row r="529" spans="1:12" x14ac:dyDescent="0.3">
      <c r="A529">
        <v>2</v>
      </c>
      <c r="B529">
        <v>80</v>
      </c>
      <c r="C529">
        <v>300</v>
      </c>
      <c r="D529">
        <v>0.04</v>
      </c>
      <c r="E529">
        <v>0.02</v>
      </c>
      <c r="F529">
        <v>0.05</v>
      </c>
      <c r="G529">
        <v>333.33</v>
      </c>
      <c r="H529">
        <v>35.5</v>
      </c>
      <c r="I529">
        <v>7</v>
      </c>
      <c r="J529">
        <v>4</v>
      </c>
      <c r="K529">
        <v>3</v>
      </c>
      <c r="L529">
        <v>97.36</v>
      </c>
    </row>
    <row r="530" spans="1:12" x14ac:dyDescent="0.3">
      <c r="A530">
        <v>2</v>
      </c>
      <c r="B530">
        <v>200</v>
      </c>
      <c r="C530">
        <v>952</v>
      </c>
      <c r="D530">
        <v>0.14000000000000001</v>
      </c>
      <c r="E530">
        <v>0.03</v>
      </c>
      <c r="F530">
        <v>8.5000000000000006E-2</v>
      </c>
      <c r="G530">
        <v>50.02</v>
      </c>
      <c r="H530">
        <v>30.37</v>
      </c>
      <c r="I530">
        <v>1</v>
      </c>
      <c r="J530">
        <v>1</v>
      </c>
      <c r="K530">
        <v>7</v>
      </c>
      <c r="L530">
        <v>97.35</v>
      </c>
    </row>
    <row r="531" spans="1:12" x14ac:dyDescent="0.3">
      <c r="A531">
        <v>2</v>
      </c>
      <c r="B531">
        <v>150</v>
      </c>
      <c r="C531">
        <v>183.15</v>
      </c>
      <c r="D531">
        <v>9.0999999999999998E-2</v>
      </c>
      <c r="E531">
        <v>0.05</v>
      </c>
      <c r="F531">
        <v>7.0000000000000007E-2</v>
      </c>
      <c r="G531">
        <v>180</v>
      </c>
      <c r="H531">
        <v>30</v>
      </c>
      <c r="I531">
        <v>7</v>
      </c>
      <c r="J531">
        <v>3</v>
      </c>
      <c r="K531">
        <v>4</v>
      </c>
      <c r="L531">
        <v>97.32</v>
      </c>
    </row>
    <row r="532" spans="1:12" x14ac:dyDescent="0.3">
      <c r="A532">
        <v>2</v>
      </c>
      <c r="B532">
        <v>200</v>
      </c>
      <c r="C532">
        <v>577</v>
      </c>
      <c r="D532">
        <v>0.11</v>
      </c>
      <c r="E532">
        <v>0.05</v>
      </c>
      <c r="F532">
        <v>7.0000000000000007E-2</v>
      </c>
      <c r="G532">
        <v>63.02</v>
      </c>
      <c r="H532">
        <v>26.25</v>
      </c>
      <c r="I532">
        <v>7</v>
      </c>
      <c r="J532">
        <v>1</v>
      </c>
      <c r="K532">
        <v>4</v>
      </c>
      <c r="L532">
        <v>97.23</v>
      </c>
    </row>
    <row r="533" spans="1:12" x14ac:dyDescent="0.3">
      <c r="A533">
        <v>2</v>
      </c>
      <c r="B533">
        <v>200</v>
      </c>
      <c r="C533">
        <v>2000</v>
      </c>
      <c r="D533">
        <v>0.06</v>
      </c>
      <c r="E533">
        <v>0.03</v>
      </c>
      <c r="F533">
        <v>7.0000000000000007E-2</v>
      </c>
      <c r="G533">
        <v>55.56</v>
      </c>
      <c r="H533">
        <v>14.63</v>
      </c>
      <c r="I533">
        <v>1</v>
      </c>
      <c r="J533">
        <v>3</v>
      </c>
      <c r="K533">
        <v>4</v>
      </c>
      <c r="L533">
        <v>97.22</v>
      </c>
    </row>
    <row r="534" spans="1:12" x14ac:dyDescent="0.3">
      <c r="A534">
        <v>2</v>
      </c>
      <c r="B534">
        <v>100</v>
      </c>
      <c r="C534">
        <v>400</v>
      </c>
      <c r="D534">
        <v>0.03</v>
      </c>
      <c r="E534">
        <v>0.03</v>
      </c>
      <c r="F534">
        <v>0.09</v>
      </c>
      <c r="G534">
        <v>277.77999999999997</v>
      </c>
      <c r="H534">
        <v>38</v>
      </c>
      <c r="I534">
        <v>1</v>
      </c>
      <c r="J534">
        <v>1</v>
      </c>
      <c r="K534">
        <v>4</v>
      </c>
      <c r="L534">
        <v>97.2</v>
      </c>
    </row>
    <row r="535" spans="1:12" x14ac:dyDescent="0.3">
      <c r="A535">
        <v>2</v>
      </c>
      <c r="B535">
        <v>100</v>
      </c>
      <c r="C535">
        <v>120</v>
      </c>
      <c r="D535">
        <v>0.111</v>
      </c>
      <c r="E535">
        <v>0.05</v>
      </c>
      <c r="F535">
        <v>0.2</v>
      </c>
      <c r="G535">
        <v>150.15</v>
      </c>
      <c r="H535">
        <v>40.799999999999997</v>
      </c>
      <c r="I535">
        <v>1</v>
      </c>
      <c r="J535">
        <v>1</v>
      </c>
      <c r="K535">
        <v>6</v>
      </c>
      <c r="L535">
        <v>97.14</v>
      </c>
    </row>
    <row r="536" spans="1:12" x14ac:dyDescent="0.3">
      <c r="A536">
        <v>2</v>
      </c>
      <c r="B536">
        <v>140</v>
      </c>
      <c r="C536">
        <v>800</v>
      </c>
      <c r="D536">
        <v>0.06</v>
      </c>
      <c r="E536">
        <v>0.03</v>
      </c>
      <c r="F536">
        <v>7.4999999999999997E-2</v>
      </c>
      <c r="G536">
        <v>97.22</v>
      </c>
      <c r="H536">
        <v>23.6</v>
      </c>
      <c r="I536">
        <v>2</v>
      </c>
      <c r="J536">
        <v>3</v>
      </c>
      <c r="K536">
        <v>4</v>
      </c>
      <c r="L536">
        <v>97.06</v>
      </c>
    </row>
    <row r="537" spans="1:12" x14ac:dyDescent="0.3">
      <c r="A537">
        <v>2</v>
      </c>
      <c r="B537">
        <v>150</v>
      </c>
      <c r="C537">
        <v>125</v>
      </c>
      <c r="D537">
        <v>0.09</v>
      </c>
      <c r="E537">
        <v>0.05</v>
      </c>
      <c r="F537">
        <v>3.5000000000000003E-2</v>
      </c>
      <c r="G537">
        <v>266.67</v>
      </c>
      <c r="H537">
        <v>30</v>
      </c>
      <c r="I537">
        <v>1</v>
      </c>
      <c r="J537">
        <v>2</v>
      </c>
      <c r="K537">
        <v>7</v>
      </c>
      <c r="L537">
        <v>97</v>
      </c>
    </row>
    <row r="538" spans="1:12" x14ac:dyDescent="0.3">
      <c r="A538">
        <v>2</v>
      </c>
      <c r="B538">
        <v>150</v>
      </c>
      <c r="C538">
        <v>175</v>
      </c>
      <c r="D538">
        <v>0.09</v>
      </c>
      <c r="E538">
        <v>0.05</v>
      </c>
      <c r="F538">
        <v>3.5000000000000003E-2</v>
      </c>
      <c r="G538">
        <v>190.48</v>
      </c>
      <c r="H538">
        <v>30</v>
      </c>
      <c r="I538">
        <v>1</v>
      </c>
      <c r="J538">
        <v>2</v>
      </c>
      <c r="K538">
        <v>7</v>
      </c>
      <c r="L538">
        <v>97</v>
      </c>
    </row>
    <row r="539" spans="1:12" x14ac:dyDescent="0.3">
      <c r="A539">
        <v>2</v>
      </c>
      <c r="B539">
        <v>200</v>
      </c>
      <c r="C539">
        <v>2000</v>
      </c>
      <c r="D539">
        <v>0.06</v>
      </c>
      <c r="E539">
        <v>0.03</v>
      </c>
      <c r="F539">
        <v>7.0000000000000007E-2</v>
      </c>
      <c r="G539">
        <v>55.56</v>
      </c>
      <c r="H539">
        <v>14.63</v>
      </c>
      <c r="I539">
        <v>1</v>
      </c>
      <c r="J539">
        <v>3</v>
      </c>
      <c r="K539">
        <v>4</v>
      </c>
      <c r="L539">
        <v>97</v>
      </c>
    </row>
    <row r="540" spans="1:12" x14ac:dyDescent="0.3">
      <c r="A540">
        <v>2</v>
      </c>
      <c r="B540">
        <v>150</v>
      </c>
      <c r="C540">
        <v>219.3</v>
      </c>
      <c r="D540">
        <v>7.5999999999999998E-2</v>
      </c>
      <c r="E540">
        <v>0.05</v>
      </c>
      <c r="F540">
        <v>7.0000000000000007E-2</v>
      </c>
      <c r="G540">
        <v>180</v>
      </c>
      <c r="H540">
        <v>30</v>
      </c>
      <c r="I540">
        <v>7</v>
      </c>
      <c r="J540">
        <v>3</v>
      </c>
      <c r="K540">
        <v>4</v>
      </c>
      <c r="L540">
        <v>96.92</v>
      </c>
    </row>
    <row r="541" spans="1:12" x14ac:dyDescent="0.3">
      <c r="A541">
        <v>2</v>
      </c>
      <c r="B541">
        <v>160</v>
      </c>
      <c r="C541">
        <v>1000</v>
      </c>
      <c r="D541">
        <v>0.06</v>
      </c>
      <c r="E541">
        <v>0.03</v>
      </c>
      <c r="F541">
        <v>7.4999999999999997E-2</v>
      </c>
      <c r="G541">
        <v>88.89</v>
      </c>
      <c r="H541">
        <v>23.6</v>
      </c>
      <c r="I541">
        <v>2</v>
      </c>
      <c r="J541">
        <v>3</v>
      </c>
      <c r="K541">
        <v>4</v>
      </c>
      <c r="L541">
        <v>96.91</v>
      </c>
    </row>
    <row r="542" spans="1:12" x14ac:dyDescent="0.3">
      <c r="A542">
        <v>2</v>
      </c>
      <c r="B542">
        <v>100</v>
      </c>
      <c r="C542">
        <v>239</v>
      </c>
      <c r="D542">
        <v>0.111</v>
      </c>
      <c r="E542">
        <v>0.05</v>
      </c>
      <c r="F542">
        <v>0.2</v>
      </c>
      <c r="G542">
        <v>75.39</v>
      </c>
      <c r="H542">
        <v>40.799999999999997</v>
      </c>
      <c r="I542">
        <v>1</v>
      </c>
      <c r="J542">
        <v>1</v>
      </c>
      <c r="K542">
        <v>6</v>
      </c>
      <c r="L542">
        <v>96.8</v>
      </c>
    </row>
    <row r="543" spans="1:12" x14ac:dyDescent="0.3">
      <c r="A543">
        <v>2</v>
      </c>
      <c r="B543">
        <v>125</v>
      </c>
      <c r="C543">
        <v>200</v>
      </c>
      <c r="D543">
        <v>0.12</v>
      </c>
      <c r="E543">
        <v>0.03</v>
      </c>
      <c r="F543">
        <v>7.0000000000000007E-2</v>
      </c>
      <c r="G543">
        <v>173.61</v>
      </c>
      <c r="H543">
        <v>35.5</v>
      </c>
      <c r="I543">
        <v>1</v>
      </c>
      <c r="J543">
        <v>2</v>
      </c>
      <c r="K543">
        <v>1</v>
      </c>
      <c r="L543">
        <v>96.79</v>
      </c>
    </row>
    <row r="544" spans="1:12" x14ac:dyDescent="0.3">
      <c r="A544">
        <v>2</v>
      </c>
      <c r="B544">
        <v>120</v>
      </c>
      <c r="C544">
        <v>500</v>
      </c>
      <c r="D544">
        <v>0.08</v>
      </c>
      <c r="E544">
        <v>0.03</v>
      </c>
      <c r="F544">
        <v>7.0000000000000007E-2</v>
      </c>
      <c r="G544">
        <v>100</v>
      </c>
      <c r="H544">
        <v>17</v>
      </c>
      <c r="I544">
        <v>7</v>
      </c>
      <c r="J544">
        <v>1</v>
      </c>
      <c r="K544">
        <v>7</v>
      </c>
      <c r="L544">
        <v>96.72</v>
      </c>
    </row>
    <row r="545" spans="1:12" x14ac:dyDescent="0.3">
      <c r="A545">
        <v>2</v>
      </c>
      <c r="B545">
        <v>100</v>
      </c>
      <c r="C545">
        <v>111</v>
      </c>
      <c r="D545">
        <v>0.12</v>
      </c>
      <c r="E545">
        <v>0.05</v>
      </c>
      <c r="F545">
        <v>0.2</v>
      </c>
      <c r="G545">
        <v>150.15</v>
      </c>
      <c r="H545">
        <v>40.799999999999997</v>
      </c>
      <c r="I545">
        <v>1</v>
      </c>
      <c r="J545">
        <v>1</v>
      </c>
      <c r="K545">
        <v>6</v>
      </c>
      <c r="L545">
        <v>96.7</v>
      </c>
    </row>
    <row r="546" spans="1:12" x14ac:dyDescent="0.3">
      <c r="A546">
        <v>2</v>
      </c>
      <c r="B546">
        <v>150</v>
      </c>
      <c r="C546">
        <v>700</v>
      </c>
      <c r="D546">
        <v>7.0000000000000007E-2</v>
      </c>
      <c r="E546">
        <v>0.03</v>
      </c>
      <c r="F546">
        <v>7.0000000000000007E-2</v>
      </c>
      <c r="G546">
        <v>102.04</v>
      </c>
      <c r="H546">
        <v>17</v>
      </c>
      <c r="I546">
        <v>7</v>
      </c>
      <c r="J546">
        <v>1</v>
      </c>
      <c r="K546">
        <v>7</v>
      </c>
      <c r="L546">
        <v>96.68</v>
      </c>
    </row>
    <row r="547" spans="1:12" x14ac:dyDescent="0.3">
      <c r="A547">
        <v>2</v>
      </c>
      <c r="B547">
        <v>150</v>
      </c>
      <c r="C547">
        <v>700</v>
      </c>
      <c r="D547">
        <v>0.06</v>
      </c>
      <c r="E547">
        <v>0.03</v>
      </c>
      <c r="F547">
        <v>7.0000000000000007E-2</v>
      </c>
      <c r="G547">
        <v>119.05</v>
      </c>
      <c r="H547">
        <v>17</v>
      </c>
      <c r="I547">
        <v>7</v>
      </c>
      <c r="J547">
        <v>1</v>
      </c>
      <c r="K547">
        <v>7</v>
      </c>
      <c r="L547">
        <v>96.64</v>
      </c>
    </row>
    <row r="548" spans="1:12" x14ac:dyDescent="0.3">
      <c r="A548">
        <v>2</v>
      </c>
      <c r="B548">
        <v>150</v>
      </c>
      <c r="C548">
        <v>600</v>
      </c>
      <c r="D548">
        <v>7.0000000000000007E-2</v>
      </c>
      <c r="E548">
        <v>0.03</v>
      </c>
      <c r="F548">
        <v>7.0000000000000007E-2</v>
      </c>
      <c r="G548">
        <v>119.05</v>
      </c>
      <c r="H548">
        <v>17</v>
      </c>
      <c r="I548">
        <v>7</v>
      </c>
      <c r="J548">
        <v>1</v>
      </c>
      <c r="K548">
        <v>7</v>
      </c>
      <c r="L548">
        <v>96.64</v>
      </c>
    </row>
    <row r="549" spans="1:12" x14ac:dyDescent="0.3">
      <c r="A549">
        <v>2</v>
      </c>
      <c r="B549">
        <v>200</v>
      </c>
      <c r="C549">
        <v>500</v>
      </c>
      <c r="D549">
        <v>0.08</v>
      </c>
      <c r="E549">
        <v>0.03</v>
      </c>
      <c r="F549">
        <v>0.1</v>
      </c>
      <c r="G549">
        <v>166.67</v>
      </c>
      <c r="H549">
        <v>27.82</v>
      </c>
      <c r="I549">
        <v>1</v>
      </c>
      <c r="J549">
        <v>1</v>
      </c>
      <c r="K549">
        <v>2</v>
      </c>
      <c r="L549">
        <v>96.64</v>
      </c>
    </row>
    <row r="550" spans="1:12" x14ac:dyDescent="0.3">
      <c r="A550">
        <v>2</v>
      </c>
      <c r="B550">
        <v>150</v>
      </c>
      <c r="C550">
        <v>550</v>
      </c>
      <c r="D550">
        <v>0.08</v>
      </c>
      <c r="E550">
        <v>0.03</v>
      </c>
      <c r="F550">
        <v>7.0000000000000007E-2</v>
      </c>
      <c r="G550">
        <v>113.64</v>
      </c>
      <c r="H550">
        <v>17</v>
      </c>
      <c r="I550">
        <v>7</v>
      </c>
      <c r="J550">
        <v>1</v>
      </c>
      <c r="K550">
        <v>7</v>
      </c>
      <c r="L550">
        <v>96.61</v>
      </c>
    </row>
    <row r="551" spans="1:12" x14ac:dyDescent="0.3">
      <c r="A551">
        <v>2</v>
      </c>
      <c r="B551">
        <v>200</v>
      </c>
      <c r="C551">
        <v>1800</v>
      </c>
      <c r="D551">
        <v>0.12</v>
      </c>
      <c r="E551">
        <v>0.03</v>
      </c>
      <c r="F551">
        <v>7.0000000000000007E-2</v>
      </c>
      <c r="G551">
        <v>30.86</v>
      </c>
      <c r="H551">
        <v>35.5</v>
      </c>
      <c r="I551">
        <v>1</v>
      </c>
      <c r="J551">
        <v>2</v>
      </c>
      <c r="K551">
        <v>1</v>
      </c>
      <c r="L551">
        <v>96.6</v>
      </c>
    </row>
    <row r="552" spans="1:12" x14ac:dyDescent="0.3">
      <c r="A552">
        <v>2</v>
      </c>
      <c r="B552">
        <v>150</v>
      </c>
      <c r="C552">
        <v>1250</v>
      </c>
      <c r="D552">
        <v>0.08</v>
      </c>
      <c r="E552">
        <v>0.03</v>
      </c>
      <c r="F552">
        <v>8.5000000000000006E-2</v>
      </c>
      <c r="G552">
        <v>50</v>
      </c>
      <c r="H552">
        <v>30.37</v>
      </c>
      <c r="I552">
        <v>1</v>
      </c>
      <c r="J552">
        <v>1</v>
      </c>
      <c r="K552">
        <v>7</v>
      </c>
      <c r="L552">
        <v>96.57</v>
      </c>
    </row>
    <row r="553" spans="1:12" x14ac:dyDescent="0.3">
      <c r="A553">
        <v>2</v>
      </c>
      <c r="B553">
        <v>275</v>
      </c>
      <c r="C553">
        <v>2600</v>
      </c>
      <c r="D553">
        <v>0.12</v>
      </c>
      <c r="E553">
        <v>0.03</v>
      </c>
      <c r="F553">
        <v>7.0000000000000007E-2</v>
      </c>
      <c r="G553">
        <v>29.38</v>
      </c>
      <c r="H553">
        <v>35.5</v>
      </c>
      <c r="I553">
        <v>1</v>
      </c>
      <c r="J553">
        <v>2</v>
      </c>
      <c r="K553">
        <v>1</v>
      </c>
      <c r="L553">
        <v>96.55</v>
      </c>
    </row>
    <row r="554" spans="1:12" x14ac:dyDescent="0.3">
      <c r="A554">
        <v>2</v>
      </c>
      <c r="B554">
        <v>75</v>
      </c>
      <c r="C554">
        <v>1050</v>
      </c>
      <c r="D554">
        <v>0.05</v>
      </c>
      <c r="E554">
        <v>0.03</v>
      </c>
      <c r="F554">
        <v>0.05</v>
      </c>
      <c r="G554">
        <v>47.62</v>
      </c>
      <c r="H554">
        <v>26</v>
      </c>
      <c r="I554">
        <v>1</v>
      </c>
      <c r="J554">
        <v>1</v>
      </c>
      <c r="K554">
        <v>5</v>
      </c>
      <c r="L554">
        <v>96.49</v>
      </c>
    </row>
    <row r="555" spans="1:12" x14ac:dyDescent="0.3">
      <c r="A555">
        <v>2</v>
      </c>
      <c r="B555">
        <v>90</v>
      </c>
      <c r="C555">
        <v>1400</v>
      </c>
      <c r="D555">
        <v>0.05</v>
      </c>
      <c r="E555">
        <v>0.03</v>
      </c>
      <c r="F555">
        <v>0.05</v>
      </c>
      <c r="G555">
        <v>42.86</v>
      </c>
      <c r="H555">
        <v>26</v>
      </c>
      <c r="I555">
        <v>1</v>
      </c>
      <c r="J555">
        <v>1</v>
      </c>
      <c r="K555">
        <v>5</v>
      </c>
      <c r="L555">
        <v>96.49</v>
      </c>
    </row>
    <row r="556" spans="1:12" x14ac:dyDescent="0.3">
      <c r="A556">
        <v>2</v>
      </c>
      <c r="B556">
        <v>120</v>
      </c>
      <c r="C556">
        <v>800</v>
      </c>
      <c r="D556">
        <v>0.05</v>
      </c>
      <c r="E556">
        <v>0.04</v>
      </c>
      <c r="F556">
        <v>0.05</v>
      </c>
      <c r="G556">
        <v>75</v>
      </c>
      <c r="H556">
        <v>26</v>
      </c>
      <c r="I556">
        <v>1</v>
      </c>
      <c r="J556">
        <v>1</v>
      </c>
      <c r="K556">
        <v>5</v>
      </c>
      <c r="L556">
        <v>96.49</v>
      </c>
    </row>
    <row r="557" spans="1:12" x14ac:dyDescent="0.3">
      <c r="A557">
        <v>2</v>
      </c>
      <c r="B557">
        <v>120</v>
      </c>
      <c r="C557">
        <v>1100</v>
      </c>
      <c r="D557">
        <v>0.05</v>
      </c>
      <c r="E557">
        <v>0.03</v>
      </c>
      <c r="F557">
        <v>0.05</v>
      </c>
      <c r="G557">
        <v>72.73</v>
      </c>
      <c r="H557">
        <v>26</v>
      </c>
      <c r="I557">
        <v>1</v>
      </c>
      <c r="J557">
        <v>1</v>
      </c>
      <c r="K557">
        <v>5</v>
      </c>
      <c r="L557">
        <v>96.49</v>
      </c>
    </row>
    <row r="558" spans="1:12" x14ac:dyDescent="0.3">
      <c r="A558">
        <v>2</v>
      </c>
      <c r="B558">
        <v>120</v>
      </c>
      <c r="C558">
        <v>1400</v>
      </c>
      <c r="D558">
        <v>0.05</v>
      </c>
      <c r="E558">
        <v>0.03</v>
      </c>
      <c r="F558">
        <v>0.05</v>
      </c>
      <c r="G558">
        <v>57.14</v>
      </c>
      <c r="H558">
        <v>26</v>
      </c>
      <c r="I558">
        <v>1</v>
      </c>
      <c r="J558">
        <v>1</v>
      </c>
      <c r="K558">
        <v>5</v>
      </c>
      <c r="L558">
        <v>96.49</v>
      </c>
    </row>
    <row r="559" spans="1:12" x14ac:dyDescent="0.3">
      <c r="A559">
        <v>2</v>
      </c>
      <c r="B559">
        <v>120</v>
      </c>
      <c r="C559">
        <v>1400</v>
      </c>
      <c r="D559">
        <v>0.05</v>
      </c>
      <c r="E559">
        <v>0.03</v>
      </c>
      <c r="F559">
        <v>0.05</v>
      </c>
      <c r="G559">
        <v>57.14</v>
      </c>
      <c r="H559">
        <v>26</v>
      </c>
      <c r="I559">
        <v>1</v>
      </c>
      <c r="J559">
        <v>1</v>
      </c>
      <c r="K559">
        <v>5</v>
      </c>
      <c r="L559">
        <v>96.49</v>
      </c>
    </row>
    <row r="560" spans="1:12" x14ac:dyDescent="0.3">
      <c r="A560">
        <v>2</v>
      </c>
      <c r="B560">
        <v>140</v>
      </c>
      <c r="C560">
        <v>800</v>
      </c>
      <c r="D560">
        <v>0.08</v>
      </c>
      <c r="E560">
        <v>0.03</v>
      </c>
      <c r="F560">
        <v>7.4999999999999997E-2</v>
      </c>
      <c r="G560">
        <v>72.92</v>
      </c>
      <c r="H560">
        <v>23.6</v>
      </c>
      <c r="I560">
        <v>2</v>
      </c>
      <c r="J560">
        <v>3</v>
      </c>
      <c r="K560">
        <v>4</v>
      </c>
      <c r="L560">
        <v>96.37</v>
      </c>
    </row>
    <row r="561" spans="1:12" x14ac:dyDescent="0.3">
      <c r="A561">
        <v>2</v>
      </c>
      <c r="B561">
        <v>120</v>
      </c>
      <c r="C561">
        <v>300</v>
      </c>
      <c r="D561">
        <v>0.08</v>
      </c>
      <c r="E561">
        <v>0.03</v>
      </c>
      <c r="F561">
        <v>7.0000000000000007E-2</v>
      </c>
      <c r="G561">
        <v>166.67</v>
      </c>
      <c r="H561">
        <v>17</v>
      </c>
      <c r="I561">
        <v>7</v>
      </c>
      <c r="J561">
        <v>1</v>
      </c>
      <c r="K561">
        <v>7</v>
      </c>
      <c r="L561">
        <v>96.35</v>
      </c>
    </row>
    <row r="562" spans="1:12" x14ac:dyDescent="0.3">
      <c r="A562">
        <v>2</v>
      </c>
      <c r="B562">
        <v>125</v>
      </c>
      <c r="C562">
        <v>100</v>
      </c>
      <c r="D562">
        <v>0.12</v>
      </c>
      <c r="E562">
        <v>0.03</v>
      </c>
      <c r="F562">
        <v>7.0000000000000007E-2</v>
      </c>
      <c r="G562">
        <v>347.22</v>
      </c>
      <c r="H562">
        <v>35.5</v>
      </c>
      <c r="I562">
        <v>1</v>
      </c>
      <c r="J562">
        <v>2</v>
      </c>
      <c r="K562">
        <v>1</v>
      </c>
      <c r="L562">
        <v>96.35</v>
      </c>
    </row>
    <row r="563" spans="1:12" x14ac:dyDescent="0.3">
      <c r="A563">
        <v>2</v>
      </c>
      <c r="B563">
        <v>175</v>
      </c>
      <c r="C563">
        <v>800</v>
      </c>
      <c r="D563">
        <v>0.11</v>
      </c>
      <c r="E563">
        <v>0.05</v>
      </c>
      <c r="F563">
        <v>7.0000000000000007E-2</v>
      </c>
      <c r="G563">
        <v>39.770000000000003</v>
      </c>
      <c r="H563">
        <v>26.25</v>
      </c>
      <c r="I563">
        <v>7</v>
      </c>
      <c r="J563">
        <v>1</v>
      </c>
      <c r="K563">
        <v>4</v>
      </c>
      <c r="L563">
        <v>96.35</v>
      </c>
    </row>
    <row r="564" spans="1:12" x14ac:dyDescent="0.3">
      <c r="A564">
        <v>2</v>
      </c>
      <c r="B564">
        <v>140</v>
      </c>
      <c r="C564">
        <v>900</v>
      </c>
      <c r="D564">
        <v>0.08</v>
      </c>
      <c r="E564">
        <v>0.02</v>
      </c>
      <c r="F564">
        <v>0.05</v>
      </c>
      <c r="G564">
        <v>97.22</v>
      </c>
      <c r="H564">
        <v>31.13</v>
      </c>
      <c r="I564">
        <v>7</v>
      </c>
      <c r="J564">
        <v>3</v>
      </c>
      <c r="K564">
        <v>7</v>
      </c>
      <c r="L564">
        <v>96.28</v>
      </c>
    </row>
    <row r="565" spans="1:12" x14ac:dyDescent="0.3">
      <c r="A565">
        <v>2</v>
      </c>
      <c r="B565">
        <v>100</v>
      </c>
      <c r="C565">
        <v>167</v>
      </c>
      <c r="D565">
        <v>0.12</v>
      </c>
      <c r="E565">
        <v>0.05</v>
      </c>
      <c r="F565">
        <v>0.2</v>
      </c>
      <c r="G565">
        <v>99.8</v>
      </c>
      <c r="H565">
        <v>40.799999999999997</v>
      </c>
      <c r="I565">
        <v>1</v>
      </c>
      <c r="J565">
        <v>1</v>
      </c>
      <c r="K565">
        <v>6</v>
      </c>
      <c r="L565">
        <v>96.2</v>
      </c>
    </row>
    <row r="566" spans="1:12" x14ac:dyDescent="0.3">
      <c r="A566">
        <v>2</v>
      </c>
      <c r="B566">
        <v>160</v>
      </c>
      <c r="C566">
        <v>1000</v>
      </c>
      <c r="D566">
        <v>0.08</v>
      </c>
      <c r="E566">
        <v>0.03</v>
      </c>
      <c r="F566">
        <v>7.4999999999999997E-2</v>
      </c>
      <c r="G566">
        <v>66.67</v>
      </c>
      <c r="H566">
        <v>23.6</v>
      </c>
      <c r="I566">
        <v>2</v>
      </c>
      <c r="J566">
        <v>3</v>
      </c>
      <c r="K566">
        <v>4</v>
      </c>
      <c r="L566">
        <v>96.2</v>
      </c>
    </row>
    <row r="567" spans="1:12" x14ac:dyDescent="0.3">
      <c r="A567">
        <v>2</v>
      </c>
      <c r="B567">
        <v>150</v>
      </c>
      <c r="C567">
        <v>600</v>
      </c>
      <c r="D567">
        <v>0.08</v>
      </c>
      <c r="E567">
        <v>0.03</v>
      </c>
      <c r="F567">
        <v>7.0000000000000007E-2</v>
      </c>
      <c r="G567">
        <v>104.17</v>
      </c>
      <c r="H567">
        <v>17</v>
      </c>
      <c r="I567">
        <v>7</v>
      </c>
      <c r="J567">
        <v>1</v>
      </c>
      <c r="K567">
        <v>7</v>
      </c>
      <c r="L567">
        <v>96.13</v>
      </c>
    </row>
    <row r="568" spans="1:12" x14ac:dyDescent="0.3">
      <c r="A568">
        <v>2</v>
      </c>
      <c r="B568">
        <v>120</v>
      </c>
      <c r="C568">
        <v>1000</v>
      </c>
      <c r="D568">
        <v>7.0000000000000007E-2</v>
      </c>
      <c r="E568">
        <v>0.02</v>
      </c>
      <c r="F568">
        <v>7.4999999999999997E-2</v>
      </c>
      <c r="G568">
        <v>85.71</v>
      </c>
      <c r="H568">
        <v>23.6</v>
      </c>
      <c r="I568">
        <v>2</v>
      </c>
      <c r="J568">
        <v>3</v>
      </c>
      <c r="K568">
        <v>4</v>
      </c>
      <c r="L568">
        <v>96.12</v>
      </c>
    </row>
    <row r="569" spans="1:12" x14ac:dyDescent="0.3">
      <c r="A569">
        <v>2</v>
      </c>
      <c r="B569">
        <v>100</v>
      </c>
      <c r="C569">
        <v>167</v>
      </c>
      <c r="D569">
        <v>0.12</v>
      </c>
      <c r="E569">
        <v>0.05</v>
      </c>
      <c r="F569">
        <v>0.2</v>
      </c>
      <c r="G569">
        <v>99.8</v>
      </c>
      <c r="H569">
        <v>40.799999999999997</v>
      </c>
      <c r="I569">
        <v>1</v>
      </c>
      <c r="J569">
        <v>1</v>
      </c>
      <c r="K569">
        <v>6</v>
      </c>
      <c r="L569">
        <v>96.1</v>
      </c>
    </row>
    <row r="570" spans="1:12" x14ac:dyDescent="0.3">
      <c r="A570">
        <v>2</v>
      </c>
      <c r="B570">
        <v>140</v>
      </c>
      <c r="C570">
        <v>1200</v>
      </c>
      <c r="D570">
        <v>7.0000000000000007E-2</v>
      </c>
      <c r="E570">
        <v>0.02</v>
      </c>
      <c r="F570">
        <v>7.4999999999999997E-2</v>
      </c>
      <c r="G570">
        <v>83.33</v>
      </c>
      <c r="H570">
        <v>23.6</v>
      </c>
      <c r="I570">
        <v>2</v>
      </c>
      <c r="J570">
        <v>3</v>
      </c>
      <c r="K570">
        <v>4</v>
      </c>
      <c r="L570">
        <v>96.1</v>
      </c>
    </row>
    <row r="571" spans="1:12" x14ac:dyDescent="0.3">
      <c r="A571">
        <v>2</v>
      </c>
      <c r="B571">
        <v>220</v>
      </c>
      <c r="C571">
        <v>960</v>
      </c>
      <c r="D571">
        <v>0.08</v>
      </c>
      <c r="E571">
        <v>0.04</v>
      </c>
      <c r="F571">
        <v>0.1</v>
      </c>
      <c r="G571">
        <v>71.61</v>
      </c>
      <c r="H571">
        <v>46</v>
      </c>
      <c r="I571">
        <v>1</v>
      </c>
      <c r="J571">
        <v>1</v>
      </c>
      <c r="K571">
        <v>7</v>
      </c>
      <c r="L571">
        <v>95.9</v>
      </c>
    </row>
    <row r="572" spans="1:12" x14ac:dyDescent="0.3">
      <c r="A572">
        <v>2</v>
      </c>
      <c r="B572">
        <v>150</v>
      </c>
      <c r="C572">
        <v>700</v>
      </c>
      <c r="D572">
        <v>0.08</v>
      </c>
      <c r="E572">
        <v>0.04</v>
      </c>
      <c r="F572">
        <v>7.0000000000000007E-2</v>
      </c>
      <c r="G572">
        <v>66.959999999999994</v>
      </c>
      <c r="H572">
        <v>30</v>
      </c>
      <c r="I572">
        <v>7</v>
      </c>
      <c r="J572">
        <v>1</v>
      </c>
      <c r="K572">
        <v>4</v>
      </c>
      <c r="L572">
        <v>95.9</v>
      </c>
    </row>
    <row r="573" spans="1:12" x14ac:dyDescent="0.3">
      <c r="A573">
        <v>2</v>
      </c>
      <c r="B573">
        <v>220</v>
      </c>
      <c r="C573">
        <v>960</v>
      </c>
      <c r="D573">
        <v>0.08</v>
      </c>
      <c r="E573">
        <v>0.04</v>
      </c>
      <c r="F573">
        <v>0.1</v>
      </c>
      <c r="G573">
        <v>71.61</v>
      </c>
      <c r="H573">
        <v>46</v>
      </c>
      <c r="I573">
        <v>1</v>
      </c>
      <c r="J573">
        <v>1</v>
      </c>
      <c r="K573">
        <v>7</v>
      </c>
      <c r="L573">
        <v>95.8</v>
      </c>
    </row>
    <row r="574" spans="1:12" x14ac:dyDescent="0.3">
      <c r="A574">
        <v>2</v>
      </c>
      <c r="B574">
        <v>220</v>
      </c>
      <c r="C574">
        <v>960</v>
      </c>
      <c r="D574">
        <v>0.08</v>
      </c>
      <c r="E574">
        <v>0.04</v>
      </c>
      <c r="F574">
        <v>0.1</v>
      </c>
      <c r="G574">
        <v>71.61</v>
      </c>
      <c r="H574">
        <v>46</v>
      </c>
      <c r="I574">
        <v>1</v>
      </c>
      <c r="J574">
        <v>1</v>
      </c>
      <c r="K574">
        <v>7</v>
      </c>
      <c r="L574">
        <v>95.8</v>
      </c>
    </row>
    <row r="575" spans="1:12" x14ac:dyDescent="0.3">
      <c r="A575">
        <v>2</v>
      </c>
      <c r="B575">
        <v>220</v>
      </c>
      <c r="C575">
        <v>960</v>
      </c>
      <c r="D575">
        <v>0.08</v>
      </c>
      <c r="E575">
        <v>0.04</v>
      </c>
      <c r="F575">
        <v>0.1</v>
      </c>
      <c r="G575">
        <v>71.61</v>
      </c>
      <c r="H575">
        <v>46</v>
      </c>
      <c r="I575">
        <v>1</v>
      </c>
      <c r="J575">
        <v>1</v>
      </c>
      <c r="K575">
        <v>7</v>
      </c>
      <c r="L575">
        <v>95.8</v>
      </c>
    </row>
    <row r="576" spans="1:12" x14ac:dyDescent="0.3">
      <c r="A576">
        <v>2</v>
      </c>
      <c r="B576">
        <v>100</v>
      </c>
      <c r="C576">
        <v>120</v>
      </c>
      <c r="D576">
        <v>0.111</v>
      </c>
      <c r="E576">
        <v>0.05</v>
      </c>
      <c r="F576">
        <v>0.2</v>
      </c>
      <c r="G576">
        <v>150.15</v>
      </c>
      <c r="H576">
        <v>40.799999999999997</v>
      </c>
      <c r="I576">
        <v>1</v>
      </c>
      <c r="J576">
        <v>1</v>
      </c>
      <c r="K576">
        <v>6</v>
      </c>
      <c r="L576">
        <v>95.7</v>
      </c>
    </row>
    <row r="577" spans="1:12" x14ac:dyDescent="0.3">
      <c r="A577">
        <v>2</v>
      </c>
      <c r="B577">
        <v>150</v>
      </c>
      <c r="C577">
        <v>600</v>
      </c>
      <c r="D577">
        <v>0.09</v>
      </c>
      <c r="E577">
        <v>0.03</v>
      </c>
      <c r="F577">
        <v>7.0000000000000007E-2</v>
      </c>
      <c r="G577">
        <v>92.59</v>
      </c>
      <c r="H577">
        <v>17</v>
      </c>
      <c r="I577">
        <v>7</v>
      </c>
      <c r="J577">
        <v>1</v>
      </c>
      <c r="K577">
        <v>7</v>
      </c>
      <c r="L577">
        <v>95.56</v>
      </c>
    </row>
    <row r="578" spans="1:12" x14ac:dyDescent="0.3">
      <c r="A578">
        <v>2</v>
      </c>
      <c r="B578">
        <v>150</v>
      </c>
      <c r="C578">
        <v>700</v>
      </c>
      <c r="D578">
        <v>0.08</v>
      </c>
      <c r="E578">
        <v>0.03</v>
      </c>
      <c r="F578">
        <v>7.0000000000000007E-2</v>
      </c>
      <c r="G578">
        <v>89.29</v>
      </c>
      <c r="H578">
        <v>17</v>
      </c>
      <c r="I578">
        <v>7</v>
      </c>
      <c r="J578">
        <v>1</v>
      </c>
      <c r="K578">
        <v>7</v>
      </c>
      <c r="L578">
        <v>95.54</v>
      </c>
    </row>
    <row r="579" spans="1:12" x14ac:dyDescent="0.3">
      <c r="A579">
        <v>2</v>
      </c>
      <c r="B579">
        <v>220</v>
      </c>
      <c r="C579">
        <v>960</v>
      </c>
      <c r="D579">
        <v>0.08</v>
      </c>
      <c r="E579">
        <v>0.04</v>
      </c>
      <c r="F579">
        <v>0.1</v>
      </c>
      <c r="G579">
        <v>71.61</v>
      </c>
      <c r="H579">
        <v>46</v>
      </c>
      <c r="I579">
        <v>1</v>
      </c>
      <c r="J579">
        <v>1</v>
      </c>
      <c r="K579">
        <v>7</v>
      </c>
      <c r="L579">
        <v>95.5</v>
      </c>
    </row>
    <row r="580" spans="1:12" x14ac:dyDescent="0.3">
      <c r="A580">
        <v>2</v>
      </c>
      <c r="B580">
        <v>100</v>
      </c>
      <c r="C580">
        <v>250</v>
      </c>
      <c r="D580">
        <v>0.114</v>
      </c>
      <c r="E580">
        <v>0.05</v>
      </c>
      <c r="F580">
        <v>0.2</v>
      </c>
      <c r="G580">
        <v>70.180000000000007</v>
      </c>
      <c r="H580">
        <v>40.799999999999997</v>
      </c>
      <c r="I580">
        <v>1</v>
      </c>
      <c r="J580">
        <v>1</v>
      </c>
      <c r="K580">
        <v>6</v>
      </c>
      <c r="L580">
        <v>95.4</v>
      </c>
    </row>
    <row r="581" spans="1:12" x14ac:dyDescent="0.3">
      <c r="A581">
        <v>2</v>
      </c>
      <c r="B581">
        <v>220</v>
      </c>
      <c r="C581">
        <v>960</v>
      </c>
      <c r="D581">
        <v>0.08</v>
      </c>
      <c r="E581">
        <v>0.04</v>
      </c>
      <c r="F581">
        <v>0.1</v>
      </c>
      <c r="G581">
        <v>71.61</v>
      </c>
      <c r="H581">
        <v>46</v>
      </c>
      <c r="I581">
        <v>1</v>
      </c>
      <c r="J581">
        <v>1</v>
      </c>
      <c r="K581">
        <v>7</v>
      </c>
      <c r="L581">
        <v>95.3</v>
      </c>
    </row>
    <row r="582" spans="1:12" x14ac:dyDescent="0.3">
      <c r="A582">
        <v>2</v>
      </c>
      <c r="B582">
        <v>100</v>
      </c>
      <c r="C582">
        <v>400</v>
      </c>
      <c r="D582">
        <v>0.08</v>
      </c>
      <c r="E582">
        <v>0.03</v>
      </c>
      <c r="F582">
        <v>7.0000000000000007E-2</v>
      </c>
      <c r="G582">
        <v>104.17</v>
      </c>
      <c r="H582">
        <v>17</v>
      </c>
      <c r="I582">
        <v>7</v>
      </c>
      <c r="J582">
        <v>1</v>
      </c>
      <c r="K582">
        <v>7</v>
      </c>
      <c r="L582">
        <v>95.24</v>
      </c>
    </row>
    <row r="583" spans="1:12" x14ac:dyDescent="0.3">
      <c r="A583">
        <v>2</v>
      </c>
      <c r="B583">
        <v>120</v>
      </c>
      <c r="C583">
        <v>1100</v>
      </c>
      <c r="D583">
        <v>0.05</v>
      </c>
      <c r="E583">
        <v>0.04</v>
      </c>
      <c r="F583">
        <v>0.05</v>
      </c>
      <c r="G583">
        <v>54.55</v>
      </c>
      <c r="H583">
        <v>26</v>
      </c>
      <c r="I583">
        <v>1</v>
      </c>
      <c r="J583">
        <v>1</v>
      </c>
      <c r="K583">
        <v>5</v>
      </c>
      <c r="L583">
        <v>95.24</v>
      </c>
    </row>
    <row r="584" spans="1:12" x14ac:dyDescent="0.3">
      <c r="A584">
        <v>2</v>
      </c>
      <c r="B584">
        <v>120</v>
      </c>
      <c r="C584">
        <v>2000</v>
      </c>
      <c r="D584">
        <v>0.05</v>
      </c>
      <c r="E584">
        <v>0.03</v>
      </c>
      <c r="F584">
        <v>0.05</v>
      </c>
      <c r="G584">
        <v>40</v>
      </c>
      <c r="H584">
        <v>26</v>
      </c>
      <c r="I584">
        <v>1</v>
      </c>
      <c r="J584">
        <v>1</v>
      </c>
      <c r="K584">
        <v>5</v>
      </c>
      <c r="L584">
        <v>95.24</v>
      </c>
    </row>
    <row r="585" spans="1:12" x14ac:dyDescent="0.3">
      <c r="A585">
        <v>2</v>
      </c>
      <c r="B585">
        <v>150</v>
      </c>
      <c r="C585">
        <v>700</v>
      </c>
      <c r="D585">
        <v>0.08</v>
      </c>
      <c r="E585">
        <v>0.03</v>
      </c>
      <c r="F585">
        <v>7.0000000000000007E-2</v>
      </c>
      <c r="G585">
        <v>89.29</v>
      </c>
      <c r="H585">
        <v>17</v>
      </c>
      <c r="I585">
        <v>7</v>
      </c>
      <c r="J585">
        <v>1</v>
      </c>
      <c r="K585">
        <v>7</v>
      </c>
      <c r="L585">
        <v>95.23</v>
      </c>
    </row>
    <row r="586" spans="1:12" x14ac:dyDescent="0.3">
      <c r="A586">
        <v>2</v>
      </c>
      <c r="B586">
        <v>220</v>
      </c>
      <c r="C586">
        <v>960</v>
      </c>
      <c r="D586">
        <v>0.08</v>
      </c>
      <c r="E586">
        <v>0.04</v>
      </c>
      <c r="F586">
        <v>0.1</v>
      </c>
      <c r="G586">
        <v>71.61</v>
      </c>
      <c r="H586">
        <v>46</v>
      </c>
      <c r="I586">
        <v>1</v>
      </c>
      <c r="J586">
        <v>1</v>
      </c>
      <c r="K586">
        <v>7</v>
      </c>
      <c r="L586">
        <v>95.2</v>
      </c>
    </row>
    <row r="587" spans="1:12" x14ac:dyDescent="0.3">
      <c r="A587">
        <v>2</v>
      </c>
      <c r="B587">
        <v>150</v>
      </c>
      <c r="C587">
        <v>350</v>
      </c>
      <c r="D587">
        <v>0.08</v>
      </c>
      <c r="E587">
        <v>0.03</v>
      </c>
      <c r="F587">
        <v>7.0000000000000007E-2</v>
      </c>
      <c r="G587">
        <v>178.57</v>
      </c>
      <c r="H587">
        <v>17</v>
      </c>
      <c r="I587">
        <v>7</v>
      </c>
      <c r="J587">
        <v>1</v>
      </c>
      <c r="K587">
        <v>7</v>
      </c>
      <c r="L587">
        <v>95.12</v>
      </c>
    </row>
    <row r="588" spans="1:12" x14ac:dyDescent="0.3">
      <c r="A588">
        <v>2</v>
      </c>
      <c r="B588">
        <v>350</v>
      </c>
      <c r="C588">
        <v>2600</v>
      </c>
      <c r="D588">
        <v>0.12</v>
      </c>
      <c r="E588">
        <v>0.03</v>
      </c>
      <c r="F588">
        <v>7.0000000000000007E-2</v>
      </c>
      <c r="G588">
        <v>37.39</v>
      </c>
      <c r="H588">
        <v>35.5</v>
      </c>
      <c r="I588">
        <v>1</v>
      </c>
      <c r="J588">
        <v>2</v>
      </c>
      <c r="K588">
        <v>1</v>
      </c>
      <c r="L588">
        <v>95.09</v>
      </c>
    </row>
    <row r="589" spans="1:12" x14ac:dyDescent="0.3">
      <c r="A589">
        <v>2</v>
      </c>
      <c r="B589">
        <v>150</v>
      </c>
      <c r="C589">
        <v>400</v>
      </c>
      <c r="D589">
        <v>7.0000000000000007E-2</v>
      </c>
      <c r="E589">
        <v>0.03</v>
      </c>
      <c r="F589">
        <v>7.0000000000000007E-2</v>
      </c>
      <c r="G589">
        <v>178.57</v>
      </c>
      <c r="H589">
        <v>17</v>
      </c>
      <c r="I589">
        <v>7</v>
      </c>
      <c r="J589">
        <v>1</v>
      </c>
      <c r="K589">
        <v>7</v>
      </c>
      <c r="L589">
        <v>95.05</v>
      </c>
    </row>
    <row r="590" spans="1:12" x14ac:dyDescent="0.3">
      <c r="A590">
        <v>2</v>
      </c>
      <c r="B590">
        <v>160</v>
      </c>
      <c r="C590">
        <v>800</v>
      </c>
      <c r="D590">
        <v>0.08</v>
      </c>
      <c r="E590">
        <v>0.02</v>
      </c>
      <c r="F590">
        <v>0.05</v>
      </c>
      <c r="G590">
        <v>125</v>
      </c>
      <c r="H590">
        <v>31.13</v>
      </c>
      <c r="I590">
        <v>7</v>
      </c>
      <c r="J590">
        <v>3</v>
      </c>
      <c r="K590">
        <v>7</v>
      </c>
      <c r="L590">
        <v>95.04</v>
      </c>
    </row>
    <row r="591" spans="1:12" x14ac:dyDescent="0.3">
      <c r="A591">
        <v>2</v>
      </c>
      <c r="B591">
        <v>150</v>
      </c>
      <c r="C591">
        <v>157.22999999999999</v>
      </c>
      <c r="D591">
        <v>0.106</v>
      </c>
      <c r="E591">
        <v>0.05</v>
      </c>
      <c r="F591">
        <v>7.0000000000000007E-2</v>
      </c>
      <c r="G591">
        <v>180</v>
      </c>
      <c r="H591">
        <v>30</v>
      </c>
      <c r="I591">
        <v>7</v>
      </c>
      <c r="J591">
        <v>3</v>
      </c>
      <c r="K591">
        <v>4</v>
      </c>
      <c r="L591">
        <v>95</v>
      </c>
    </row>
    <row r="592" spans="1:12" x14ac:dyDescent="0.3">
      <c r="A592">
        <v>2</v>
      </c>
      <c r="B592">
        <v>120</v>
      </c>
      <c r="C592">
        <v>800</v>
      </c>
      <c r="D592">
        <v>7.0000000000000007E-2</v>
      </c>
      <c r="E592">
        <v>0.03</v>
      </c>
      <c r="F592">
        <v>7.4999999999999997E-2</v>
      </c>
      <c r="G592">
        <v>71.430000000000007</v>
      </c>
      <c r="H592">
        <v>23.6</v>
      </c>
      <c r="I592">
        <v>2</v>
      </c>
      <c r="J592">
        <v>3</v>
      </c>
      <c r="K592">
        <v>4</v>
      </c>
      <c r="L592">
        <v>94.94</v>
      </c>
    </row>
    <row r="593" spans="1:12" x14ac:dyDescent="0.3">
      <c r="A593">
        <v>2</v>
      </c>
      <c r="B593">
        <v>140</v>
      </c>
      <c r="C593">
        <v>1000</v>
      </c>
      <c r="D593">
        <v>7.0000000000000007E-2</v>
      </c>
      <c r="E593">
        <v>0.03</v>
      </c>
      <c r="F593">
        <v>7.4999999999999997E-2</v>
      </c>
      <c r="G593">
        <v>66.67</v>
      </c>
      <c r="H593">
        <v>23.6</v>
      </c>
      <c r="I593">
        <v>2</v>
      </c>
      <c r="J593">
        <v>3</v>
      </c>
      <c r="K593">
        <v>4</v>
      </c>
      <c r="L593">
        <v>94.93</v>
      </c>
    </row>
    <row r="594" spans="1:12" x14ac:dyDescent="0.3">
      <c r="A594">
        <v>2</v>
      </c>
      <c r="B594">
        <v>350</v>
      </c>
      <c r="C594">
        <v>3400</v>
      </c>
      <c r="D594">
        <v>0.12</v>
      </c>
      <c r="E594">
        <v>0.03</v>
      </c>
      <c r="F594">
        <v>7.0000000000000007E-2</v>
      </c>
      <c r="G594">
        <v>28.59</v>
      </c>
      <c r="H594">
        <v>35.5</v>
      </c>
      <c r="I594">
        <v>1</v>
      </c>
      <c r="J594">
        <v>2</v>
      </c>
      <c r="K594">
        <v>1</v>
      </c>
      <c r="L594">
        <v>94.9</v>
      </c>
    </row>
    <row r="595" spans="1:12" x14ac:dyDescent="0.3">
      <c r="A595">
        <v>2</v>
      </c>
      <c r="B595">
        <v>140</v>
      </c>
      <c r="C595">
        <v>800</v>
      </c>
      <c r="D595">
        <v>7.0000000000000007E-2</v>
      </c>
      <c r="E595">
        <v>0.04</v>
      </c>
      <c r="F595">
        <v>7.4999999999999997E-2</v>
      </c>
      <c r="G595">
        <v>62.5</v>
      </c>
      <c r="H595">
        <v>23.6</v>
      </c>
      <c r="I595">
        <v>2</v>
      </c>
      <c r="J595">
        <v>3</v>
      </c>
      <c r="K595">
        <v>4</v>
      </c>
      <c r="L595">
        <v>94.72</v>
      </c>
    </row>
    <row r="596" spans="1:12" x14ac:dyDescent="0.3">
      <c r="A596">
        <v>2</v>
      </c>
      <c r="B596">
        <v>140</v>
      </c>
      <c r="C596">
        <v>1000</v>
      </c>
      <c r="D596">
        <v>7.0000000000000007E-2</v>
      </c>
      <c r="E596">
        <v>0.03</v>
      </c>
      <c r="F596">
        <v>7.4999999999999997E-2</v>
      </c>
      <c r="G596">
        <v>66.67</v>
      </c>
      <c r="H596">
        <v>23.6</v>
      </c>
      <c r="I596">
        <v>2</v>
      </c>
      <c r="J596">
        <v>3</v>
      </c>
      <c r="K596">
        <v>4</v>
      </c>
      <c r="L596">
        <v>94.68</v>
      </c>
    </row>
    <row r="597" spans="1:12" x14ac:dyDescent="0.3">
      <c r="A597">
        <v>2</v>
      </c>
      <c r="B597">
        <v>200</v>
      </c>
      <c r="C597">
        <v>238.95</v>
      </c>
      <c r="D597">
        <v>9.2999999999999999E-2</v>
      </c>
      <c r="E597">
        <v>0.05</v>
      </c>
      <c r="F597">
        <v>7.0000000000000007E-2</v>
      </c>
      <c r="G597">
        <v>180</v>
      </c>
      <c r="H597">
        <v>30</v>
      </c>
      <c r="I597">
        <v>7</v>
      </c>
      <c r="J597">
        <v>3</v>
      </c>
      <c r="K597">
        <v>4</v>
      </c>
      <c r="L597">
        <v>94.65</v>
      </c>
    </row>
    <row r="598" spans="1:12" x14ac:dyDescent="0.3">
      <c r="A598">
        <v>2</v>
      </c>
      <c r="B598">
        <v>140</v>
      </c>
      <c r="C598">
        <v>1000</v>
      </c>
      <c r="D598">
        <v>7.0000000000000007E-2</v>
      </c>
      <c r="E598">
        <v>0.03</v>
      </c>
      <c r="F598">
        <v>7.4999999999999997E-2</v>
      </c>
      <c r="G598">
        <v>66.67</v>
      </c>
      <c r="H598">
        <v>23.6</v>
      </c>
      <c r="I598">
        <v>2</v>
      </c>
      <c r="J598">
        <v>3</v>
      </c>
      <c r="K598">
        <v>4</v>
      </c>
      <c r="L598">
        <v>94.53</v>
      </c>
    </row>
    <row r="599" spans="1:12" x14ac:dyDescent="0.3">
      <c r="A599">
        <v>2</v>
      </c>
      <c r="B599">
        <v>150</v>
      </c>
      <c r="C599">
        <v>700</v>
      </c>
      <c r="D599">
        <v>0.09</v>
      </c>
      <c r="E599">
        <v>0.03</v>
      </c>
      <c r="F599">
        <v>7.0000000000000007E-2</v>
      </c>
      <c r="G599">
        <v>79.37</v>
      </c>
      <c r="H599">
        <v>17</v>
      </c>
      <c r="I599">
        <v>7</v>
      </c>
      <c r="J599">
        <v>1</v>
      </c>
      <c r="K599">
        <v>7</v>
      </c>
      <c r="L599">
        <v>94.53</v>
      </c>
    </row>
    <row r="600" spans="1:12" x14ac:dyDescent="0.3">
      <c r="A600">
        <v>2</v>
      </c>
      <c r="B600">
        <v>350</v>
      </c>
      <c r="C600">
        <v>3000</v>
      </c>
      <c r="D600">
        <v>0.12</v>
      </c>
      <c r="E600">
        <v>0.03</v>
      </c>
      <c r="F600">
        <v>7.0000000000000007E-2</v>
      </c>
      <c r="G600">
        <v>32.409999999999997</v>
      </c>
      <c r="H600">
        <v>35.5</v>
      </c>
      <c r="I600">
        <v>1</v>
      </c>
      <c r="J600">
        <v>2</v>
      </c>
      <c r="K600">
        <v>1</v>
      </c>
      <c r="L600">
        <v>94.4</v>
      </c>
    </row>
    <row r="601" spans="1:12" x14ac:dyDescent="0.3">
      <c r="A601">
        <v>2</v>
      </c>
      <c r="B601">
        <v>160</v>
      </c>
      <c r="C601">
        <v>1200</v>
      </c>
      <c r="D601">
        <v>7.0000000000000007E-2</v>
      </c>
      <c r="E601">
        <v>0.03</v>
      </c>
      <c r="F601">
        <v>7.4999999999999997E-2</v>
      </c>
      <c r="G601">
        <v>63.49</v>
      </c>
      <c r="H601">
        <v>23.6</v>
      </c>
      <c r="I601">
        <v>2</v>
      </c>
      <c r="J601">
        <v>3</v>
      </c>
      <c r="K601">
        <v>4</v>
      </c>
      <c r="L601">
        <v>94.34</v>
      </c>
    </row>
    <row r="602" spans="1:12" x14ac:dyDescent="0.3">
      <c r="A602">
        <v>2</v>
      </c>
      <c r="B602">
        <v>100</v>
      </c>
      <c r="C602">
        <v>120</v>
      </c>
      <c r="D602">
        <v>0.111</v>
      </c>
      <c r="E602">
        <v>0.05</v>
      </c>
      <c r="F602">
        <v>0.2</v>
      </c>
      <c r="G602">
        <v>150.15</v>
      </c>
      <c r="H602">
        <v>40.799999999999997</v>
      </c>
      <c r="I602">
        <v>1</v>
      </c>
      <c r="J602">
        <v>1</v>
      </c>
      <c r="K602">
        <v>6</v>
      </c>
      <c r="L602">
        <v>94.3</v>
      </c>
    </row>
    <row r="603" spans="1:12" x14ac:dyDescent="0.3">
      <c r="A603">
        <v>2</v>
      </c>
      <c r="B603">
        <v>160</v>
      </c>
      <c r="C603">
        <v>1000</v>
      </c>
      <c r="D603">
        <v>7.0000000000000007E-2</v>
      </c>
      <c r="E603">
        <v>0.04</v>
      </c>
      <c r="F603">
        <v>7.4999999999999997E-2</v>
      </c>
      <c r="G603">
        <v>57.14</v>
      </c>
      <c r="H603">
        <v>23.6</v>
      </c>
      <c r="I603">
        <v>2</v>
      </c>
      <c r="J603">
        <v>3</v>
      </c>
      <c r="K603">
        <v>4</v>
      </c>
      <c r="L603">
        <v>94.29</v>
      </c>
    </row>
    <row r="604" spans="1:12" x14ac:dyDescent="0.3">
      <c r="A604">
        <v>2</v>
      </c>
      <c r="B604">
        <v>150</v>
      </c>
      <c r="C604">
        <v>600</v>
      </c>
      <c r="D604">
        <v>0.1</v>
      </c>
      <c r="E604">
        <v>0.03</v>
      </c>
      <c r="F604">
        <v>7.0000000000000007E-2</v>
      </c>
      <c r="G604">
        <v>83.33</v>
      </c>
      <c r="H604">
        <v>17</v>
      </c>
      <c r="I604">
        <v>7</v>
      </c>
      <c r="J604">
        <v>1</v>
      </c>
      <c r="K604">
        <v>7</v>
      </c>
      <c r="L604">
        <v>94.26</v>
      </c>
    </row>
    <row r="605" spans="1:12" x14ac:dyDescent="0.3">
      <c r="A605">
        <v>2</v>
      </c>
      <c r="B605">
        <v>200</v>
      </c>
      <c r="C605">
        <v>2200</v>
      </c>
      <c r="D605">
        <v>0.12</v>
      </c>
      <c r="E605">
        <v>0.03</v>
      </c>
      <c r="F605">
        <v>7.0000000000000007E-2</v>
      </c>
      <c r="G605">
        <v>25.25</v>
      </c>
      <c r="H605">
        <v>35.5</v>
      </c>
      <c r="I605">
        <v>1</v>
      </c>
      <c r="J605">
        <v>2</v>
      </c>
      <c r="K605">
        <v>1</v>
      </c>
      <c r="L605">
        <v>94.23</v>
      </c>
    </row>
    <row r="606" spans="1:12" x14ac:dyDescent="0.3">
      <c r="A606">
        <v>2</v>
      </c>
      <c r="B606">
        <v>70</v>
      </c>
      <c r="C606">
        <v>1200</v>
      </c>
      <c r="D606">
        <v>0.06</v>
      </c>
      <c r="E606">
        <v>0.02</v>
      </c>
      <c r="F606">
        <v>5.5E-2</v>
      </c>
      <c r="G606">
        <v>48.61</v>
      </c>
      <c r="H606">
        <v>30</v>
      </c>
      <c r="I606">
        <v>2</v>
      </c>
      <c r="J606">
        <v>2</v>
      </c>
      <c r="K606">
        <v>3</v>
      </c>
      <c r="L606">
        <v>94.07</v>
      </c>
    </row>
    <row r="607" spans="1:12" x14ac:dyDescent="0.3">
      <c r="A607">
        <v>2</v>
      </c>
      <c r="B607">
        <v>120</v>
      </c>
      <c r="C607">
        <v>1400</v>
      </c>
      <c r="D607">
        <v>0.05</v>
      </c>
      <c r="E607">
        <v>0.04</v>
      </c>
      <c r="F607">
        <v>0.05</v>
      </c>
      <c r="G607">
        <v>42.86</v>
      </c>
      <c r="H607">
        <v>26</v>
      </c>
      <c r="I607">
        <v>1</v>
      </c>
      <c r="J607">
        <v>1</v>
      </c>
      <c r="K607">
        <v>5</v>
      </c>
      <c r="L607">
        <v>93.98</v>
      </c>
    </row>
    <row r="608" spans="1:12" x14ac:dyDescent="0.3">
      <c r="A608">
        <v>2</v>
      </c>
      <c r="B608">
        <v>120</v>
      </c>
      <c r="C608">
        <v>1700</v>
      </c>
      <c r="D608">
        <v>0.05</v>
      </c>
      <c r="E608">
        <v>0.03</v>
      </c>
      <c r="F608">
        <v>0.05</v>
      </c>
      <c r="G608">
        <v>47.06</v>
      </c>
      <c r="H608">
        <v>26</v>
      </c>
      <c r="I608">
        <v>1</v>
      </c>
      <c r="J608">
        <v>1</v>
      </c>
      <c r="K608">
        <v>5</v>
      </c>
      <c r="L608">
        <v>93.98</v>
      </c>
    </row>
    <row r="609" spans="1:12" x14ac:dyDescent="0.3">
      <c r="A609">
        <v>2</v>
      </c>
      <c r="B609">
        <v>100</v>
      </c>
      <c r="C609">
        <v>175</v>
      </c>
      <c r="D609">
        <v>0.114</v>
      </c>
      <c r="E609">
        <v>0.05</v>
      </c>
      <c r="F609">
        <v>0.2</v>
      </c>
      <c r="G609">
        <v>100.25</v>
      </c>
      <c r="H609">
        <v>40.799999999999997</v>
      </c>
      <c r="I609">
        <v>1</v>
      </c>
      <c r="J609">
        <v>1</v>
      </c>
      <c r="K609">
        <v>6</v>
      </c>
      <c r="L609">
        <v>93.9</v>
      </c>
    </row>
    <row r="610" spans="1:12" x14ac:dyDescent="0.3">
      <c r="A610">
        <v>2</v>
      </c>
      <c r="B610">
        <v>100</v>
      </c>
      <c r="C610">
        <v>250</v>
      </c>
      <c r="D610">
        <v>0.114</v>
      </c>
      <c r="E610">
        <v>0.05</v>
      </c>
      <c r="F610">
        <v>0.2</v>
      </c>
      <c r="G610">
        <v>70.180000000000007</v>
      </c>
      <c r="H610">
        <v>40.799999999999997</v>
      </c>
      <c r="I610">
        <v>1</v>
      </c>
      <c r="J610">
        <v>1</v>
      </c>
      <c r="K610">
        <v>6</v>
      </c>
      <c r="L610">
        <v>93.8</v>
      </c>
    </row>
    <row r="611" spans="1:12" x14ac:dyDescent="0.3">
      <c r="A611">
        <v>2</v>
      </c>
      <c r="B611">
        <v>100</v>
      </c>
      <c r="C611">
        <v>239</v>
      </c>
      <c r="D611">
        <v>0.12</v>
      </c>
      <c r="E611">
        <v>0.05</v>
      </c>
      <c r="F611">
        <v>0.2</v>
      </c>
      <c r="G611">
        <v>69.739999999999995</v>
      </c>
      <c r="H611">
        <v>40.799999999999997</v>
      </c>
      <c r="I611">
        <v>1</v>
      </c>
      <c r="J611">
        <v>1</v>
      </c>
      <c r="K611">
        <v>6</v>
      </c>
      <c r="L611">
        <v>93.8</v>
      </c>
    </row>
    <row r="612" spans="1:12" x14ac:dyDescent="0.3">
      <c r="A612">
        <v>2</v>
      </c>
      <c r="B612">
        <v>200</v>
      </c>
      <c r="C612">
        <v>1100</v>
      </c>
      <c r="D612">
        <v>0.08</v>
      </c>
      <c r="E612">
        <v>0.06</v>
      </c>
      <c r="F612">
        <v>0.1</v>
      </c>
      <c r="G612">
        <v>37.880000000000003</v>
      </c>
      <c r="H612">
        <v>27.82</v>
      </c>
      <c r="I612">
        <v>1</v>
      </c>
      <c r="J612">
        <v>1</v>
      </c>
      <c r="K612">
        <v>2</v>
      </c>
      <c r="L612">
        <v>93.8</v>
      </c>
    </row>
    <row r="613" spans="1:12" x14ac:dyDescent="0.3">
      <c r="A613">
        <v>2</v>
      </c>
      <c r="B613">
        <v>70</v>
      </c>
      <c r="C613">
        <v>1200</v>
      </c>
      <c r="D613">
        <v>0.06</v>
      </c>
      <c r="E613">
        <v>0.02</v>
      </c>
      <c r="F613">
        <v>5.5E-2</v>
      </c>
      <c r="G613">
        <v>48.61</v>
      </c>
      <c r="H613">
        <v>30</v>
      </c>
      <c r="I613">
        <v>2</v>
      </c>
      <c r="J613">
        <v>2</v>
      </c>
      <c r="K613">
        <v>3</v>
      </c>
      <c r="L613">
        <v>93.73</v>
      </c>
    </row>
    <row r="614" spans="1:12" x14ac:dyDescent="0.3">
      <c r="A614">
        <v>2</v>
      </c>
      <c r="B614">
        <v>120</v>
      </c>
      <c r="C614">
        <v>1000</v>
      </c>
      <c r="D614">
        <v>0.06</v>
      </c>
      <c r="E614">
        <v>0.03</v>
      </c>
      <c r="F614">
        <v>7.4999999999999997E-2</v>
      </c>
      <c r="G614">
        <v>66.67</v>
      </c>
      <c r="H614">
        <v>23.6</v>
      </c>
      <c r="I614">
        <v>2</v>
      </c>
      <c r="J614">
        <v>3</v>
      </c>
      <c r="K614">
        <v>4</v>
      </c>
      <c r="L614">
        <v>93.57</v>
      </c>
    </row>
    <row r="615" spans="1:12" x14ac:dyDescent="0.3">
      <c r="A615">
        <v>2</v>
      </c>
      <c r="B615">
        <v>275</v>
      </c>
      <c r="C615">
        <v>3000</v>
      </c>
      <c r="D615">
        <v>0.12</v>
      </c>
      <c r="E615">
        <v>0.03</v>
      </c>
      <c r="F615">
        <v>7.0000000000000007E-2</v>
      </c>
      <c r="G615">
        <v>25.46</v>
      </c>
      <c r="H615">
        <v>35.5</v>
      </c>
      <c r="I615">
        <v>1</v>
      </c>
      <c r="J615">
        <v>2</v>
      </c>
      <c r="K615">
        <v>1</v>
      </c>
      <c r="L615">
        <v>93.52</v>
      </c>
    </row>
    <row r="616" spans="1:12" x14ac:dyDescent="0.3">
      <c r="A616">
        <v>2</v>
      </c>
      <c r="B616">
        <v>140</v>
      </c>
      <c r="C616">
        <v>800</v>
      </c>
      <c r="D616">
        <v>0.08</v>
      </c>
      <c r="E616">
        <v>0.02</v>
      </c>
      <c r="F616">
        <v>0.05</v>
      </c>
      <c r="G616">
        <v>109.38</v>
      </c>
      <c r="H616">
        <v>31.13</v>
      </c>
      <c r="I616">
        <v>7</v>
      </c>
      <c r="J616">
        <v>3</v>
      </c>
      <c r="K616">
        <v>7</v>
      </c>
      <c r="L616">
        <v>93.39</v>
      </c>
    </row>
    <row r="617" spans="1:12" x14ac:dyDescent="0.3">
      <c r="A617">
        <v>2</v>
      </c>
      <c r="B617">
        <v>140</v>
      </c>
      <c r="C617">
        <v>1200</v>
      </c>
      <c r="D617">
        <v>0.06</v>
      </c>
      <c r="E617">
        <v>0.03</v>
      </c>
      <c r="F617">
        <v>7.4999999999999997E-2</v>
      </c>
      <c r="G617">
        <v>64.81</v>
      </c>
      <c r="H617">
        <v>23.6</v>
      </c>
      <c r="I617">
        <v>2</v>
      </c>
      <c r="J617">
        <v>3</v>
      </c>
      <c r="K617">
        <v>4</v>
      </c>
      <c r="L617">
        <v>93.33</v>
      </c>
    </row>
    <row r="618" spans="1:12" x14ac:dyDescent="0.3">
      <c r="A618">
        <v>2</v>
      </c>
      <c r="B618">
        <v>150</v>
      </c>
      <c r="C618">
        <v>200</v>
      </c>
      <c r="D618">
        <v>0.09</v>
      </c>
      <c r="E618">
        <v>0.05</v>
      </c>
      <c r="F618">
        <v>3.5000000000000003E-2</v>
      </c>
      <c r="G618">
        <v>166.67</v>
      </c>
      <c r="H618">
        <v>30</v>
      </c>
      <c r="I618">
        <v>1</v>
      </c>
      <c r="J618">
        <v>2</v>
      </c>
      <c r="K618">
        <v>7</v>
      </c>
      <c r="L618">
        <v>93.3</v>
      </c>
    </row>
    <row r="619" spans="1:12" x14ac:dyDescent="0.3">
      <c r="A619">
        <v>2</v>
      </c>
      <c r="B619">
        <v>150</v>
      </c>
      <c r="C619">
        <v>400</v>
      </c>
      <c r="D619">
        <v>0.06</v>
      </c>
      <c r="E619">
        <v>0.03</v>
      </c>
      <c r="F619">
        <v>7.0000000000000007E-2</v>
      </c>
      <c r="G619">
        <v>208.33</v>
      </c>
      <c r="H619">
        <v>17</v>
      </c>
      <c r="I619">
        <v>7</v>
      </c>
      <c r="J619">
        <v>1</v>
      </c>
      <c r="K619">
        <v>7</v>
      </c>
      <c r="L619">
        <v>93.16</v>
      </c>
    </row>
    <row r="620" spans="1:12" x14ac:dyDescent="0.3">
      <c r="A620">
        <v>2</v>
      </c>
      <c r="B620">
        <v>150</v>
      </c>
      <c r="C620">
        <v>800</v>
      </c>
      <c r="D620">
        <v>0.08</v>
      </c>
      <c r="E620">
        <v>0.03</v>
      </c>
      <c r="F620">
        <v>7.0000000000000007E-2</v>
      </c>
      <c r="G620">
        <v>78.13</v>
      </c>
      <c r="H620">
        <v>17</v>
      </c>
      <c r="I620">
        <v>7</v>
      </c>
      <c r="J620">
        <v>1</v>
      </c>
      <c r="K620">
        <v>7</v>
      </c>
      <c r="L620">
        <v>93.13</v>
      </c>
    </row>
    <row r="621" spans="1:12" x14ac:dyDescent="0.3">
      <c r="A621">
        <v>2</v>
      </c>
      <c r="B621">
        <v>140</v>
      </c>
      <c r="C621">
        <v>1000</v>
      </c>
      <c r="D621">
        <v>0.06</v>
      </c>
      <c r="E621">
        <v>0.04</v>
      </c>
      <c r="F621">
        <v>7.4999999999999997E-2</v>
      </c>
      <c r="G621">
        <v>58.33</v>
      </c>
      <c r="H621">
        <v>23.6</v>
      </c>
      <c r="I621">
        <v>2</v>
      </c>
      <c r="J621">
        <v>3</v>
      </c>
      <c r="K621">
        <v>4</v>
      </c>
      <c r="L621">
        <v>92.86</v>
      </c>
    </row>
    <row r="622" spans="1:12" x14ac:dyDescent="0.3">
      <c r="A622">
        <v>2</v>
      </c>
      <c r="B622">
        <v>107</v>
      </c>
      <c r="C622">
        <v>1400</v>
      </c>
      <c r="D622">
        <v>0.05</v>
      </c>
      <c r="E622">
        <v>0.03</v>
      </c>
      <c r="F622">
        <v>0.05</v>
      </c>
      <c r="G622">
        <v>50.95</v>
      </c>
      <c r="H622">
        <v>26</v>
      </c>
      <c r="I622">
        <v>1</v>
      </c>
      <c r="J622">
        <v>1</v>
      </c>
      <c r="K622">
        <v>5</v>
      </c>
      <c r="L622">
        <v>92.73</v>
      </c>
    </row>
    <row r="623" spans="1:12" x14ac:dyDescent="0.3">
      <c r="A623">
        <v>2</v>
      </c>
      <c r="B623">
        <v>120</v>
      </c>
      <c r="C623">
        <v>1700</v>
      </c>
      <c r="D623">
        <v>0.05</v>
      </c>
      <c r="E623">
        <v>0.04</v>
      </c>
      <c r="F623">
        <v>0.05</v>
      </c>
      <c r="G623">
        <v>35.29</v>
      </c>
      <c r="H623">
        <v>26</v>
      </c>
      <c r="I623">
        <v>1</v>
      </c>
      <c r="J623">
        <v>1</v>
      </c>
      <c r="K623">
        <v>5</v>
      </c>
      <c r="L623">
        <v>92.73</v>
      </c>
    </row>
    <row r="624" spans="1:12" x14ac:dyDescent="0.3">
      <c r="A624">
        <v>2</v>
      </c>
      <c r="B624">
        <v>100</v>
      </c>
      <c r="C624">
        <v>1100</v>
      </c>
      <c r="D624">
        <v>0.08</v>
      </c>
      <c r="E624">
        <v>0.03</v>
      </c>
      <c r="F624">
        <v>0.1</v>
      </c>
      <c r="G624">
        <v>37.880000000000003</v>
      </c>
      <c r="H624">
        <v>27.82</v>
      </c>
      <c r="I624">
        <v>1</v>
      </c>
      <c r="J624">
        <v>1</v>
      </c>
      <c r="K624">
        <v>2</v>
      </c>
      <c r="L624">
        <v>92.7</v>
      </c>
    </row>
    <row r="625" spans="1:12" x14ac:dyDescent="0.3">
      <c r="A625">
        <v>2</v>
      </c>
      <c r="B625">
        <v>100</v>
      </c>
      <c r="C625">
        <v>239</v>
      </c>
      <c r="D625">
        <v>0.12</v>
      </c>
      <c r="E625">
        <v>0.05</v>
      </c>
      <c r="F625">
        <v>0.2</v>
      </c>
      <c r="G625">
        <v>69.739999999999995</v>
      </c>
      <c r="H625">
        <v>40.799999999999997</v>
      </c>
      <c r="I625">
        <v>1</v>
      </c>
      <c r="J625">
        <v>1</v>
      </c>
      <c r="K625">
        <v>6</v>
      </c>
      <c r="L625">
        <v>92.4</v>
      </c>
    </row>
    <row r="626" spans="1:12" x14ac:dyDescent="0.3">
      <c r="A626">
        <v>2</v>
      </c>
      <c r="B626">
        <v>150</v>
      </c>
      <c r="C626">
        <v>800</v>
      </c>
      <c r="D626">
        <v>0.09</v>
      </c>
      <c r="E626">
        <v>0.02</v>
      </c>
      <c r="F626">
        <v>0.05</v>
      </c>
      <c r="G626">
        <v>104.17</v>
      </c>
      <c r="H626">
        <v>31.13</v>
      </c>
      <c r="I626">
        <v>7</v>
      </c>
      <c r="J626">
        <v>3</v>
      </c>
      <c r="K626">
        <v>7</v>
      </c>
      <c r="L626">
        <v>92.08</v>
      </c>
    </row>
    <row r="627" spans="1:12" x14ac:dyDescent="0.3">
      <c r="A627">
        <v>2</v>
      </c>
      <c r="B627">
        <v>140</v>
      </c>
      <c r="C627">
        <v>1000</v>
      </c>
      <c r="D627">
        <v>0.08</v>
      </c>
      <c r="E627">
        <v>0.04</v>
      </c>
      <c r="F627">
        <v>7.4999999999999997E-2</v>
      </c>
      <c r="G627">
        <v>43.75</v>
      </c>
      <c r="H627">
        <v>23.6</v>
      </c>
      <c r="I627">
        <v>2</v>
      </c>
      <c r="J627">
        <v>3</v>
      </c>
      <c r="K627">
        <v>4</v>
      </c>
      <c r="L627">
        <v>91.85</v>
      </c>
    </row>
    <row r="628" spans="1:12" x14ac:dyDescent="0.3">
      <c r="A628">
        <v>2</v>
      </c>
      <c r="B628">
        <v>150</v>
      </c>
      <c r="C628">
        <v>800</v>
      </c>
      <c r="D628">
        <v>0.08</v>
      </c>
      <c r="E628">
        <v>0.04</v>
      </c>
      <c r="F628">
        <v>7.0000000000000007E-2</v>
      </c>
      <c r="G628">
        <v>58.59</v>
      </c>
      <c r="H628">
        <v>30</v>
      </c>
      <c r="I628">
        <v>7</v>
      </c>
      <c r="J628">
        <v>1</v>
      </c>
      <c r="K628">
        <v>4</v>
      </c>
      <c r="L628">
        <v>91.7</v>
      </c>
    </row>
    <row r="629" spans="1:12" x14ac:dyDescent="0.3">
      <c r="A629">
        <v>2</v>
      </c>
      <c r="B629">
        <v>140</v>
      </c>
      <c r="C629">
        <v>1200</v>
      </c>
      <c r="D629">
        <v>0.08</v>
      </c>
      <c r="E629">
        <v>0.03</v>
      </c>
      <c r="F629">
        <v>7.4999999999999997E-2</v>
      </c>
      <c r="G629">
        <v>48.61</v>
      </c>
      <c r="H629">
        <v>23.6</v>
      </c>
      <c r="I629">
        <v>2</v>
      </c>
      <c r="J629">
        <v>3</v>
      </c>
      <c r="K629">
        <v>4</v>
      </c>
      <c r="L629">
        <v>91.52</v>
      </c>
    </row>
    <row r="630" spans="1:12" x14ac:dyDescent="0.3">
      <c r="A630">
        <v>2</v>
      </c>
      <c r="B630">
        <v>100</v>
      </c>
      <c r="C630">
        <v>400</v>
      </c>
      <c r="D630">
        <v>0.15</v>
      </c>
      <c r="E630">
        <v>0.03</v>
      </c>
      <c r="F630">
        <v>0.09</v>
      </c>
      <c r="G630">
        <v>55.56</v>
      </c>
      <c r="H630">
        <v>38</v>
      </c>
      <c r="I630">
        <v>1</v>
      </c>
      <c r="J630">
        <v>1</v>
      </c>
      <c r="K630">
        <v>4</v>
      </c>
      <c r="L630">
        <v>91.2</v>
      </c>
    </row>
    <row r="631" spans="1:12" x14ac:dyDescent="0.3">
      <c r="A631">
        <v>2</v>
      </c>
      <c r="B631">
        <v>120</v>
      </c>
      <c r="C631">
        <v>1000</v>
      </c>
      <c r="D631">
        <v>0.08</v>
      </c>
      <c r="E631">
        <v>0.03</v>
      </c>
      <c r="F631">
        <v>7.4999999999999997E-2</v>
      </c>
      <c r="G631">
        <v>50</v>
      </c>
      <c r="H631">
        <v>23.6</v>
      </c>
      <c r="I631">
        <v>2</v>
      </c>
      <c r="J631">
        <v>3</v>
      </c>
      <c r="K631">
        <v>4</v>
      </c>
      <c r="L631">
        <v>91.12</v>
      </c>
    </row>
    <row r="632" spans="1:12" x14ac:dyDescent="0.3">
      <c r="A632">
        <v>2</v>
      </c>
      <c r="B632">
        <v>175</v>
      </c>
      <c r="C632">
        <v>700</v>
      </c>
      <c r="D632">
        <v>0.04</v>
      </c>
      <c r="E632">
        <v>0.03</v>
      </c>
      <c r="F632">
        <v>0.1</v>
      </c>
      <c r="G632">
        <v>208.33</v>
      </c>
      <c r="H632">
        <v>27.82</v>
      </c>
      <c r="I632">
        <v>1</v>
      </c>
      <c r="J632">
        <v>1</v>
      </c>
      <c r="K632">
        <v>2</v>
      </c>
      <c r="L632">
        <v>91.03</v>
      </c>
    </row>
    <row r="633" spans="1:12" x14ac:dyDescent="0.3">
      <c r="A633">
        <v>2</v>
      </c>
      <c r="B633">
        <v>150</v>
      </c>
      <c r="C633">
        <v>800</v>
      </c>
      <c r="D633">
        <v>0.11</v>
      </c>
      <c r="E633">
        <v>0.05</v>
      </c>
      <c r="F633">
        <v>7.0000000000000007E-2</v>
      </c>
      <c r="G633">
        <v>34.090000000000003</v>
      </c>
      <c r="H633">
        <v>26.25</v>
      </c>
      <c r="I633">
        <v>7</v>
      </c>
      <c r="J633">
        <v>1</v>
      </c>
      <c r="K633">
        <v>4</v>
      </c>
      <c r="L633">
        <v>90.78</v>
      </c>
    </row>
    <row r="634" spans="1:12" x14ac:dyDescent="0.3">
      <c r="A634">
        <v>2</v>
      </c>
      <c r="B634">
        <v>120</v>
      </c>
      <c r="C634">
        <v>1200</v>
      </c>
      <c r="D634">
        <v>7.0000000000000007E-2</v>
      </c>
      <c r="E634">
        <v>0.03</v>
      </c>
      <c r="F634">
        <v>7.4999999999999997E-2</v>
      </c>
      <c r="G634">
        <v>47.62</v>
      </c>
      <c r="H634">
        <v>23.6</v>
      </c>
      <c r="I634">
        <v>2</v>
      </c>
      <c r="J634">
        <v>3</v>
      </c>
      <c r="K634">
        <v>4</v>
      </c>
      <c r="L634">
        <v>90.7</v>
      </c>
    </row>
    <row r="635" spans="1:12" x14ac:dyDescent="0.3">
      <c r="A635">
        <v>2</v>
      </c>
      <c r="B635">
        <v>150</v>
      </c>
      <c r="C635">
        <v>500</v>
      </c>
      <c r="D635">
        <v>0.04</v>
      </c>
      <c r="E635">
        <v>0.03</v>
      </c>
      <c r="F635">
        <v>0.1</v>
      </c>
      <c r="G635">
        <v>250</v>
      </c>
      <c r="H635">
        <v>27.82</v>
      </c>
      <c r="I635">
        <v>1</v>
      </c>
      <c r="J635">
        <v>1</v>
      </c>
      <c r="K635">
        <v>2</v>
      </c>
      <c r="L635">
        <v>90.48</v>
      </c>
    </row>
    <row r="636" spans="1:12" x14ac:dyDescent="0.3">
      <c r="A636">
        <v>2</v>
      </c>
      <c r="B636">
        <v>150</v>
      </c>
      <c r="C636">
        <v>700</v>
      </c>
      <c r="D636">
        <v>0.08</v>
      </c>
      <c r="E636">
        <v>0.03</v>
      </c>
      <c r="F636">
        <v>0.05</v>
      </c>
      <c r="G636">
        <v>89.29</v>
      </c>
      <c r="H636">
        <v>31.13</v>
      </c>
      <c r="I636">
        <v>7</v>
      </c>
      <c r="J636">
        <v>3</v>
      </c>
      <c r="K636">
        <v>7</v>
      </c>
      <c r="L636">
        <v>90.41</v>
      </c>
    </row>
    <row r="637" spans="1:12" x14ac:dyDescent="0.3">
      <c r="A637">
        <v>2</v>
      </c>
      <c r="B637">
        <v>150</v>
      </c>
      <c r="C637">
        <v>700</v>
      </c>
      <c r="D637">
        <v>0.08</v>
      </c>
      <c r="E637">
        <v>0.03</v>
      </c>
      <c r="F637">
        <v>0.05</v>
      </c>
      <c r="G637">
        <v>89.29</v>
      </c>
      <c r="H637">
        <v>31.13</v>
      </c>
      <c r="I637">
        <v>7</v>
      </c>
      <c r="J637">
        <v>3</v>
      </c>
      <c r="K637">
        <v>7</v>
      </c>
      <c r="L637">
        <v>90.36</v>
      </c>
    </row>
    <row r="638" spans="1:12" x14ac:dyDescent="0.3">
      <c r="A638">
        <v>2</v>
      </c>
      <c r="B638">
        <v>200</v>
      </c>
      <c r="C638">
        <v>2600</v>
      </c>
      <c r="D638">
        <v>0.12</v>
      </c>
      <c r="E638">
        <v>0.03</v>
      </c>
      <c r="F638">
        <v>7.0000000000000007E-2</v>
      </c>
      <c r="G638">
        <v>21.37</v>
      </c>
      <c r="H638">
        <v>35.5</v>
      </c>
      <c r="I638">
        <v>1</v>
      </c>
      <c r="J638">
        <v>2</v>
      </c>
      <c r="K638">
        <v>1</v>
      </c>
      <c r="L638">
        <v>90.22</v>
      </c>
    </row>
    <row r="639" spans="1:12" x14ac:dyDescent="0.3">
      <c r="A639">
        <v>2</v>
      </c>
      <c r="B639">
        <v>150</v>
      </c>
      <c r="C639">
        <v>700</v>
      </c>
      <c r="D639">
        <v>0.08</v>
      </c>
      <c r="E639">
        <v>0.03</v>
      </c>
      <c r="F639">
        <v>0.05</v>
      </c>
      <c r="G639">
        <v>89.29</v>
      </c>
      <c r="H639">
        <v>31.13</v>
      </c>
      <c r="I639">
        <v>7</v>
      </c>
      <c r="J639">
        <v>3</v>
      </c>
      <c r="K639">
        <v>7</v>
      </c>
      <c r="L639">
        <v>90.18</v>
      </c>
    </row>
    <row r="640" spans="1:12" x14ac:dyDescent="0.3">
      <c r="A640">
        <v>2</v>
      </c>
      <c r="B640">
        <v>140</v>
      </c>
      <c r="C640">
        <v>800</v>
      </c>
      <c r="D640">
        <v>0.08</v>
      </c>
      <c r="E640">
        <v>0.02</v>
      </c>
      <c r="F640">
        <v>0.05</v>
      </c>
      <c r="G640">
        <v>109.38</v>
      </c>
      <c r="H640">
        <v>31.13</v>
      </c>
      <c r="I640">
        <v>7</v>
      </c>
      <c r="J640">
        <v>3</v>
      </c>
      <c r="K640">
        <v>7</v>
      </c>
      <c r="L640">
        <v>90.17</v>
      </c>
    </row>
    <row r="641" spans="1:12" x14ac:dyDescent="0.3">
      <c r="A641">
        <v>2</v>
      </c>
      <c r="B641">
        <v>120</v>
      </c>
      <c r="C641">
        <v>1000</v>
      </c>
      <c r="D641">
        <v>7.0000000000000007E-2</v>
      </c>
      <c r="E641">
        <v>0.04</v>
      </c>
      <c r="F641">
        <v>7.4999999999999997E-2</v>
      </c>
      <c r="G641">
        <v>42.86</v>
      </c>
      <c r="H641">
        <v>23.6</v>
      </c>
      <c r="I641">
        <v>2</v>
      </c>
      <c r="J641">
        <v>3</v>
      </c>
      <c r="K641">
        <v>4</v>
      </c>
      <c r="L641">
        <v>89.61</v>
      </c>
    </row>
    <row r="642" spans="1:12" x14ac:dyDescent="0.3">
      <c r="A642">
        <v>2</v>
      </c>
      <c r="B642">
        <v>160</v>
      </c>
      <c r="C642">
        <v>700</v>
      </c>
      <c r="D642">
        <v>0.08</v>
      </c>
      <c r="E642">
        <v>0.02</v>
      </c>
      <c r="F642">
        <v>0.05</v>
      </c>
      <c r="G642">
        <v>142.86000000000001</v>
      </c>
      <c r="H642">
        <v>31.13</v>
      </c>
      <c r="I642">
        <v>7</v>
      </c>
      <c r="J642">
        <v>3</v>
      </c>
      <c r="K642">
        <v>7</v>
      </c>
      <c r="L642">
        <v>89.59</v>
      </c>
    </row>
    <row r="643" spans="1:12" x14ac:dyDescent="0.3">
      <c r="A643">
        <v>2</v>
      </c>
      <c r="B643">
        <v>150</v>
      </c>
      <c r="C643">
        <v>700</v>
      </c>
      <c r="D643">
        <v>0.1</v>
      </c>
      <c r="E643">
        <v>0.03</v>
      </c>
      <c r="F643">
        <v>7.0000000000000007E-2</v>
      </c>
      <c r="G643">
        <v>71.430000000000007</v>
      </c>
      <c r="H643">
        <v>17</v>
      </c>
      <c r="I643">
        <v>7</v>
      </c>
      <c r="J643">
        <v>1</v>
      </c>
      <c r="K643">
        <v>7</v>
      </c>
      <c r="L643">
        <v>89.5</v>
      </c>
    </row>
    <row r="644" spans="1:12" x14ac:dyDescent="0.3">
      <c r="A644">
        <v>2</v>
      </c>
      <c r="B644">
        <v>150</v>
      </c>
      <c r="C644">
        <v>800</v>
      </c>
      <c r="D644">
        <v>7.0000000000000007E-2</v>
      </c>
      <c r="E644">
        <v>0.02</v>
      </c>
      <c r="F644">
        <v>0.05</v>
      </c>
      <c r="G644">
        <v>133.93</v>
      </c>
      <c r="H644">
        <v>31.13</v>
      </c>
      <c r="I644">
        <v>7</v>
      </c>
      <c r="J644">
        <v>3</v>
      </c>
      <c r="K644">
        <v>7</v>
      </c>
      <c r="L644">
        <v>89.49</v>
      </c>
    </row>
    <row r="645" spans="1:12" x14ac:dyDescent="0.3">
      <c r="A645">
        <v>2</v>
      </c>
      <c r="B645">
        <v>100</v>
      </c>
      <c r="C645">
        <v>250</v>
      </c>
      <c r="D645">
        <v>0.08</v>
      </c>
      <c r="E645">
        <v>0.03</v>
      </c>
      <c r="F645">
        <v>7.0000000000000007E-2</v>
      </c>
      <c r="G645">
        <v>166.67</v>
      </c>
      <c r="H645">
        <v>17</v>
      </c>
      <c r="I645">
        <v>7</v>
      </c>
      <c r="J645">
        <v>1</v>
      </c>
      <c r="K645">
        <v>7</v>
      </c>
      <c r="L645">
        <v>89.31</v>
      </c>
    </row>
    <row r="646" spans="1:12" x14ac:dyDescent="0.3">
      <c r="A646">
        <v>2</v>
      </c>
      <c r="B646">
        <v>140</v>
      </c>
      <c r="C646">
        <v>1200</v>
      </c>
      <c r="D646">
        <v>7.0000000000000007E-2</v>
      </c>
      <c r="E646">
        <v>0.04</v>
      </c>
      <c r="F646">
        <v>7.4999999999999997E-2</v>
      </c>
      <c r="G646">
        <v>41.67</v>
      </c>
      <c r="H646">
        <v>23.6</v>
      </c>
      <c r="I646">
        <v>2</v>
      </c>
      <c r="J646">
        <v>3</v>
      </c>
      <c r="K646">
        <v>4</v>
      </c>
      <c r="L646">
        <v>89.25</v>
      </c>
    </row>
    <row r="647" spans="1:12" x14ac:dyDescent="0.3">
      <c r="A647">
        <v>2</v>
      </c>
      <c r="B647">
        <v>150</v>
      </c>
      <c r="C647">
        <v>800</v>
      </c>
      <c r="D647">
        <v>0.08</v>
      </c>
      <c r="E647">
        <v>0.03</v>
      </c>
      <c r="F647">
        <v>0.05</v>
      </c>
      <c r="G647">
        <v>78.13</v>
      </c>
      <c r="H647">
        <v>31.13</v>
      </c>
      <c r="I647">
        <v>7</v>
      </c>
      <c r="J647">
        <v>3</v>
      </c>
      <c r="K647">
        <v>7</v>
      </c>
      <c r="L647">
        <v>89.24</v>
      </c>
    </row>
    <row r="648" spans="1:12" x14ac:dyDescent="0.3">
      <c r="A648">
        <v>2</v>
      </c>
      <c r="B648">
        <v>160</v>
      </c>
      <c r="C648">
        <v>900</v>
      </c>
      <c r="D648">
        <v>0.08</v>
      </c>
      <c r="E648">
        <v>0.02</v>
      </c>
      <c r="F648">
        <v>0.05</v>
      </c>
      <c r="G648">
        <v>111.11</v>
      </c>
      <c r="H648">
        <v>31.13</v>
      </c>
      <c r="I648">
        <v>7</v>
      </c>
      <c r="J648">
        <v>3</v>
      </c>
      <c r="K648">
        <v>7</v>
      </c>
      <c r="L648">
        <v>89.19</v>
      </c>
    </row>
    <row r="649" spans="1:12" x14ac:dyDescent="0.3">
      <c r="A649">
        <v>2</v>
      </c>
      <c r="B649">
        <v>150</v>
      </c>
      <c r="C649">
        <v>800</v>
      </c>
      <c r="D649">
        <v>7.0000000000000007E-2</v>
      </c>
      <c r="E649">
        <v>0.04</v>
      </c>
      <c r="F649">
        <v>0.05</v>
      </c>
      <c r="G649">
        <v>66.959999999999994</v>
      </c>
      <c r="H649">
        <v>31.13</v>
      </c>
      <c r="I649">
        <v>7</v>
      </c>
      <c r="J649">
        <v>3</v>
      </c>
      <c r="K649">
        <v>7</v>
      </c>
      <c r="L649">
        <v>89.11</v>
      </c>
    </row>
    <row r="650" spans="1:12" x14ac:dyDescent="0.3">
      <c r="A650">
        <v>2</v>
      </c>
      <c r="B650">
        <v>160</v>
      </c>
      <c r="C650">
        <v>800</v>
      </c>
      <c r="D650">
        <v>7.0000000000000007E-2</v>
      </c>
      <c r="E650">
        <v>0.03</v>
      </c>
      <c r="F650">
        <v>0.05</v>
      </c>
      <c r="G650">
        <v>95.24</v>
      </c>
      <c r="H650">
        <v>31.13</v>
      </c>
      <c r="I650">
        <v>7</v>
      </c>
      <c r="J650">
        <v>3</v>
      </c>
      <c r="K650">
        <v>7</v>
      </c>
      <c r="L650">
        <v>89.06</v>
      </c>
    </row>
    <row r="651" spans="1:12" x14ac:dyDescent="0.3">
      <c r="A651">
        <v>2</v>
      </c>
      <c r="B651">
        <v>90</v>
      </c>
      <c r="C651">
        <v>1400</v>
      </c>
      <c r="D651">
        <v>0.05</v>
      </c>
      <c r="E651">
        <v>0.04</v>
      </c>
      <c r="F651">
        <v>0.05</v>
      </c>
      <c r="G651">
        <v>32.14</v>
      </c>
      <c r="H651">
        <v>26</v>
      </c>
      <c r="I651">
        <v>1</v>
      </c>
      <c r="J651">
        <v>1</v>
      </c>
      <c r="K651">
        <v>5</v>
      </c>
      <c r="L651">
        <v>88.97</v>
      </c>
    </row>
    <row r="652" spans="1:12" x14ac:dyDescent="0.3">
      <c r="A652">
        <v>2</v>
      </c>
      <c r="B652">
        <v>120</v>
      </c>
      <c r="C652">
        <v>700</v>
      </c>
      <c r="D652">
        <v>0.08</v>
      </c>
      <c r="E652">
        <v>0.03</v>
      </c>
      <c r="F652">
        <v>7.0000000000000007E-2</v>
      </c>
      <c r="G652">
        <v>71.430000000000007</v>
      </c>
      <c r="H652">
        <v>17</v>
      </c>
      <c r="I652">
        <v>7</v>
      </c>
      <c r="J652">
        <v>1</v>
      </c>
      <c r="K652">
        <v>7</v>
      </c>
      <c r="L652">
        <v>88.74</v>
      </c>
    </row>
    <row r="653" spans="1:12" x14ac:dyDescent="0.3">
      <c r="A653">
        <v>2</v>
      </c>
      <c r="B653">
        <v>140</v>
      </c>
      <c r="C653">
        <v>800</v>
      </c>
      <c r="D653">
        <v>7.0000000000000007E-2</v>
      </c>
      <c r="E653">
        <v>0.03</v>
      </c>
      <c r="F653">
        <v>0.05</v>
      </c>
      <c r="G653">
        <v>83.33</v>
      </c>
      <c r="H653">
        <v>31.13</v>
      </c>
      <c r="I653">
        <v>7</v>
      </c>
      <c r="J653">
        <v>3</v>
      </c>
      <c r="K653">
        <v>7</v>
      </c>
      <c r="L653">
        <v>88.49</v>
      </c>
    </row>
    <row r="654" spans="1:12" x14ac:dyDescent="0.3">
      <c r="A654">
        <v>2</v>
      </c>
      <c r="B654">
        <v>150</v>
      </c>
      <c r="C654">
        <v>800</v>
      </c>
      <c r="D654">
        <v>7.0000000000000007E-2</v>
      </c>
      <c r="E654">
        <v>0.02</v>
      </c>
      <c r="F654">
        <v>0.05</v>
      </c>
      <c r="G654">
        <v>133.93</v>
      </c>
      <c r="H654">
        <v>31.13</v>
      </c>
      <c r="I654">
        <v>7</v>
      </c>
      <c r="J654">
        <v>3</v>
      </c>
      <c r="K654">
        <v>7</v>
      </c>
      <c r="L654">
        <v>88.29</v>
      </c>
    </row>
    <row r="655" spans="1:12" x14ac:dyDescent="0.3">
      <c r="A655">
        <v>2</v>
      </c>
      <c r="B655">
        <v>140</v>
      </c>
      <c r="C655">
        <v>700</v>
      </c>
      <c r="D655">
        <v>0.08</v>
      </c>
      <c r="E655">
        <v>0.02</v>
      </c>
      <c r="F655">
        <v>0.05</v>
      </c>
      <c r="G655">
        <v>125</v>
      </c>
      <c r="H655">
        <v>31.13</v>
      </c>
      <c r="I655">
        <v>7</v>
      </c>
      <c r="J655">
        <v>3</v>
      </c>
      <c r="K655">
        <v>7</v>
      </c>
      <c r="L655">
        <v>87.92</v>
      </c>
    </row>
    <row r="656" spans="1:12" x14ac:dyDescent="0.3">
      <c r="A656">
        <v>2</v>
      </c>
      <c r="B656">
        <v>150</v>
      </c>
      <c r="C656">
        <v>1000</v>
      </c>
      <c r="D656">
        <v>0.08</v>
      </c>
      <c r="E656">
        <v>0.03</v>
      </c>
      <c r="F656">
        <v>7.0000000000000007E-2</v>
      </c>
      <c r="G656">
        <v>62.5</v>
      </c>
      <c r="H656">
        <v>17</v>
      </c>
      <c r="I656">
        <v>7</v>
      </c>
      <c r="J656">
        <v>1</v>
      </c>
      <c r="K656">
        <v>7</v>
      </c>
      <c r="L656">
        <v>87.78</v>
      </c>
    </row>
    <row r="657" spans="1:12" x14ac:dyDescent="0.3">
      <c r="A657">
        <v>2</v>
      </c>
      <c r="B657">
        <v>30</v>
      </c>
      <c r="C657">
        <v>300</v>
      </c>
      <c r="D657">
        <v>0.05</v>
      </c>
      <c r="E657">
        <v>0.03</v>
      </c>
      <c r="F657">
        <v>0.05</v>
      </c>
      <c r="G657">
        <v>66.67</v>
      </c>
      <c r="H657">
        <v>26</v>
      </c>
      <c r="I657">
        <v>1</v>
      </c>
      <c r="J657">
        <v>1</v>
      </c>
      <c r="K657">
        <v>5</v>
      </c>
      <c r="L657">
        <v>87.72</v>
      </c>
    </row>
    <row r="658" spans="1:12" x14ac:dyDescent="0.3">
      <c r="A658">
        <v>2</v>
      </c>
      <c r="B658">
        <v>150</v>
      </c>
      <c r="C658">
        <v>900</v>
      </c>
      <c r="D658">
        <v>0.08</v>
      </c>
      <c r="E658">
        <v>0.03</v>
      </c>
      <c r="F658">
        <v>0.05</v>
      </c>
      <c r="G658">
        <v>69.44</v>
      </c>
      <c r="H658">
        <v>31.13</v>
      </c>
      <c r="I658">
        <v>7</v>
      </c>
      <c r="J658">
        <v>3</v>
      </c>
      <c r="K658">
        <v>7</v>
      </c>
      <c r="L658">
        <v>87.71</v>
      </c>
    </row>
    <row r="659" spans="1:12" x14ac:dyDescent="0.3">
      <c r="A659">
        <v>2</v>
      </c>
      <c r="B659">
        <v>160</v>
      </c>
      <c r="C659">
        <v>800</v>
      </c>
      <c r="D659">
        <v>0.08</v>
      </c>
      <c r="E659">
        <v>0.04</v>
      </c>
      <c r="F659">
        <v>0.05</v>
      </c>
      <c r="G659">
        <v>62.5</v>
      </c>
      <c r="H659">
        <v>31.13</v>
      </c>
      <c r="I659">
        <v>7</v>
      </c>
      <c r="J659">
        <v>3</v>
      </c>
      <c r="K659">
        <v>7</v>
      </c>
      <c r="L659">
        <v>87.64</v>
      </c>
    </row>
    <row r="660" spans="1:12" x14ac:dyDescent="0.3">
      <c r="A660">
        <v>2</v>
      </c>
      <c r="B660">
        <v>160</v>
      </c>
      <c r="C660">
        <v>800</v>
      </c>
      <c r="D660">
        <v>7.0000000000000007E-2</v>
      </c>
      <c r="E660">
        <v>0.03</v>
      </c>
      <c r="F660">
        <v>0.05</v>
      </c>
      <c r="G660">
        <v>95.24</v>
      </c>
      <c r="H660">
        <v>31.13</v>
      </c>
      <c r="I660">
        <v>7</v>
      </c>
      <c r="J660">
        <v>3</v>
      </c>
      <c r="K660">
        <v>7</v>
      </c>
      <c r="L660">
        <v>87.11</v>
      </c>
    </row>
    <row r="661" spans="1:12" x14ac:dyDescent="0.3">
      <c r="A661">
        <v>2</v>
      </c>
      <c r="B661">
        <v>150</v>
      </c>
      <c r="C661">
        <v>800</v>
      </c>
      <c r="D661">
        <v>0.09</v>
      </c>
      <c r="E661">
        <v>0.02</v>
      </c>
      <c r="F661">
        <v>0.05</v>
      </c>
      <c r="G661">
        <v>104.17</v>
      </c>
      <c r="H661">
        <v>31.13</v>
      </c>
      <c r="I661">
        <v>7</v>
      </c>
      <c r="J661">
        <v>3</v>
      </c>
      <c r="K661">
        <v>7</v>
      </c>
      <c r="L661">
        <v>86.52</v>
      </c>
    </row>
    <row r="662" spans="1:12" x14ac:dyDescent="0.3">
      <c r="A662">
        <v>2</v>
      </c>
      <c r="B662">
        <v>150</v>
      </c>
      <c r="C662">
        <v>900</v>
      </c>
      <c r="D662">
        <v>0.08</v>
      </c>
      <c r="E662">
        <v>0.03</v>
      </c>
      <c r="F662">
        <v>0.05</v>
      </c>
      <c r="G662">
        <v>69.44</v>
      </c>
      <c r="H662">
        <v>31.13</v>
      </c>
      <c r="I662">
        <v>7</v>
      </c>
      <c r="J662">
        <v>3</v>
      </c>
      <c r="K662">
        <v>7</v>
      </c>
      <c r="L662">
        <v>86.38</v>
      </c>
    </row>
    <row r="663" spans="1:12" x14ac:dyDescent="0.3">
      <c r="A663">
        <v>2</v>
      </c>
      <c r="B663">
        <v>150</v>
      </c>
      <c r="C663">
        <v>800</v>
      </c>
      <c r="D663">
        <v>0.08</v>
      </c>
      <c r="E663">
        <v>0.03</v>
      </c>
      <c r="F663">
        <v>0.05</v>
      </c>
      <c r="G663">
        <v>78.13</v>
      </c>
      <c r="H663">
        <v>31.13</v>
      </c>
      <c r="I663">
        <v>7</v>
      </c>
      <c r="J663">
        <v>3</v>
      </c>
      <c r="K663">
        <v>7</v>
      </c>
      <c r="L663">
        <v>86.38</v>
      </c>
    </row>
    <row r="664" spans="1:12" x14ac:dyDescent="0.3">
      <c r="A664">
        <v>2</v>
      </c>
      <c r="B664">
        <v>140</v>
      </c>
      <c r="C664">
        <v>700</v>
      </c>
      <c r="D664">
        <v>0.08</v>
      </c>
      <c r="E664">
        <v>0.04</v>
      </c>
      <c r="F664">
        <v>0.05</v>
      </c>
      <c r="G664">
        <v>62.5</v>
      </c>
      <c r="H664">
        <v>31.13</v>
      </c>
      <c r="I664">
        <v>7</v>
      </c>
      <c r="J664">
        <v>3</v>
      </c>
      <c r="K664">
        <v>7</v>
      </c>
      <c r="L664">
        <v>86.31</v>
      </c>
    </row>
    <row r="665" spans="1:12" x14ac:dyDescent="0.3">
      <c r="A665">
        <v>2</v>
      </c>
      <c r="B665">
        <v>120</v>
      </c>
      <c r="C665">
        <v>900</v>
      </c>
      <c r="D665">
        <v>0.08</v>
      </c>
      <c r="E665">
        <v>0.03</v>
      </c>
      <c r="F665">
        <v>7.0000000000000007E-2</v>
      </c>
      <c r="G665">
        <v>55.56</v>
      </c>
      <c r="H665">
        <v>17</v>
      </c>
      <c r="I665">
        <v>7</v>
      </c>
      <c r="J665">
        <v>1</v>
      </c>
      <c r="K665">
        <v>7</v>
      </c>
      <c r="L665">
        <v>86.27</v>
      </c>
    </row>
    <row r="666" spans="1:12" x14ac:dyDescent="0.3">
      <c r="A666">
        <v>2</v>
      </c>
      <c r="B666">
        <v>160</v>
      </c>
      <c r="C666">
        <v>700</v>
      </c>
      <c r="D666">
        <v>0.08</v>
      </c>
      <c r="E666">
        <v>0.04</v>
      </c>
      <c r="F666">
        <v>0.05</v>
      </c>
      <c r="G666">
        <v>71.430000000000007</v>
      </c>
      <c r="H666">
        <v>31.13</v>
      </c>
      <c r="I666">
        <v>7</v>
      </c>
      <c r="J666">
        <v>3</v>
      </c>
      <c r="K666">
        <v>7</v>
      </c>
      <c r="L666">
        <v>86.25</v>
      </c>
    </row>
    <row r="667" spans="1:12" x14ac:dyDescent="0.3">
      <c r="A667">
        <v>2</v>
      </c>
      <c r="B667">
        <v>150</v>
      </c>
      <c r="C667">
        <v>700</v>
      </c>
      <c r="D667">
        <v>7.0000000000000007E-2</v>
      </c>
      <c r="E667">
        <v>0.03</v>
      </c>
      <c r="F667">
        <v>0.05</v>
      </c>
      <c r="G667">
        <v>102.04</v>
      </c>
      <c r="H667">
        <v>31.13</v>
      </c>
      <c r="I667">
        <v>7</v>
      </c>
      <c r="J667">
        <v>3</v>
      </c>
      <c r="K667">
        <v>7</v>
      </c>
      <c r="L667">
        <v>86.09</v>
      </c>
    </row>
    <row r="668" spans="1:12" x14ac:dyDescent="0.3">
      <c r="A668">
        <v>2</v>
      </c>
      <c r="B668">
        <v>150</v>
      </c>
      <c r="C668">
        <v>700</v>
      </c>
      <c r="D668">
        <v>7.0000000000000007E-2</v>
      </c>
      <c r="E668">
        <v>0.03</v>
      </c>
      <c r="F668">
        <v>0.05</v>
      </c>
      <c r="G668">
        <v>102.04</v>
      </c>
      <c r="H668">
        <v>31.13</v>
      </c>
      <c r="I668">
        <v>7</v>
      </c>
      <c r="J668">
        <v>3</v>
      </c>
      <c r="K668">
        <v>7</v>
      </c>
      <c r="L668">
        <v>85.95</v>
      </c>
    </row>
    <row r="669" spans="1:12" x14ac:dyDescent="0.3">
      <c r="A669">
        <v>2</v>
      </c>
      <c r="B669">
        <v>100</v>
      </c>
      <c r="C669">
        <v>550</v>
      </c>
      <c r="D669">
        <v>0.08</v>
      </c>
      <c r="E669">
        <v>0.03</v>
      </c>
      <c r="F669">
        <v>7.0000000000000007E-2</v>
      </c>
      <c r="G669">
        <v>75.760000000000005</v>
      </c>
      <c r="H669">
        <v>17</v>
      </c>
      <c r="I669">
        <v>7</v>
      </c>
      <c r="J669">
        <v>1</v>
      </c>
      <c r="K669">
        <v>7</v>
      </c>
      <c r="L669">
        <v>85.93</v>
      </c>
    </row>
    <row r="670" spans="1:12" x14ac:dyDescent="0.3">
      <c r="A670">
        <v>2</v>
      </c>
      <c r="B670">
        <v>100</v>
      </c>
      <c r="C670">
        <v>700</v>
      </c>
      <c r="D670">
        <v>0.08</v>
      </c>
      <c r="E670">
        <v>0.03</v>
      </c>
      <c r="F670">
        <v>7.0000000000000007E-2</v>
      </c>
      <c r="G670">
        <v>59.52</v>
      </c>
      <c r="H670">
        <v>17</v>
      </c>
      <c r="I670">
        <v>7</v>
      </c>
      <c r="J670">
        <v>1</v>
      </c>
      <c r="K670">
        <v>7</v>
      </c>
      <c r="L670">
        <v>85.93</v>
      </c>
    </row>
    <row r="671" spans="1:12" x14ac:dyDescent="0.3">
      <c r="A671">
        <v>2</v>
      </c>
      <c r="B671">
        <v>150</v>
      </c>
      <c r="C671">
        <v>900</v>
      </c>
      <c r="D671">
        <v>7.0000000000000007E-2</v>
      </c>
      <c r="E671">
        <v>0.03</v>
      </c>
      <c r="F671">
        <v>0.05</v>
      </c>
      <c r="G671">
        <v>79.37</v>
      </c>
      <c r="H671">
        <v>31.13</v>
      </c>
      <c r="I671">
        <v>7</v>
      </c>
      <c r="J671">
        <v>3</v>
      </c>
      <c r="K671">
        <v>7</v>
      </c>
      <c r="L671">
        <v>85.89</v>
      </c>
    </row>
    <row r="672" spans="1:12" x14ac:dyDescent="0.3">
      <c r="A672">
        <v>2</v>
      </c>
      <c r="B672">
        <v>140</v>
      </c>
      <c r="C672">
        <v>800</v>
      </c>
      <c r="D672">
        <v>0.09</v>
      </c>
      <c r="E672">
        <v>0.03</v>
      </c>
      <c r="F672">
        <v>0.05</v>
      </c>
      <c r="G672">
        <v>64.81</v>
      </c>
      <c r="H672">
        <v>31.13</v>
      </c>
      <c r="I672">
        <v>7</v>
      </c>
      <c r="J672">
        <v>3</v>
      </c>
      <c r="K672">
        <v>7</v>
      </c>
      <c r="L672">
        <v>85.47</v>
      </c>
    </row>
    <row r="673" spans="1:12" x14ac:dyDescent="0.3">
      <c r="A673">
        <v>2</v>
      </c>
      <c r="B673">
        <v>107</v>
      </c>
      <c r="C673">
        <v>1400</v>
      </c>
      <c r="D673">
        <v>0.05</v>
      </c>
      <c r="E673">
        <v>0.04</v>
      </c>
      <c r="F673">
        <v>0.05</v>
      </c>
      <c r="G673">
        <v>38.21</v>
      </c>
      <c r="H673">
        <v>26</v>
      </c>
      <c r="I673">
        <v>1</v>
      </c>
      <c r="J673">
        <v>1</v>
      </c>
      <c r="K673">
        <v>5</v>
      </c>
      <c r="L673">
        <v>85.21</v>
      </c>
    </row>
    <row r="674" spans="1:12" x14ac:dyDescent="0.3">
      <c r="A674">
        <v>2</v>
      </c>
      <c r="B674">
        <v>150</v>
      </c>
      <c r="C674">
        <v>800</v>
      </c>
      <c r="D674">
        <v>0.08</v>
      </c>
      <c r="E674">
        <v>0.03</v>
      </c>
      <c r="F674">
        <v>0.05</v>
      </c>
      <c r="G674">
        <v>78.13</v>
      </c>
      <c r="H674">
        <v>31.13</v>
      </c>
      <c r="I674">
        <v>7</v>
      </c>
      <c r="J674">
        <v>3</v>
      </c>
      <c r="K674">
        <v>7</v>
      </c>
      <c r="L674">
        <v>85.1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B128-431E-4F69-870E-22D0B730F557}">
  <dimension ref="A1:K333"/>
  <sheetViews>
    <sheetView workbookViewId="0">
      <selection activeCell="F10" sqref="F10"/>
    </sheetView>
  </sheetViews>
  <sheetFormatPr defaultRowHeight="14.4" x14ac:dyDescent="0.3"/>
  <sheetData>
    <row r="1" spans="1:11" s="69" customFormat="1" x14ac:dyDescent="0.3">
      <c r="A1" s="69" t="s">
        <v>102</v>
      </c>
      <c r="B1" s="69" t="s">
        <v>103</v>
      </c>
      <c r="C1" s="69" t="s">
        <v>104</v>
      </c>
      <c r="D1" s="69" t="s">
        <v>105</v>
      </c>
      <c r="E1" s="69" t="s">
        <v>106</v>
      </c>
      <c r="F1" s="69" t="s">
        <v>107</v>
      </c>
      <c r="G1" s="69" t="s">
        <v>688</v>
      </c>
      <c r="H1" s="69" t="s">
        <v>19</v>
      </c>
      <c r="I1" s="69" t="s">
        <v>123</v>
      </c>
      <c r="J1" s="69" t="s">
        <v>117</v>
      </c>
      <c r="K1" s="69" t="s">
        <v>125</v>
      </c>
    </row>
    <row r="2" spans="1:11" x14ac:dyDescent="0.3">
      <c r="A2">
        <v>200</v>
      </c>
      <c r="B2">
        <v>800</v>
      </c>
      <c r="C2" t="s">
        <v>130</v>
      </c>
      <c r="D2" t="s">
        <v>129</v>
      </c>
      <c r="E2" t="s">
        <v>139</v>
      </c>
      <c r="F2" t="s">
        <v>416</v>
      </c>
      <c r="G2" t="s">
        <v>689</v>
      </c>
      <c r="H2">
        <v>1</v>
      </c>
      <c r="I2">
        <v>2</v>
      </c>
      <c r="J2">
        <v>1</v>
      </c>
      <c r="K2" t="s">
        <v>690</v>
      </c>
    </row>
    <row r="3" spans="1:11" x14ac:dyDescent="0.3">
      <c r="A3">
        <v>275</v>
      </c>
      <c r="B3">
        <v>1000</v>
      </c>
      <c r="C3" t="s">
        <v>198</v>
      </c>
      <c r="D3" t="s">
        <v>129</v>
      </c>
      <c r="E3" t="s">
        <v>139</v>
      </c>
      <c r="F3" t="s">
        <v>691</v>
      </c>
      <c r="G3" t="s">
        <v>689</v>
      </c>
      <c r="H3">
        <v>1</v>
      </c>
      <c r="I3">
        <v>2</v>
      </c>
      <c r="J3">
        <v>1</v>
      </c>
      <c r="K3" t="s">
        <v>692</v>
      </c>
    </row>
    <row r="4" spans="1:11" x14ac:dyDescent="0.3">
      <c r="A4">
        <v>350</v>
      </c>
      <c r="B4">
        <v>1200</v>
      </c>
      <c r="C4" t="s">
        <v>198</v>
      </c>
      <c r="D4" t="s">
        <v>129</v>
      </c>
      <c r="E4" t="s">
        <v>139</v>
      </c>
      <c r="F4" t="s">
        <v>693</v>
      </c>
      <c r="G4" t="s">
        <v>689</v>
      </c>
      <c r="H4">
        <v>1</v>
      </c>
      <c r="I4">
        <v>2</v>
      </c>
      <c r="J4">
        <v>1</v>
      </c>
      <c r="K4" t="s">
        <v>692</v>
      </c>
    </row>
    <row r="5" spans="1:11" x14ac:dyDescent="0.3">
      <c r="A5">
        <v>200</v>
      </c>
      <c r="B5">
        <v>800</v>
      </c>
      <c r="C5" t="s">
        <v>134</v>
      </c>
      <c r="D5" t="s">
        <v>129</v>
      </c>
      <c r="E5" t="s">
        <v>139</v>
      </c>
      <c r="F5" t="s">
        <v>320</v>
      </c>
      <c r="G5" t="s">
        <v>689</v>
      </c>
      <c r="H5">
        <v>1</v>
      </c>
      <c r="I5">
        <v>2</v>
      </c>
      <c r="J5">
        <v>1</v>
      </c>
      <c r="K5" t="s">
        <v>692</v>
      </c>
    </row>
    <row r="6" spans="1:11" x14ac:dyDescent="0.3">
      <c r="A6">
        <v>200</v>
      </c>
      <c r="B6">
        <v>800</v>
      </c>
      <c r="C6" t="s">
        <v>198</v>
      </c>
      <c r="D6" t="s">
        <v>129</v>
      </c>
      <c r="E6" t="s">
        <v>139</v>
      </c>
      <c r="F6" t="s">
        <v>694</v>
      </c>
      <c r="G6" t="s">
        <v>689</v>
      </c>
      <c r="H6">
        <v>1</v>
      </c>
      <c r="I6">
        <v>2</v>
      </c>
      <c r="J6">
        <v>1</v>
      </c>
      <c r="K6" t="s">
        <v>695</v>
      </c>
    </row>
    <row r="7" spans="1:11" x14ac:dyDescent="0.3">
      <c r="A7">
        <v>350</v>
      </c>
      <c r="B7">
        <v>800</v>
      </c>
      <c r="C7" t="s">
        <v>198</v>
      </c>
      <c r="D7" t="s">
        <v>129</v>
      </c>
      <c r="E7" t="s">
        <v>139</v>
      </c>
      <c r="F7" t="s">
        <v>696</v>
      </c>
      <c r="G7" t="s">
        <v>689</v>
      </c>
      <c r="H7">
        <v>1</v>
      </c>
      <c r="I7">
        <v>2</v>
      </c>
      <c r="J7">
        <v>1</v>
      </c>
      <c r="K7" t="s">
        <v>697</v>
      </c>
    </row>
    <row r="8" spans="1:11" x14ac:dyDescent="0.3">
      <c r="A8">
        <v>175</v>
      </c>
      <c r="B8">
        <v>700</v>
      </c>
      <c r="C8" t="s">
        <v>134</v>
      </c>
      <c r="D8" t="s">
        <v>129</v>
      </c>
      <c r="E8" t="s">
        <v>130</v>
      </c>
      <c r="F8" t="s">
        <v>320</v>
      </c>
      <c r="G8" t="s">
        <v>698</v>
      </c>
      <c r="H8">
        <v>1</v>
      </c>
      <c r="I8">
        <v>1</v>
      </c>
      <c r="J8">
        <v>2</v>
      </c>
      <c r="K8" t="s">
        <v>697</v>
      </c>
    </row>
    <row r="9" spans="1:11" x14ac:dyDescent="0.3">
      <c r="A9">
        <v>200</v>
      </c>
      <c r="B9">
        <v>600</v>
      </c>
      <c r="C9" t="s">
        <v>198</v>
      </c>
      <c r="D9" t="s">
        <v>129</v>
      </c>
      <c r="E9" t="s">
        <v>139</v>
      </c>
      <c r="F9" t="s">
        <v>699</v>
      </c>
      <c r="G9" t="s">
        <v>689</v>
      </c>
      <c r="H9">
        <v>1</v>
      </c>
      <c r="I9">
        <v>2</v>
      </c>
      <c r="J9">
        <v>1</v>
      </c>
      <c r="K9" t="s">
        <v>142</v>
      </c>
    </row>
    <row r="10" spans="1:11" x14ac:dyDescent="0.3">
      <c r="A10">
        <v>275</v>
      </c>
      <c r="B10">
        <v>800</v>
      </c>
      <c r="C10" t="s">
        <v>198</v>
      </c>
      <c r="D10" t="s">
        <v>129</v>
      </c>
      <c r="E10" t="s">
        <v>139</v>
      </c>
      <c r="F10" t="s">
        <v>700</v>
      </c>
      <c r="G10" t="s">
        <v>689</v>
      </c>
      <c r="H10">
        <v>1</v>
      </c>
      <c r="I10">
        <v>2</v>
      </c>
      <c r="J10">
        <v>1</v>
      </c>
      <c r="K10" t="s">
        <v>145</v>
      </c>
    </row>
    <row r="11" spans="1:11" x14ac:dyDescent="0.3">
      <c r="A11">
        <v>200</v>
      </c>
      <c r="B11">
        <v>800</v>
      </c>
      <c r="C11" t="s">
        <v>701</v>
      </c>
      <c r="D11" t="s">
        <v>129</v>
      </c>
      <c r="E11" t="s">
        <v>139</v>
      </c>
      <c r="F11" t="s">
        <v>702</v>
      </c>
      <c r="G11" t="s">
        <v>689</v>
      </c>
      <c r="H11">
        <v>1</v>
      </c>
      <c r="I11">
        <v>2</v>
      </c>
      <c r="J11">
        <v>1</v>
      </c>
      <c r="K11" t="s">
        <v>145</v>
      </c>
    </row>
    <row r="12" spans="1:11" x14ac:dyDescent="0.3">
      <c r="A12">
        <v>175</v>
      </c>
      <c r="B12">
        <v>668</v>
      </c>
      <c r="C12" t="s">
        <v>198</v>
      </c>
      <c r="D12" t="s">
        <v>129</v>
      </c>
      <c r="E12" t="s">
        <v>130</v>
      </c>
      <c r="F12" t="s">
        <v>703</v>
      </c>
      <c r="G12" t="s">
        <v>704</v>
      </c>
      <c r="H12">
        <v>1</v>
      </c>
      <c r="I12">
        <v>1</v>
      </c>
      <c r="J12">
        <v>1</v>
      </c>
      <c r="K12" t="s">
        <v>705</v>
      </c>
    </row>
    <row r="13" spans="1:11" x14ac:dyDescent="0.3">
      <c r="A13">
        <v>125</v>
      </c>
      <c r="B13">
        <v>600</v>
      </c>
      <c r="C13" t="s">
        <v>198</v>
      </c>
      <c r="D13" t="s">
        <v>129</v>
      </c>
      <c r="E13" t="s">
        <v>139</v>
      </c>
      <c r="F13" t="s">
        <v>706</v>
      </c>
      <c r="G13" t="s">
        <v>689</v>
      </c>
      <c r="H13">
        <v>1</v>
      </c>
      <c r="I13">
        <v>2</v>
      </c>
      <c r="J13">
        <v>1</v>
      </c>
      <c r="K13" t="s">
        <v>705</v>
      </c>
    </row>
    <row r="14" spans="1:11" x14ac:dyDescent="0.3">
      <c r="A14">
        <v>275</v>
      </c>
      <c r="B14">
        <v>600</v>
      </c>
      <c r="C14" t="s">
        <v>198</v>
      </c>
      <c r="D14" t="s">
        <v>129</v>
      </c>
      <c r="E14" t="s">
        <v>139</v>
      </c>
      <c r="F14" t="s">
        <v>707</v>
      </c>
      <c r="G14" t="s">
        <v>689</v>
      </c>
      <c r="H14">
        <v>1</v>
      </c>
      <c r="I14">
        <v>2</v>
      </c>
      <c r="J14">
        <v>1</v>
      </c>
      <c r="K14" t="s">
        <v>705</v>
      </c>
    </row>
    <row r="15" spans="1:11" x14ac:dyDescent="0.3">
      <c r="A15">
        <v>350</v>
      </c>
      <c r="B15">
        <v>1000</v>
      </c>
      <c r="C15" t="s">
        <v>198</v>
      </c>
      <c r="D15" t="s">
        <v>129</v>
      </c>
      <c r="E15" t="s">
        <v>139</v>
      </c>
      <c r="F15" t="s">
        <v>708</v>
      </c>
      <c r="G15" t="s">
        <v>689</v>
      </c>
      <c r="H15">
        <v>1</v>
      </c>
      <c r="I15">
        <v>2</v>
      </c>
      <c r="J15">
        <v>1</v>
      </c>
      <c r="K15" t="s">
        <v>705</v>
      </c>
    </row>
    <row r="16" spans="1:11" x14ac:dyDescent="0.3">
      <c r="A16">
        <v>200</v>
      </c>
      <c r="B16">
        <v>800</v>
      </c>
      <c r="C16" t="s">
        <v>198</v>
      </c>
      <c r="D16" t="s">
        <v>129</v>
      </c>
      <c r="E16" t="s">
        <v>139</v>
      </c>
      <c r="F16" t="s">
        <v>694</v>
      </c>
      <c r="G16" t="s">
        <v>689</v>
      </c>
      <c r="H16">
        <v>1</v>
      </c>
      <c r="I16">
        <v>2</v>
      </c>
      <c r="J16">
        <v>1</v>
      </c>
      <c r="K16" t="s">
        <v>148</v>
      </c>
    </row>
    <row r="17" spans="1:11" x14ac:dyDescent="0.3">
      <c r="A17">
        <v>200</v>
      </c>
      <c r="B17">
        <v>1000</v>
      </c>
      <c r="C17" t="s">
        <v>198</v>
      </c>
      <c r="D17" t="s">
        <v>129</v>
      </c>
      <c r="E17" t="s">
        <v>139</v>
      </c>
      <c r="F17" t="s">
        <v>131</v>
      </c>
      <c r="G17" t="s">
        <v>689</v>
      </c>
      <c r="H17">
        <v>1</v>
      </c>
      <c r="I17">
        <v>2</v>
      </c>
      <c r="J17">
        <v>1</v>
      </c>
      <c r="K17" t="s">
        <v>709</v>
      </c>
    </row>
    <row r="18" spans="1:11" x14ac:dyDescent="0.3">
      <c r="A18">
        <v>175</v>
      </c>
      <c r="B18">
        <v>900</v>
      </c>
      <c r="C18" t="s">
        <v>134</v>
      </c>
      <c r="D18" t="s">
        <v>129</v>
      </c>
      <c r="E18" t="s">
        <v>130</v>
      </c>
      <c r="F18" t="s">
        <v>693</v>
      </c>
      <c r="G18" t="s">
        <v>698</v>
      </c>
      <c r="H18">
        <v>1</v>
      </c>
      <c r="I18">
        <v>1</v>
      </c>
      <c r="J18">
        <v>2</v>
      </c>
      <c r="K18" t="s">
        <v>709</v>
      </c>
    </row>
    <row r="19" spans="1:11" x14ac:dyDescent="0.3">
      <c r="A19">
        <v>275</v>
      </c>
      <c r="B19">
        <v>1400</v>
      </c>
      <c r="C19" t="s">
        <v>198</v>
      </c>
      <c r="D19" t="s">
        <v>129</v>
      </c>
      <c r="E19" t="s">
        <v>139</v>
      </c>
      <c r="F19" t="s">
        <v>710</v>
      </c>
      <c r="G19" t="s">
        <v>689</v>
      </c>
      <c r="H19">
        <v>1</v>
      </c>
      <c r="I19">
        <v>2</v>
      </c>
      <c r="J19">
        <v>1</v>
      </c>
      <c r="K19" t="s">
        <v>711</v>
      </c>
    </row>
    <row r="20" spans="1:11" x14ac:dyDescent="0.3">
      <c r="A20">
        <v>150</v>
      </c>
      <c r="B20">
        <v>781</v>
      </c>
      <c r="C20" t="s">
        <v>134</v>
      </c>
      <c r="D20" t="s">
        <v>129</v>
      </c>
      <c r="E20" t="s">
        <v>164</v>
      </c>
      <c r="F20" t="s">
        <v>712</v>
      </c>
      <c r="G20" t="s">
        <v>713</v>
      </c>
      <c r="H20">
        <v>1</v>
      </c>
      <c r="I20">
        <v>1</v>
      </c>
      <c r="J20">
        <v>7</v>
      </c>
      <c r="K20" t="s">
        <v>154</v>
      </c>
    </row>
    <row r="21" spans="1:11" x14ac:dyDescent="0.3">
      <c r="A21">
        <v>150</v>
      </c>
      <c r="B21">
        <v>446</v>
      </c>
      <c r="C21" t="s">
        <v>701</v>
      </c>
      <c r="D21" t="s">
        <v>129</v>
      </c>
      <c r="E21" t="s">
        <v>164</v>
      </c>
      <c r="F21" t="s">
        <v>714</v>
      </c>
      <c r="G21" t="s">
        <v>713</v>
      </c>
      <c r="H21">
        <v>1</v>
      </c>
      <c r="I21">
        <v>1</v>
      </c>
      <c r="J21">
        <v>7</v>
      </c>
      <c r="K21" t="s">
        <v>154</v>
      </c>
    </row>
    <row r="22" spans="1:11" x14ac:dyDescent="0.3">
      <c r="A22">
        <v>200</v>
      </c>
      <c r="B22">
        <v>800</v>
      </c>
      <c r="C22" t="s">
        <v>138</v>
      </c>
      <c r="D22" t="s">
        <v>129</v>
      </c>
      <c r="E22" t="s">
        <v>139</v>
      </c>
      <c r="F22" t="s">
        <v>149</v>
      </c>
      <c r="G22" t="s">
        <v>689</v>
      </c>
      <c r="H22">
        <v>1</v>
      </c>
      <c r="I22">
        <v>2</v>
      </c>
      <c r="J22">
        <v>1</v>
      </c>
      <c r="K22" t="s">
        <v>154</v>
      </c>
    </row>
    <row r="23" spans="1:11" x14ac:dyDescent="0.3">
      <c r="A23">
        <v>200</v>
      </c>
      <c r="B23">
        <v>1200</v>
      </c>
      <c r="C23" t="s">
        <v>198</v>
      </c>
      <c r="D23" t="s">
        <v>129</v>
      </c>
      <c r="E23" t="s">
        <v>139</v>
      </c>
      <c r="F23" t="s">
        <v>340</v>
      </c>
      <c r="G23" t="s">
        <v>689</v>
      </c>
      <c r="H23">
        <v>1</v>
      </c>
      <c r="I23">
        <v>2</v>
      </c>
      <c r="J23">
        <v>1</v>
      </c>
      <c r="K23" t="s">
        <v>715</v>
      </c>
    </row>
    <row r="24" spans="1:11" x14ac:dyDescent="0.3">
      <c r="A24">
        <v>130</v>
      </c>
      <c r="B24">
        <v>700</v>
      </c>
      <c r="C24" t="s">
        <v>171</v>
      </c>
      <c r="D24" t="s">
        <v>376</v>
      </c>
      <c r="E24" t="s">
        <v>716</v>
      </c>
      <c r="F24" t="s">
        <v>717</v>
      </c>
      <c r="G24" t="s">
        <v>718</v>
      </c>
      <c r="H24">
        <v>2</v>
      </c>
      <c r="I24">
        <v>2</v>
      </c>
      <c r="J24">
        <v>3</v>
      </c>
      <c r="K24" t="s">
        <v>163</v>
      </c>
    </row>
    <row r="25" spans="1:11" x14ac:dyDescent="0.3">
      <c r="A25">
        <v>350</v>
      </c>
      <c r="B25">
        <v>1400</v>
      </c>
      <c r="C25" t="s">
        <v>198</v>
      </c>
      <c r="D25" t="s">
        <v>129</v>
      </c>
      <c r="E25" t="s">
        <v>139</v>
      </c>
      <c r="F25" t="s">
        <v>694</v>
      </c>
      <c r="G25" t="s">
        <v>689</v>
      </c>
      <c r="H25">
        <v>1</v>
      </c>
      <c r="I25">
        <v>2</v>
      </c>
      <c r="J25">
        <v>1</v>
      </c>
      <c r="K25" t="s">
        <v>169</v>
      </c>
    </row>
    <row r="26" spans="1:11" x14ac:dyDescent="0.3">
      <c r="A26">
        <v>275</v>
      </c>
      <c r="B26">
        <v>1200</v>
      </c>
      <c r="C26" t="s">
        <v>198</v>
      </c>
      <c r="D26" t="s">
        <v>129</v>
      </c>
      <c r="E26" t="s">
        <v>139</v>
      </c>
      <c r="F26" t="s">
        <v>719</v>
      </c>
      <c r="G26" t="s">
        <v>689</v>
      </c>
      <c r="H26">
        <v>1</v>
      </c>
      <c r="I26">
        <v>2</v>
      </c>
      <c r="J26">
        <v>1</v>
      </c>
      <c r="K26" t="s">
        <v>173</v>
      </c>
    </row>
    <row r="27" spans="1:11" x14ac:dyDescent="0.3">
      <c r="A27">
        <v>130</v>
      </c>
      <c r="B27">
        <v>700</v>
      </c>
      <c r="C27" t="s">
        <v>171</v>
      </c>
      <c r="D27" t="s">
        <v>376</v>
      </c>
      <c r="E27" t="s">
        <v>716</v>
      </c>
      <c r="F27" t="s">
        <v>717</v>
      </c>
      <c r="G27" t="s">
        <v>718</v>
      </c>
      <c r="H27">
        <v>2</v>
      </c>
      <c r="I27">
        <v>2</v>
      </c>
      <c r="J27">
        <v>3</v>
      </c>
      <c r="K27" t="s">
        <v>720</v>
      </c>
    </row>
    <row r="28" spans="1:11" x14ac:dyDescent="0.3">
      <c r="A28">
        <v>350</v>
      </c>
      <c r="B28">
        <v>600</v>
      </c>
      <c r="C28" t="s">
        <v>198</v>
      </c>
      <c r="D28" t="s">
        <v>129</v>
      </c>
      <c r="E28" t="s">
        <v>139</v>
      </c>
      <c r="F28" t="s">
        <v>721</v>
      </c>
      <c r="G28" t="s">
        <v>689</v>
      </c>
      <c r="H28">
        <v>1</v>
      </c>
      <c r="I28">
        <v>2</v>
      </c>
      <c r="J28">
        <v>1</v>
      </c>
      <c r="K28" t="s">
        <v>175</v>
      </c>
    </row>
    <row r="29" spans="1:11" x14ac:dyDescent="0.3">
      <c r="A29">
        <v>175</v>
      </c>
      <c r="B29">
        <v>750</v>
      </c>
      <c r="C29" t="s">
        <v>198</v>
      </c>
      <c r="D29" t="s">
        <v>129</v>
      </c>
      <c r="E29" t="s">
        <v>164</v>
      </c>
      <c r="F29" t="s">
        <v>239</v>
      </c>
      <c r="G29" t="s">
        <v>713</v>
      </c>
      <c r="H29">
        <v>1</v>
      </c>
      <c r="I29">
        <v>1</v>
      </c>
      <c r="J29">
        <v>7</v>
      </c>
      <c r="K29" t="s">
        <v>176</v>
      </c>
    </row>
    <row r="30" spans="1:11" x14ac:dyDescent="0.3">
      <c r="A30">
        <v>175</v>
      </c>
      <c r="B30">
        <v>500</v>
      </c>
      <c r="C30" t="s">
        <v>134</v>
      </c>
      <c r="D30" t="s">
        <v>129</v>
      </c>
      <c r="E30" t="s">
        <v>130</v>
      </c>
      <c r="F30" t="s">
        <v>722</v>
      </c>
      <c r="G30" t="s">
        <v>698</v>
      </c>
      <c r="H30">
        <v>1</v>
      </c>
      <c r="I30">
        <v>1</v>
      </c>
      <c r="J30">
        <v>2</v>
      </c>
      <c r="K30" t="s">
        <v>176</v>
      </c>
    </row>
    <row r="31" spans="1:11" x14ac:dyDescent="0.3">
      <c r="A31">
        <v>350</v>
      </c>
      <c r="B31">
        <v>1800</v>
      </c>
      <c r="C31" t="s">
        <v>198</v>
      </c>
      <c r="D31" t="s">
        <v>129</v>
      </c>
      <c r="E31" t="s">
        <v>139</v>
      </c>
      <c r="F31" t="s">
        <v>723</v>
      </c>
      <c r="G31" t="s">
        <v>689</v>
      </c>
      <c r="H31">
        <v>1</v>
      </c>
      <c r="I31">
        <v>2</v>
      </c>
      <c r="J31">
        <v>1</v>
      </c>
      <c r="K31" t="s">
        <v>724</v>
      </c>
    </row>
    <row r="32" spans="1:11" x14ac:dyDescent="0.3">
      <c r="A32">
        <v>200</v>
      </c>
      <c r="B32">
        <v>900</v>
      </c>
      <c r="C32" t="s">
        <v>134</v>
      </c>
      <c r="D32" t="s">
        <v>129</v>
      </c>
      <c r="E32" t="s">
        <v>130</v>
      </c>
      <c r="F32" t="s">
        <v>699</v>
      </c>
      <c r="G32" t="s">
        <v>698</v>
      </c>
      <c r="H32">
        <v>1</v>
      </c>
      <c r="I32">
        <v>1</v>
      </c>
      <c r="J32">
        <v>2</v>
      </c>
      <c r="K32" t="s">
        <v>724</v>
      </c>
    </row>
    <row r="33" spans="1:11" x14ac:dyDescent="0.3">
      <c r="A33">
        <v>200</v>
      </c>
      <c r="B33">
        <v>1042</v>
      </c>
      <c r="C33" t="s">
        <v>134</v>
      </c>
      <c r="D33" t="s">
        <v>129</v>
      </c>
      <c r="E33" t="s">
        <v>164</v>
      </c>
      <c r="F33" t="s">
        <v>725</v>
      </c>
      <c r="G33" t="s">
        <v>713</v>
      </c>
      <c r="H33">
        <v>1</v>
      </c>
      <c r="I33">
        <v>1</v>
      </c>
      <c r="J33">
        <v>7</v>
      </c>
      <c r="K33" t="s">
        <v>726</v>
      </c>
    </row>
    <row r="34" spans="1:11" x14ac:dyDescent="0.3">
      <c r="A34">
        <v>200</v>
      </c>
      <c r="B34">
        <v>700</v>
      </c>
      <c r="C34" t="s">
        <v>134</v>
      </c>
      <c r="D34" t="s">
        <v>129</v>
      </c>
      <c r="E34" t="s">
        <v>130</v>
      </c>
      <c r="F34" t="s">
        <v>727</v>
      </c>
      <c r="G34" t="s">
        <v>698</v>
      </c>
      <c r="H34">
        <v>1</v>
      </c>
      <c r="I34">
        <v>1</v>
      </c>
      <c r="J34">
        <v>2</v>
      </c>
      <c r="K34" t="s">
        <v>728</v>
      </c>
    </row>
    <row r="35" spans="1:11" x14ac:dyDescent="0.3">
      <c r="A35">
        <v>275</v>
      </c>
      <c r="B35">
        <v>1800</v>
      </c>
      <c r="C35" t="s">
        <v>198</v>
      </c>
      <c r="D35" t="s">
        <v>129</v>
      </c>
      <c r="E35" t="s">
        <v>139</v>
      </c>
      <c r="F35" t="s">
        <v>729</v>
      </c>
      <c r="G35" t="s">
        <v>689</v>
      </c>
      <c r="H35">
        <v>1</v>
      </c>
      <c r="I35">
        <v>2</v>
      </c>
      <c r="J35">
        <v>1</v>
      </c>
      <c r="K35" t="s">
        <v>730</v>
      </c>
    </row>
    <row r="36" spans="1:11" x14ac:dyDescent="0.3">
      <c r="A36">
        <v>150</v>
      </c>
      <c r="B36">
        <v>500</v>
      </c>
      <c r="C36" t="s">
        <v>134</v>
      </c>
      <c r="D36" t="s">
        <v>129</v>
      </c>
      <c r="E36" t="s">
        <v>130</v>
      </c>
      <c r="F36" t="s">
        <v>313</v>
      </c>
      <c r="G36" t="s">
        <v>698</v>
      </c>
      <c r="H36">
        <v>1</v>
      </c>
      <c r="I36">
        <v>1</v>
      </c>
      <c r="J36">
        <v>2</v>
      </c>
      <c r="K36" t="s">
        <v>730</v>
      </c>
    </row>
    <row r="37" spans="1:11" x14ac:dyDescent="0.3">
      <c r="A37">
        <v>200</v>
      </c>
      <c r="B37">
        <v>1100</v>
      </c>
      <c r="C37" t="s">
        <v>447</v>
      </c>
      <c r="D37" t="s">
        <v>129</v>
      </c>
      <c r="E37" t="s">
        <v>130</v>
      </c>
      <c r="F37" t="s">
        <v>500</v>
      </c>
      <c r="G37" t="s">
        <v>698</v>
      </c>
      <c r="H37">
        <v>1</v>
      </c>
      <c r="I37">
        <v>1</v>
      </c>
      <c r="J37">
        <v>2</v>
      </c>
      <c r="K37" t="s">
        <v>730</v>
      </c>
    </row>
    <row r="38" spans="1:11" x14ac:dyDescent="0.3">
      <c r="A38">
        <v>150</v>
      </c>
      <c r="B38">
        <v>700</v>
      </c>
      <c r="C38" t="s">
        <v>134</v>
      </c>
      <c r="D38" t="s">
        <v>129</v>
      </c>
      <c r="E38" t="s">
        <v>130</v>
      </c>
      <c r="F38" t="s">
        <v>168</v>
      </c>
      <c r="G38" t="s">
        <v>698</v>
      </c>
      <c r="H38">
        <v>1</v>
      </c>
      <c r="I38">
        <v>1</v>
      </c>
      <c r="J38">
        <v>2</v>
      </c>
      <c r="K38" t="s">
        <v>187</v>
      </c>
    </row>
    <row r="39" spans="1:11" x14ac:dyDescent="0.3">
      <c r="A39">
        <v>175</v>
      </c>
      <c r="B39" t="s">
        <v>731</v>
      </c>
      <c r="C39" t="s">
        <v>732</v>
      </c>
      <c r="D39" t="s">
        <v>283</v>
      </c>
      <c r="E39" t="s">
        <v>135</v>
      </c>
      <c r="F39" t="s">
        <v>733</v>
      </c>
      <c r="G39" t="s">
        <v>734</v>
      </c>
      <c r="H39">
        <v>1</v>
      </c>
      <c r="I39">
        <v>1</v>
      </c>
      <c r="J39">
        <v>7</v>
      </c>
      <c r="K39" t="s">
        <v>735</v>
      </c>
    </row>
    <row r="40" spans="1:11" x14ac:dyDescent="0.3">
      <c r="A40">
        <v>200</v>
      </c>
      <c r="B40" t="s">
        <v>736</v>
      </c>
      <c r="C40" t="s">
        <v>737</v>
      </c>
      <c r="D40" t="s">
        <v>156</v>
      </c>
      <c r="E40" t="s">
        <v>139</v>
      </c>
      <c r="F40">
        <v>103</v>
      </c>
      <c r="G40">
        <v>30</v>
      </c>
      <c r="H40">
        <v>7</v>
      </c>
      <c r="I40">
        <v>3</v>
      </c>
      <c r="J40">
        <v>4</v>
      </c>
      <c r="K40" t="s">
        <v>206</v>
      </c>
    </row>
    <row r="41" spans="1:11" x14ac:dyDescent="0.3">
      <c r="A41">
        <v>100</v>
      </c>
      <c r="B41">
        <v>925</v>
      </c>
      <c r="C41" t="s">
        <v>171</v>
      </c>
      <c r="D41" t="s">
        <v>376</v>
      </c>
      <c r="E41" t="s">
        <v>156</v>
      </c>
      <c r="F41" t="s">
        <v>738</v>
      </c>
      <c r="G41" t="s">
        <v>689</v>
      </c>
      <c r="H41">
        <v>7</v>
      </c>
      <c r="I41">
        <v>4</v>
      </c>
      <c r="J41">
        <v>3</v>
      </c>
      <c r="K41" t="s">
        <v>206</v>
      </c>
    </row>
    <row r="42" spans="1:11" x14ac:dyDescent="0.3">
      <c r="A42">
        <v>125</v>
      </c>
      <c r="B42">
        <v>800</v>
      </c>
      <c r="C42" t="s">
        <v>198</v>
      </c>
      <c r="D42" t="s">
        <v>129</v>
      </c>
      <c r="E42" t="s">
        <v>139</v>
      </c>
      <c r="F42" t="s">
        <v>739</v>
      </c>
      <c r="G42" t="s">
        <v>689</v>
      </c>
      <c r="H42">
        <v>1</v>
      </c>
      <c r="I42">
        <v>2</v>
      </c>
      <c r="J42">
        <v>1</v>
      </c>
      <c r="K42" t="s">
        <v>207</v>
      </c>
    </row>
    <row r="43" spans="1:11" x14ac:dyDescent="0.3">
      <c r="A43">
        <v>200</v>
      </c>
      <c r="B43" t="s">
        <v>740</v>
      </c>
      <c r="C43" t="s">
        <v>741</v>
      </c>
      <c r="D43" t="s">
        <v>156</v>
      </c>
      <c r="E43" t="s">
        <v>139</v>
      </c>
      <c r="F43">
        <v>103</v>
      </c>
      <c r="G43">
        <v>30</v>
      </c>
      <c r="H43">
        <v>7</v>
      </c>
      <c r="I43">
        <v>3</v>
      </c>
      <c r="J43">
        <v>4</v>
      </c>
      <c r="K43" t="s">
        <v>210</v>
      </c>
    </row>
    <row r="44" spans="1:11" x14ac:dyDescent="0.3">
      <c r="A44">
        <v>200</v>
      </c>
      <c r="B44">
        <v>400</v>
      </c>
      <c r="C44" t="s">
        <v>198</v>
      </c>
      <c r="D44" t="s">
        <v>129</v>
      </c>
      <c r="E44" t="s">
        <v>139</v>
      </c>
      <c r="F44" t="s">
        <v>742</v>
      </c>
      <c r="G44" t="s">
        <v>689</v>
      </c>
      <c r="H44">
        <v>1</v>
      </c>
      <c r="I44">
        <v>2</v>
      </c>
      <c r="J44">
        <v>1</v>
      </c>
      <c r="K44" t="s">
        <v>218</v>
      </c>
    </row>
    <row r="45" spans="1:11" x14ac:dyDescent="0.3">
      <c r="A45">
        <v>200</v>
      </c>
      <c r="B45" t="s">
        <v>743</v>
      </c>
      <c r="C45" t="s">
        <v>744</v>
      </c>
      <c r="D45" t="s">
        <v>156</v>
      </c>
      <c r="E45" t="s">
        <v>139</v>
      </c>
      <c r="F45">
        <v>59</v>
      </c>
      <c r="G45">
        <v>30</v>
      </c>
      <c r="H45">
        <v>7</v>
      </c>
      <c r="I45">
        <v>3</v>
      </c>
      <c r="J45">
        <v>4</v>
      </c>
      <c r="K45" t="s">
        <v>218</v>
      </c>
    </row>
    <row r="46" spans="1:11" x14ac:dyDescent="0.3">
      <c r="A46">
        <v>200</v>
      </c>
      <c r="B46" t="s">
        <v>745</v>
      </c>
      <c r="C46" t="s">
        <v>741</v>
      </c>
      <c r="D46" t="s">
        <v>156</v>
      </c>
      <c r="E46" t="s">
        <v>139</v>
      </c>
      <c r="F46">
        <v>59</v>
      </c>
      <c r="G46">
        <v>30</v>
      </c>
      <c r="H46">
        <v>7</v>
      </c>
      <c r="I46">
        <v>3</v>
      </c>
      <c r="J46">
        <v>4</v>
      </c>
      <c r="K46" t="s">
        <v>746</v>
      </c>
    </row>
    <row r="47" spans="1:11" x14ac:dyDescent="0.3">
      <c r="A47">
        <v>200</v>
      </c>
      <c r="B47" t="s">
        <v>745</v>
      </c>
      <c r="C47" t="s">
        <v>741</v>
      </c>
      <c r="D47" t="s">
        <v>156</v>
      </c>
      <c r="E47" t="s">
        <v>139</v>
      </c>
      <c r="F47">
        <v>59</v>
      </c>
      <c r="G47">
        <v>30</v>
      </c>
      <c r="H47">
        <v>7</v>
      </c>
      <c r="I47">
        <v>3</v>
      </c>
      <c r="J47">
        <v>4</v>
      </c>
      <c r="K47" t="s">
        <v>746</v>
      </c>
    </row>
    <row r="48" spans="1:11" x14ac:dyDescent="0.3">
      <c r="A48">
        <v>200</v>
      </c>
      <c r="B48" t="s">
        <v>747</v>
      </c>
      <c r="C48" t="s">
        <v>135</v>
      </c>
      <c r="D48" t="s">
        <v>156</v>
      </c>
      <c r="E48" t="s">
        <v>139</v>
      </c>
      <c r="F48">
        <v>180</v>
      </c>
      <c r="G48">
        <v>30</v>
      </c>
      <c r="H48">
        <v>7</v>
      </c>
      <c r="I48">
        <v>3</v>
      </c>
      <c r="J48">
        <v>4</v>
      </c>
      <c r="K48" t="s">
        <v>746</v>
      </c>
    </row>
    <row r="49" spans="1:11" x14ac:dyDescent="0.3">
      <c r="A49">
        <v>350</v>
      </c>
      <c r="B49">
        <v>2200</v>
      </c>
      <c r="C49" t="s">
        <v>198</v>
      </c>
      <c r="D49" t="s">
        <v>129</v>
      </c>
      <c r="E49" t="s">
        <v>139</v>
      </c>
      <c r="F49" t="s">
        <v>748</v>
      </c>
      <c r="G49" t="s">
        <v>689</v>
      </c>
      <c r="H49">
        <v>1</v>
      </c>
      <c r="I49">
        <v>2</v>
      </c>
      <c r="J49">
        <v>1</v>
      </c>
      <c r="K49" t="s">
        <v>746</v>
      </c>
    </row>
    <row r="50" spans="1:11" x14ac:dyDescent="0.3">
      <c r="A50">
        <v>100</v>
      </c>
      <c r="B50">
        <v>111</v>
      </c>
      <c r="C50" t="s">
        <v>198</v>
      </c>
      <c r="D50" t="s">
        <v>156</v>
      </c>
      <c r="E50" t="s">
        <v>375</v>
      </c>
      <c r="F50" t="s">
        <v>749</v>
      </c>
      <c r="G50" t="s">
        <v>750</v>
      </c>
      <c r="H50">
        <v>1</v>
      </c>
      <c r="I50">
        <v>1</v>
      </c>
      <c r="J50">
        <v>6</v>
      </c>
      <c r="K50" t="s">
        <v>222</v>
      </c>
    </row>
    <row r="51" spans="1:11" x14ac:dyDescent="0.3">
      <c r="A51">
        <v>100</v>
      </c>
      <c r="B51">
        <v>694</v>
      </c>
      <c r="C51" t="s">
        <v>134</v>
      </c>
      <c r="D51" t="s">
        <v>376</v>
      </c>
      <c r="E51" t="s">
        <v>156</v>
      </c>
      <c r="F51" t="s">
        <v>751</v>
      </c>
      <c r="G51" t="s">
        <v>689</v>
      </c>
      <c r="H51">
        <v>7</v>
      </c>
      <c r="I51">
        <v>4</v>
      </c>
      <c r="J51">
        <v>3</v>
      </c>
      <c r="K51" t="s">
        <v>225</v>
      </c>
    </row>
    <row r="52" spans="1:11" x14ac:dyDescent="0.3">
      <c r="A52">
        <v>200</v>
      </c>
      <c r="B52">
        <v>1400</v>
      </c>
      <c r="C52" t="s">
        <v>198</v>
      </c>
      <c r="D52" t="s">
        <v>129</v>
      </c>
      <c r="E52" t="s">
        <v>139</v>
      </c>
      <c r="F52" t="s">
        <v>296</v>
      </c>
      <c r="G52" t="s">
        <v>689</v>
      </c>
      <c r="H52">
        <v>1</v>
      </c>
      <c r="I52">
        <v>2</v>
      </c>
      <c r="J52">
        <v>1</v>
      </c>
      <c r="K52" t="s">
        <v>225</v>
      </c>
    </row>
    <row r="53" spans="1:11" x14ac:dyDescent="0.3">
      <c r="A53">
        <v>200</v>
      </c>
      <c r="B53" t="s">
        <v>736</v>
      </c>
      <c r="C53" t="s">
        <v>737</v>
      </c>
      <c r="D53" t="s">
        <v>156</v>
      </c>
      <c r="E53" t="s">
        <v>139</v>
      </c>
      <c r="F53">
        <v>103</v>
      </c>
      <c r="G53">
        <v>30</v>
      </c>
      <c r="H53">
        <v>7</v>
      </c>
      <c r="I53">
        <v>3</v>
      </c>
      <c r="J53">
        <v>4</v>
      </c>
      <c r="K53" t="s">
        <v>230</v>
      </c>
    </row>
    <row r="54" spans="1:11" x14ac:dyDescent="0.3">
      <c r="A54">
        <v>100</v>
      </c>
      <c r="B54">
        <v>700</v>
      </c>
      <c r="C54" t="s">
        <v>134</v>
      </c>
      <c r="D54" t="s">
        <v>376</v>
      </c>
      <c r="E54" t="s">
        <v>156</v>
      </c>
      <c r="F54" t="s">
        <v>168</v>
      </c>
      <c r="G54" t="s">
        <v>689</v>
      </c>
      <c r="H54">
        <v>7</v>
      </c>
      <c r="I54">
        <v>4</v>
      </c>
      <c r="J54">
        <v>3</v>
      </c>
      <c r="K54" t="s">
        <v>231</v>
      </c>
    </row>
    <row r="55" spans="1:11" x14ac:dyDescent="0.3">
      <c r="A55">
        <v>125</v>
      </c>
      <c r="B55" t="s">
        <v>752</v>
      </c>
      <c r="C55" t="s">
        <v>732</v>
      </c>
      <c r="D55" t="s">
        <v>190</v>
      </c>
      <c r="E55" t="s">
        <v>135</v>
      </c>
      <c r="F55" t="s">
        <v>753</v>
      </c>
      <c r="G55" t="s">
        <v>734</v>
      </c>
      <c r="H55">
        <v>1</v>
      </c>
      <c r="I55">
        <v>1</v>
      </c>
      <c r="J55">
        <v>7</v>
      </c>
      <c r="K55" t="s">
        <v>231</v>
      </c>
    </row>
    <row r="56" spans="1:11" x14ac:dyDescent="0.3">
      <c r="A56">
        <v>200</v>
      </c>
      <c r="B56" t="s">
        <v>754</v>
      </c>
      <c r="C56" t="s">
        <v>755</v>
      </c>
      <c r="D56" t="s">
        <v>156</v>
      </c>
      <c r="E56" t="s">
        <v>139</v>
      </c>
      <c r="F56">
        <v>59</v>
      </c>
      <c r="G56">
        <v>30</v>
      </c>
      <c r="H56">
        <v>7</v>
      </c>
      <c r="I56">
        <v>3</v>
      </c>
      <c r="J56">
        <v>4</v>
      </c>
      <c r="K56" t="s">
        <v>756</v>
      </c>
    </row>
    <row r="57" spans="1:11" x14ac:dyDescent="0.3">
      <c r="A57">
        <v>200</v>
      </c>
      <c r="B57" t="s">
        <v>747</v>
      </c>
      <c r="C57" t="s">
        <v>135</v>
      </c>
      <c r="D57" t="s">
        <v>156</v>
      </c>
      <c r="E57" t="s">
        <v>139</v>
      </c>
      <c r="F57">
        <v>180</v>
      </c>
      <c r="G57">
        <v>30</v>
      </c>
      <c r="H57">
        <v>7</v>
      </c>
      <c r="I57">
        <v>3</v>
      </c>
      <c r="J57">
        <v>4</v>
      </c>
      <c r="K57" t="s">
        <v>756</v>
      </c>
    </row>
    <row r="58" spans="1:11" x14ac:dyDescent="0.3">
      <c r="A58">
        <v>200</v>
      </c>
      <c r="B58">
        <v>1100</v>
      </c>
      <c r="C58" t="s">
        <v>134</v>
      </c>
      <c r="D58" t="s">
        <v>129</v>
      </c>
      <c r="E58" t="s">
        <v>130</v>
      </c>
      <c r="F58" t="s">
        <v>341</v>
      </c>
      <c r="G58" t="s">
        <v>698</v>
      </c>
      <c r="H58">
        <v>1</v>
      </c>
      <c r="I58">
        <v>1</v>
      </c>
      <c r="J58">
        <v>2</v>
      </c>
      <c r="K58" t="s">
        <v>756</v>
      </c>
    </row>
    <row r="59" spans="1:11" x14ac:dyDescent="0.3">
      <c r="A59">
        <v>200</v>
      </c>
      <c r="B59">
        <v>1100</v>
      </c>
      <c r="C59" t="s">
        <v>134</v>
      </c>
      <c r="D59" t="s">
        <v>129</v>
      </c>
      <c r="E59" t="s">
        <v>130</v>
      </c>
      <c r="F59" t="s">
        <v>341</v>
      </c>
      <c r="G59" t="s">
        <v>698</v>
      </c>
      <c r="H59">
        <v>1</v>
      </c>
      <c r="I59">
        <v>1</v>
      </c>
      <c r="J59">
        <v>2</v>
      </c>
      <c r="K59" t="s">
        <v>756</v>
      </c>
    </row>
    <row r="60" spans="1:11" x14ac:dyDescent="0.3">
      <c r="A60">
        <v>200</v>
      </c>
      <c r="B60">
        <v>1100</v>
      </c>
      <c r="C60" t="s">
        <v>134</v>
      </c>
      <c r="D60" t="s">
        <v>129</v>
      </c>
      <c r="E60" t="s">
        <v>130</v>
      </c>
      <c r="F60" t="s">
        <v>341</v>
      </c>
      <c r="G60" t="s">
        <v>698</v>
      </c>
      <c r="H60">
        <v>1</v>
      </c>
      <c r="I60">
        <v>1</v>
      </c>
      <c r="J60">
        <v>2</v>
      </c>
      <c r="K60" t="s">
        <v>756</v>
      </c>
    </row>
    <row r="61" spans="1:11" x14ac:dyDescent="0.3">
      <c r="A61">
        <v>150</v>
      </c>
      <c r="B61">
        <v>400</v>
      </c>
      <c r="C61" t="s">
        <v>134</v>
      </c>
      <c r="D61" t="s">
        <v>129</v>
      </c>
      <c r="E61" t="s">
        <v>139</v>
      </c>
      <c r="F61" t="s">
        <v>757</v>
      </c>
      <c r="G61" t="s">
        <v>758</v>
      </c>
      <c r="H61">
        <v>7</v>
      </c>
      <c r="I61">
        <v>1</v>
      </c>
      <c r="J61">
        <v>7</v>
      </c>
      <c r="K61" t="s">
        <v>248</v>
      </c>
    </row>
    <row r="62" spans="1:11" x14ac:dyDescent="0.3">
      <c r="A62">
        <v>200</v>
      </c>
      <c r="B62" t="s">
        <v>743</v>
      </c>
      <c r="C62" t="s">
        <v>744</v>
      </c>
      <c r="D62" t="s">
        <v>156</v>
      </c>
      <c r="E62" t="s">
        <v>139</v>
      </c>
      <c r="F62">
        <v>59</v>
      </c>
      <c r="G62">
        <v>30</v>
      </c>
      <c r="H62">
        <v>7</v>
      </c>
      <c r="I62">
        <v>3</v>
      </c>
      <c r="J62">
        <v>4</v>
      </c>
      <c r="K62" t="s">
        <v>248</v>
      </c>
    </row>
    <row r="63" spans="1:11" x14ac:dyDescent="0.3">
      <c r="A63">
        <v>200</v>
      </c>
      <c r="B63" t="s">
        <v>754</v>
      </c>
      <c r="C63" t="s">
        <v>755</v>
      </c>
      <c r="D63" t="s">
        <v>156</v>
      </c>
      <c r="E63" t="s">
        <v>139</v>
      </c>
      <c r="F63">
        <v>59</v>
      </c>
      <c r="G63">
        <v>30</v>
      </c>
      <c r="H63">
        <v>7</v>
      </c>
      <c r="I63">
        <v>3</v>
      </c>
      <c r="J63">
        <v>4</v>
      </c>
      <c r="K63" t="s">
        <v>759</v>
      </c>
    </row>
    <row r="64" spans="1:11" x14ac:dyDescent="0.3">
      <c r="A64">
        <v>150</v>
      </c>
      <c r="B64" t="s">
        <v>760</v>
      </c>
      <c r="C64" t="s">
        <v>392</v>
      </c>
      <c r="D64" t="s">
        <v>156</v>
      </c>
      <c r="E64" t="s">
        <v>139</v>
      </c>
      <c r="F64">
        <v>103</v>
      </c>
      <c r="G64">
        <v>30</v>
      </c>
      <c r="H64">
        <v>7</v>
      </c>
      <c r="I64">
        <v>3</v>
      </c>
      <c r="J64">
        <v>4</v>
      </c>
      <c r="K64" t="s">
        <v>759</v>
      </c>
    </row>
    <row r="65" spans="1:11" x14ac:dyDescent="0.3">
      <c r="A65">
        <v>150</v>
      </c>
      <c r="B65">
        <v>500</v>
      </c>
      <c r="C65" t="s">
        <v>134</v>
      </c>
      <c r="D65" t="s">
        <v>447</v>
      </c>
      <c r="E65" t="s">
        <v>139</v>
      </c>
      <c r="F65" t="s">
        <v>761</v>
      </c>
      <c r="G65" t="s">
        <v>718</v>
      </c>
      <c r="H65">
        <v>7</v>
      </c>
      <c r="I65">
        <v>1</v>
      </c>
      <c r="J65">
        <v>4</v>
      </c>
      <c r="K65" t="s">
        <v>255</v>
      </c>
    </row>
    <row r="66" spans="1:11" x14ac:dyDescent="0.3">
      <c r="A66">
        <v>175</v>
      </c>
      <c r="B66">
        <v>668</v>
      </c>
      <c r="C66" t="s">
        <v>198</v>
      </c>
      <c r="D66" t="s">
        <v>129</v>
      </c>
      <c r="E66" t="s">
        <v>130</v>
      </c>
      <c r="F66" t="s">
        <v>703</v>
      </c>
      <c r="G66" t="s">
        <v>704</v>
      </c>
      <c r="H66">
        <v>1</v>
      </c>
      <c r="I66">
        <v>1</v>
      </c>
      <c r="J66">
        <v>4</v>
      </c>
      <c r="K66" t="s">
        <v>255</v>
      </c>
    </row>
    <row r="67" spans="1:11" x14ac:dyDescent="0.3">
      <c r="A67">
        <v>150</v>
      </c>
      <c r="B67">
        <v>1100</v>
      </c>
      <c r="C67" t="s">
        <v>134</v>
      </c>
      <c r="D67" t="s">
        <v>129</v>
      </c>
      <c r="E67" t="s">
        <v>130</v>
      </c>
      <c r="F67" t="s">
        <v>762</v>
      </c>
      <c r="G67" t="s">
        <v>698</v>
      </c>
      <c r="H67">
        <v>1</v>
      </c>
      <c r="I67">
        <v>1</v>
      </c>
      <c r="J67">
        <v>2</v>
      </c>
      <c r="K67" t="s">
        <v>763</v>
      </c>
    </row>
    <row r="68" spans="1:11" x14ac:dyDescent="0.3">
      <c r="A68">
        <v>150</v>
      </c>
      <c r="B68" t="s">
        <v>764</v>
      </c>
      <c r="C68" t="s">
        <v>755</v>
      </c>
      <c r="D68" t="s">
        <v>156</v>
      </c>
      <c r="E68" t="s">
        <v>139</v>
      </c>
      <c r="F68">
        <v>59</v>
      </c>
      <c r="G68">
        <v>30</v>
      </c>
      <c r="H68">
        <v>7</v>
      </c>
      <c r="I68">
        <v>3</v>
      </c>
      <c r="J68">
        <v>4</v>
      </c>
      <c r="K68" t="s">
        <v>765</v>
      </c>
    </row>
    <row r="69" spans="1:11" x14ac:dyDescent="0.3">
      <c r="A69">
        <v>150</v>
      </c>
      <c r="B69" t="s">
        <v>766</v>
      </c>
      <c r="C69" t="s">
        <v>767</v>
      </c>
      <c r="D69" t="s">
        <v>156</v>
      </c>
      <c r="E69" t="s">
        <v>139</v>
      </c>
      <c r="F69">
        <v>103</v>
      </c>
      <c r="G69">
        <v>30</v>
      </c>
      <c r="H69">
        <v>7</v>
      </c>
      <c r="I69">
        <v>3</v>
      </c>
      <c r="J69">
        <v>4</v>
      </c>
      <c r="K69" t="s">
        <v>765</v>
      </c>
    </row>
    <row r="70" spans="1:11" x14ac:dyDescent="0.3">
      <c r="A70">
        <v>200</v>
      </c>
      <c r="B70">
        <v>595</v>
      </c>
      <c r="C70" t="s">
        <v>701</v>
      </c>
      <c r="D70" t="s">
        <v>129</v>
      </c>
      <c r="E70" t="s">
        <v>164</v>
      </c>
      <c r="F70" t="s">
        <v>712</v>
      </c>
      <c r="G70" t="s">
        <v>713</v>
      </c>
      <c r="H70">
        <v>1</v>
      </c>
      <c r="I70">
        <v>1</v>
      </c>
      <c r="J70">
        <v>7</v>
      </c>
      <c r="K70" t="s">
        <v>765</v>
      </c>
    </row>
    <row r="71" spans="1:11" x14ac:dyDescent="0.3">
      <c r="A71">
        <v>175</v>
      </c>
      <c r="B71" t="s">
        <v>768</v>
      </c>
      <c r="C71" t="s">
        <v>732</v>
      </c>
      <c r="D71" t="s">
        <v>769</v>
      </c>
      <c r="E71" t="s">
        <v>135</v>
      </c>
      <c r="F71" t="s">
        <v>770</v>
      </c>
      <c r="G71" t="s">
        <v>734</v>
      </c>
      <c r="H71">
        <v>1</v>
      </c>
      <c r="I71">
        <v>1</v>
      </c>
      <c r="J71">
        <v>7</v>
      </c>
      <c r="K71" t="s">
        <v>765</v>
      </c>
    </row>
    <row r="72" spans="1:11" x14ac:dyDescent="0.3">
      <c r="A72">
        <v>200</v>
      </c>
      <c r="B72" t="s">
        <v>740</v>
      </c>
      <c r="C72" t="s">
        <v>741</v>
      </c>
      <c r="D72" t="s">
        <v>156</v>
      </c>
      <c r="E72" t="s">
        <v>139</v>
      </c>
      <c r="F72">
        <v>103</v>
      </c>
      <c r="G72">
        <v>30</v>
      </c>
      <c r="H72">
        <v>7</v>
      </c>
      <c r="I72">
        <v>3</v>
      </c>
      <c r="J72">
        <v>4</v>
      </c>
      <c r="K72" t="s">
        <v>268</v>
      </c>
    </row>
    <row r="73" spans="1:11" x14ac:dyDescent="0.3">
      <c r="A73">
        <v>100</v>
      </c>
      <c r="B73">
        <v>1388</v>
      </c>
      <c r="C73" t="s">
        <v>447</v>
      </c>
      <c r="D73" t="s">
        <v>376</v>
      </c>
      <c r="E73" t="s">
        <v>156</v>
      </c>
      <c r="F73" t="s">
        <v>751</v>
      </c>
      <c r="G73" t="s">
        <v>689</v>
      </c>
      <c r="H73">
        <v>7</v>
      </c>
      <c r="I73">
        <v>4</v>
      </c>
      <c r="J73">
        <v>3</v>
      </c>
      <c r="K73" t="s">
        <v>771</v>
      </c>
    </row>
    <row r="74" spans="1:11" x14ac:dyDescent="0.3">
      <c r="A74">
        <v>150</v>
      </c>
      <c r="B74" t="s">
        <v>772</v>
      </c>
      <c r="C74" t="s">
        <v>773</v>
      </c>
      <c r="D74" t="s">
        <v>156</v>
      </c>
      <c r="E74" t="s">
        <v>139</v>
      </c>
      <c r="F74">
        <v>103</v>
      </c>
      <c r="G74">
        <v>30</v>
      </c>
      <c r="H74">
        <v>7</v>
      </c>
      <c r="I74">
        <v>3</v>
      </c>
      <c r="J74">
        <v>4</v>
      </c>
      <c r="K74" t="s">
        <v>771</v>
      </c>
    </row>
    <row r="75" spans="1:11" x14ac:dyDescent="0.3">
      <c r="A75">
        <v>150</v>
      </c>
      <c r="B75" t="s">
        <v>766</v>
      </c>
      <c r="C75" t="s">
        <v>767</v>
      </c>
      <c r="D75" t="s">
        <v>156</v>
      </c>
      <c r="E75" t="s">
        <v>139</v>
      </c>
      <c r="F75">
        <v>103</v>
      </c>
      <c r="G75">
        <v>30</v>
      </c>
      <c r="H75">
        <v>7</v>
      </c>
      <c r="I75">
        <v>3</v>
      </c>
      <c r="J75">
        <v>4</v>
      </c>
      <c r="K75" t="s">
        <v>272</v>
      </c>
    </row>
    <row r="76" spans="1:11" x14ac:dyDescent="0.3">
      <c r="A76">
        <v>200</v>
      </c>
      <c r="B76" t="s">
        <v>774</v>
      </c>
      <c r="C76" t="s">
        <v>775</v>
      </c>
      <c r="D76" t="s">
        <v>156</v>
      </c>
      <c r="E76" t="s">
        <v>139</v>
      </c>
      <c r="F76">
        <v>180</v>
      </c>
      <c r="G76">
        <v>30</v>
      </c>
      <c r="H76">
        <v>7</v>
      </c>
      <c r="I76">
        <v>3</v>
      </c>
      <c r="J76">
        <v>4</v>
      </c>
      <c r="K76" t="s">
        <v>776</v>
      </c>
    </row>
    <row r="77" spans="1:11" x14ac:dyDescent="0.3">
      <c r="A77">
        <v>80</v>
      </c>
      <c r="B77">
        <v>700</v>
      </c>
      <c r="C77" t="s">
        <v>447</v>
      </c>
      <c r="D77" t="s">
        <v>376</v>
      </c>
      <c r="E77" t="s">
        <v>156</v>
      </c>
      <c r="F77" t="s">
        <v>400</v>
      </c>
      <c r="G77" t="s">
        <v>689</v>
      </c>
      <c r="H77">
        <v>7</v>
      </c>
      <c r="I77">
        <v>4</v>
      </c>
      <c r="J77">
        <v>3</v>
      </c>
      <c r="K77" t="s">
        <v>776</v>
      </c>
    </row>
    <row r="78" spans="1:11" x14ac:dyDescent="0.3">
      <c r="A78">
        <v>150</v>
      </c>
      <c r="B78">
        <v>900</v>
      </c>
      <c r="C78" t="s">
        <v>134</v>
      </c>
      <c r="D78" t="s">
        <v>129</v>
      </c>
      <c r="E78" t="s">
        <v>130</v>
      </c>
      <c r="F78" t="s">
        <v>694</v>
      </c>
      <c r="G78" t="s">
        <v>698</v>
      </c>
      <c r="H78">
        <v>1</v>
      </c>
      <c r="I78">
        <v>1</v>
      </c>
      <c r="J78">
        <v>2</v>
      </c>
      <c r="K78" t="s">
        <v>776</v>
      </c>
    </row>
    <row r="79" spans="1:11" x14ac:dyDescent="0.3">
      <c r="A79">
        <v>150</v>
      </c>
      <c r="B79" t="s">
        <v>777</v>
      </c>
      <c r="C79" t="s">
        <v>744</v>
      </c>
      <c r="D79" t="s">
        <v>156</v>
      </c>
      <c r="E79" t="s">
        <v>139</v>
      </c>
      <c r="F79">
        <v>59</v>
      </c>
      <c r="G79">
        <v>30</v>
      </c>
      <c r="H79">
        <v>7</v>
      </c>
      <c r="I79">
        <v>3</v>
      </c>
      <c r="J79">
        <v>4</v>
      </c>
      <c r="K79" t="s">
        <v>778</v>
      </c>
    </row>
    <row r="80" spans="1:11" x14ac:dyDescent="0.3">
      <c r="A80">
        <v>100</v>
      </c>
      <c r="B80">
        <v>925</v>
      </c>
      <c r="C80" t="s">
        <v>171</v>
      </c>
      <c r="D80" t="s">
        <v>376</v>
      </c>
      <c r="E80" t="s">
        <v>156</v>
      </c>
      <c r="F80" t="s">
        <v>738</v>
      </c>
      <c r="G80" t="s">
        <v>689</v>
      </c>
      <c r="H80">
        <v>7</v>
      </c>
      <c r="I80">
        <v>4</v>
      </c>
      <c r="J80">
        <v>3</v>
      </c>
      <c r="K80" t="s">
        <v>285</v>
      </c>
    </row>
    <row r="81" spans="1:11" x14ac:dyDescent="0.3">
      <c r="A81">
        <v>100</v>
      </c>
      <c r="B81">
        <v>1500</v>
      </c>
      <c r="C81" t="s">
        <v>447</v>
      </c>
      <c r="D81" t="s">
        <v>376</v>
      </c>
      <c r="E81" t="s">
        <v>156</v>
      </c>
      <c r="F81" t="s">
        <v>416</v>
      </c>
      <c r="G81" t="s">
        <v>689</v>
      </c>
      <c r="H81">
        <v>7</v>
      </c>
      <c r="I81">
        <v>4</v>
      </c>
      <c r="J81">
        <v>3</v>
      </c>
      <c r="K81" t="s">
        <v>779</v>
      </c>
    </row>
    <row r="82" spans="1:11" x14ac:dyDescent="0.3">
      <c r="A82">
        <v>150</v>
      </c>
      <c r="B82" t="s">
        <v>764</v>
      </c>
      <c r="C82" t="s">
        <v>755</v>
      </c>
      <c r="D82" t="s">
        <v>156</v>
      </c>
      <c r="E82" t="s">
        <v>139</v>
      </c>
      <c r="F82">
        <v>59</v>
      </c>
      <c r="G82">
        <v>30</v>
      </c>
      <c r="H82">
        <v>7</v>
      </c>
      <c r="I82">
        <v>3</v>
      </c>
      <c r="J82">
        <v>4</v>
      </c>
      <c r="K82" t="s">
        <v>780</v>
      </c>
    </row>
    <row r="83" spans="1:11" x14ac:dyDescent="0.3">
      <c r="A83">
        <v>125</v>
      </c>
      <c r="B83">
        <v>400</v>
      </c>
      <c r="C83" t="s">
        <v>198</v>
      </c>
      <c r="D83" t="s">
        <v>129</v>
      </c>
      <c r="E83" t="s">
        <v>139</v>
      </c>
      <c r="F83" t="s">
        <v>781</v>
      </c>
      <c r="G83" t="s">
        <v>689</v>
      </c>
      <c r="H83">
        <v>1</v>
      </c>
      <c r="I83">
        <v>2</v>
      </c>
      <c r="J83">
        <v>1</v>
      </c>
      <c r="K83" t="s">
        <v>782</v>
      </c>
    </row>
    <row r="84" spans="1:11" x14ac:dyDescent="0.3">
      <c r="A84">
        <v>275</v>
      </c>
      <c r="B84">
        <v>2200</v>
      </c>
      <c r="C84" t="s">
        <v>198</v>
      </c>
      <c r="D84" t="s">
        <v>129</v>
      </c>
      <c r="E84" t="s">
        <v>139</v>
      </c>
      <c r="F84" t="s">
        <v>529</v>
      </c>
      <c r="G84" t="s">
        <v>689</v>
      </c>
      <c r="H84">
        <v>1</v>
      </c>
      <c r="I84">
        <v>2</v>
      </c>
      <c r="J84">
        <v>1</v>
      </c>
      <c r="K84" t="s">
        <v>782</v>
      </c>
    </row>
    <row r="85" spans="1:11" x14ac:dyDescent="0.3">
      <c r="A85">
        <v>100</v>
      </c>
      <c r="B85">
        <v>1388</v>
      </c>
      <c r="C85" t="s">
        <v>447</v>
      </c>
      <c r="D85" t="s">
        <v>376</v>
      </c>
      <c r="E85" t="s">
        <v>156</v>
      </c>
      <c r="F85" t="s">
        <v>751</v>
      </c>
      <c r="G85" t="s">
        <v>689</v>
      </c>
      <c r="H85">
        <v>7</v>
      </c>
      <c r="I85">
        <v>4</v>
      </c>
      <c r="J85">
        <v>3</v>
      </c>
      <c r="K85" t="s">
        <v>299</v>
      </c>
    </row>
    <row r="86" spans="1:11" x14ac:dyDescent="0.3">
      <c r="A86">
        <v>150</v>
      </c>
      <c r="B86" t="s">
        <v>777</v>
      </c>
      <c r="C86" t="s">
        <v>744</v>
      </c>
      <c r="D86" t="s">
        <v>156</v>
      </c>
      <c r="E86" t="s">
        <v>139</v>
      </c>
      <c r="F86">
        <v>59</v>
      </c>
      <c r="G86">
        <v>30</v>
      </c>
      <c r="H86">
        <v>7</v>
      </c>
      <c r="I86">
        <v>3</v>
      </c>
      <c r="J86">
        <v>4</v>
      </c>
      <c r="K86" t="s">
        <v>783</v>
      </c>
    </row>
    <row r="87" spans="1:11" x14ac:dyDescent="0.3">
      <c r="A87">
        <v>80</v>
      </c>
      <c r="B87">
        <v>700</v>
      </c>
      <c r="C87" t="s">
        <v>134</v>
      </c>
      <c r="D87" t="s">
        <v>376</v>
      </c>
      <c r="E87" t="s">
        <v>156</v>
      </c>
      <c r="F87" t="s">
        <v>617</v>
      </c>
      <c r="G87" t="s">
        <v>689</v>
      </c>
      <c r="H87">
        <v>7</v>
      </c>
      <c r="I87">
        <v>4</v>
      </c>
      <c r="J87">
        <v>3</v>
      </c>
      <c r="K87" t="s">
        <v>303</v>
      </c>
    </row>
    <row r="88" spans="1:11" x14ac:dyDescent="0.3">
      <c r="A88">
        <v>100</v>
      </c>
      <c r="B88">
        <v>925</v>
      </c>
      <c r="C88" t="s">
        <v>171</v>
      </c>
      <c r="D88" t="s">
        <v>376</v>
      </c>
      <c r="E88" t="s">
        <v>156</v>
      </c>
      <c r="F88" t="s">
        <v>738</v>
      </c>
      <c r="G88" t="s">
        <v>689</v>
      </c>
      <c r="H88">
        <v>7</v>
      </c>
      <c r="I88">
        <v>4</v>
      </c>
      <c r="J88">
        <v>3</v>
      </c>
      <c r="K88" t="s">
        <v>784</v>
      </c>
    </row>
    <row r="89" spans="1:11" x14ac:dyDescent="0.3">
      <c r="A89">
        <v>150</v>
      </c>
      <c r="B89">
        <v>400</v>
      </c>
      <c r="C89" t="s">
        <v>134</v>
      </c>
      <c r="D89" t="s">
        <v>447</v>
      </c>
      <c r="E89" t="s">
        <v>139</v>
      </c>
      <c r="F89" t="s">
        <v>785</v>
      </c>
      <c r="G89" t="s">
        <v>718</v>
      </c>
      <c r="H89">
        <v>7</v>
      </c>
      <c r="I89">
        <v>1</v>
      </c>
      <c r="J89">
        <v>4</v>
      </c>
      <c r="K89" t="s">
        <v>786</v>
      </c>
    </row>
    <row r="90" spans="1:11" x14ac:dyDescent="0.3">
      <c r="A90">
        <v>175</v>
      </c>
      <c r="B90">
        <v>668</v>
      </c>
      <c r="C90" t="s">
        <v>198</v>
      </c>
      <c r="D90" t="s">
        <v>129</v>
      </c>
      <c r="E90" t="s">
        <v>130</v>
      </c>
      <c r="F90" t="s">
        <v>703</v>
      </c>
      <c r="G90" t="s">
        <v>704</v>
      </c>
      <c r="H90">
        <v>1</v>
      </c>
      <c r="I90">
        <v>1</v>
      </c>
      <c r="J90">
        <v>1</v>
      </c>
      <c r="K90" t="s">
        <v>786</v>
      </c>
    </row>
    <row r="91" spans="1:11" x14ac:dyDescent="0.3">
      <c r="A91">
        <v>180</v>
      </c>
      <c r="B91">
        <v>1400</v>
      </c>
      <c r="C91" t="s">
        <v>787</v>
      </c>
      <c r="D91" t="s">
        <v>129</v>
      </c>
      <c r="E91" t="s">
        <v>156</v>
      </c>
      <c r="F91" t="s">
        <v>502</v>
      </c>
      <c r="G91">
        <v>26</v>
      </c>
      <c r="H91">
        <v>1</v>
      </c>
      <c r="I91">
        <v>1</v>
      </c>
      <c r="J91">
        <v>5</v>
      </c>
      <c r="K91" t="s">
        <v>786</v>
      </c>
    </row>
    <row r="92" spans="1:11" x14ac:dyDescent="0.3">
      <c r="A92">
        <v>100</v>
      </c>
      <c r="B92">
        <v>694</v>
      </c>
      <c r="C92" t="s">
        <v>134</v>
      </c>
      <c r="D92" t="s">
        <v>376</v>
      </c>
      <c r="E92" t="s">
        <v>156</v>
      </c>
      <c r="F92" t="s">
        <v>751</v>
      </c>
      <c r="G92" t="s">
        <v>689</v>
      </c>
      <c r="H92">
        <v>7</v>
      </c>
      <c r="I92">
        <v>4</v>
      </c>
      <c r="J92">
        <v>3</v>
      </c>
      <c r="K92" t="s">
        <v>788</v>
      </c>
    </row>
    <row r="93" spans="1:11" x14ac:dyDescent="0.3">
      <c r="A93">
        <v>150</v>
      </c>
      <c r="B93" t="s">
        <v>789</v>
      </c>
      <c r="C93" t="s">
        <v>790</v>
      </c>
      <c r="D93" t="s">
        <v>156</v>
      </c>
      <c r="E93" t="s">
        <v>139</v>
      </c>
      <c r="F93">
        <v>59</v>
      </c>
      <c r="G93">
        <v>30</v>
      </c>
      <c r="H93">
        <v>7</v>
      </c>
      <c r="I93">
        <v>3</v>
      </c>
      <c r="J93">
        <v>4</v>
      </c>
      <c r="K93" t="s">
        <v>306</v>
      </c>
    </row>
    <row r="94" spans="1:11" x14ac:dyDescent="0.3">
      <c r="A94">
        <v>200</v>
      </c>
      <c r="B94" t="s">
        <v>791</v>
      </c>
      <c r="C94" t="s">
        <v>755</v>
      </c>
      <c r="D94" t="s">
        <v>156</v>
      </c>
      <c r="E94" t="s">
        <v>139</v>
      </c>
      <c r="F94">
        <v>103</v>
      </c>
      <c r="G94">
        <v>30</v>
      </c>
      <c r="H94">
        <v>7</v>
      </c>
      <c r="I94">
        <v>3</v>
      </c>
      <c r="J94">
        <v>4</v>
      </c>
      <c r="K94" t="s">
        <v>306</v>
      </c>
    </row>
    <row r="95" spans="1:11" x14ac:dyDescent="0.3">
      <c r="A95">
        <v>175</v>
      </c>
      <c r="B95" t="s">
        <v>768</v>
      </c>
      <c r="C95" t="s">
        <v>792</v>
      </c>
      <c r="D95" t="s">
        <v>769</v>
      </c>
      <c r="E95" t="s">
        <v>135</v>
      </c>
      <c r="F95" t="s">
        <v>793</v>
      </c>
      <c r="G95" t="s">
        <v>734</v>
      </c>
      <c r="H95">
        <v>1</v>
      </c>
      <c r="I95">
        <v>1</v>
      </c>
      <c r="J95">
        <v>7</v>
      </c>
      <c r="K95" t="s">
        <v>306</v>
      </c>
    </row>
    <row r="96" spans="1:11" x14ac:dyDescent="0.3">
      <c r="A96">
        <v>150</v>
      </c>
      <c r="B96">
        <v>400</v>
      </c>
      <c r="C96" t="s">
        <v>134</v>
      </c>
      <c r="D96" t="s">
        <v>129</v>
      </c>
      <c r="E96" t="s">
        <v>139</v>
      </c>
      <c r="F96" t="s">
        <v>757</v>
      </c>
      <c r="G96" t="s">
        <v>758</v>
      </c>
      <c r="H96">
        <v>7</v>
      </c>
      <c r="I96">
        <v>1</v>
      </c>
      <c r="J96">
        <v>7</v>
      </c>
      <c r="K96" t="s">
        <v>306</v>
      </c>
    </row>
    <row r="97" spans="1:11" x14ac:dyDescent="0.3">
      <c r="A97">
        <v>150</v>
      </c>
      <c r="B97" t="s">
        <v>789</v>
      </c>
      <c r="C97" t="s">
        <v>790</v>
      </c>
      <c r="D97" t="s">
        <v>156</v>
      </c>
      <c r="E97" t="s">
        <v>139</v>
      </c>
      <c r="F97">
        <v>59</v>
      </c>
      <c r="G97">
        <v>30</v>
      </c>
      <c r="H97">
        <v>7</v>
      </c>
      <c r="I97">
        <v>3</v>
      </c>
      <c r="J97">
        <v>4</v>
      </c>
      <c r="K97" t="s">
        <v>307</v>
      </c>
    </row>
    <row r="98" spans="1:11" x14ac:dyDescent="0.3">
      <c r="A98">
        <v>100</v>
      </c>
      <c r="B98">
        <v>700</v>
      </c>
      <c r="C98" t="s">
        <v>447</v>
      </c>
      <c r="D98" t="s">
        <v>376</v>
      </c>
      <c r="E98" t="s">
        <v>156</v>
      </c>
      <c r="F98" t="s">
        <v>794</v>
      </c>
      <c r="G98" t="s">
        <v>689</v>
      </c>
      <c r="H98">
        <v>7</v>
      </c>
      <c r="I98">
        <v>4</v>
      </c>
      <c r="J98">
        <v>3</v>
      </c>
      <c r="K98" t="s">
        <v>307</v>
      </c>
    </row>
    <row r="99" spans="1:11" x14ac:dyDescent="0.3">
      <c r="A99">
        <v>100</v>
      </c>
      <c r="B99">
        <v>1388</v>
      </c>
      <c r="C99" t="s">
        <v>447</v>
      </c>
      <c r="D99" t="s">
        <v>376</v>
      </c>
      <c r="E99" t="s">
        <v>156</v>
      </c>
      <c r="F99" t="s">
        <v>751</v>
      </c>
      <c r="G99" t="s">
        <v>689</v>
      </c>
      <c r="H99">
        <v>7</v>
      </c>
      <c r="I99">
        <v>4</v>
      </c>
      <c r="J99">
        <v>3</v>
      </c>
      <c r="K99" t="s">
        <v>307</v>
      </c>
    </row>
    <row r="100" spans="1:11" x14ac:dyDescent="0.3">
      <c r="A100">
        <v>100</v>
      </c>
      <c r="B100">
        <v>462</v>
      </c>
      <c r="C100" t="s">
        <v>198</v>
      </c>
      <c r="D100" t="s">
        <v>376</v>
      </c>
      <c r="E100" t="s">
        <v>156</v>
      </c>
      <c r="F100" t="s">
        <v>795</v>
      </c>
      <c r="G100" t="s">
        <v>689</v>
      </c>
      <c r="H100">
        <v>7</v>
      </c>
      <c r="I100">
        <v>4</v>
      </c>
      <c r="J100">
        <v>3</v>
      </c>
      <c r="K100" t="s">
        <v>308</v>
      </c>
    </row>
    <row r="101" spans="1:11" x14ac:dyDescent="0.3">
      <c r="A101">
        <v>175</v>
      </c>
      <c r="B101" t="s">
        <v>768</v>
      </c>
      <c r="C101" t="s">
        <v>796</v>
      </c>
      <c r="D101" t="s">
        <v>769</v>
      </c>
      <c r="E101" t="s">
        <v>135</v>
      </c>
      <c r="F101" t="s">
        <v>797</v>
      </c>
      <c r="G101" t="s">
        <v>734</v>
      </c>
      <c r="H101">
        <v>1</v>
      </c>
      <c r="I101">
        <v>1</v>
      </c>
      <c r="J101">
        <v>7</v>
      </c>
      <c r="K101" t="s">
        <v>316</v>
      </c>
    </row>
    <row r="102" spans="1:11" x14ac:dyDescent="0.3">
      <c r="A102">
        <v>100</v>
      </c>
      <c r="B102">
        <v>694</v>
      </c>
      <c r="C102" t="s">
        <v>134</v>
      </c>
      <c r="D102" t="s">
        <v>376</v>
      </c>
      <c r="E102" t="s">
        <v>156</v>
      </c>
      <c r="F102" t="s">
        <v>751</v>
      </c>
      <c r="G102" t="s">
        <v>689</v>
      </c>
      <c r="H102">
        <v>7</v>
      </c>
      <c r="I102">
        <v>4</v>
      </c>
      <c r="J102">
        <v>3</v>
      </c>
      <c r="K102" t="s">
        <v>318</v>
      </c>
    </row>
    <row r="103" spans="1:11" x14ac:dyDescent="0.3">
      <c r="A103">
        <v>150</v>
      </c>
      <c r="B103">
        <v>400</v>
      </c>
      <c r="C103" t="s">
        <v>359</v>
      </c>
      <c r="D103" t="s">
        <v>129</v>
      </c>
      <c r="E103" t="s">
        <v>139</v>
      </c>
      <c r="F103" t="s">
        <v>742</v>
      </c>
      <c r="G103" t="s">
        <v>758</v>
      </c>
      <c r="H103">
        <v>7</v>
      </c>
      <c r="I103">
        <v>1</v>
      </c>
      <c r="J103">
        <v>7</v>
      </c>
      <c r="K103" t="s">
        <v>798</v>
      </c>
    </row>
    <row r="104" spans="1:11" x14ac:dyDescent="0.3">
      <c r="A104">
        <v>175</v>
      </c>
      <c r="B104">
        <v>1100</v>
      </c>
      <c r="C104" t="s">
        <v>134</v>
      </c>
      <c r="D104" t="s">
        <v>129</v>
      </c>
      <c r="E104" t="s">
        <v>130</v>
      </c>
      <c r="F104" t="s">
        <v>226</v>
      </c>
      <c r="G104" t="s">
        <v>698</v>
      </c>
      <c r="H104">
        <v>1</v>
      </c>
      <c r="I104">
        <v>1</v>
      </c>
      <c r="J104">
        <v>2</v>
      </c>
      <c r="K104" t="s">
        <v>798</v>
      </c>
    </row>
    <row r="105" spans="1:11" x14ac:dyDescent="0.3">
      <c r="A105">
        <v>275</v>
      </c>
      <c r="B105">
        <v>400</v>
      </c>
      <c r="C105" t="s">
        <v>198</v>
      </c>
      <c r="D105" t="s">
        <v>129</v>
      </c>
      <c r="E105" t="s">
        <v>139</v>
      </c>
      <c r="F105" t="s">
        <v>799</v>
      </c>
      <c r="G105" t="s">
        <v>689</v>
      </c>
      <c r="H105">
        <v>1</v>
      </c>
      <c r="I105">
        <v>2</v>
      </c>
      <c r="J105">
        <v>1</v>
      </c>
      <c r="K105" t="s">
        <v>800</v>
      </c>
    </row>
    <row r="106" spans="1:11" x14ac:dyDescent="0.3">
      <c r="A106">
        <v>225</v>
      </c>
      <c r="B106">
        <v>700</v>
      </c>
      <c r="C106" t="s">
        <v>359</v>
      </c>
      <c r="D106" t="s">
        <v>376</v>
      </c>
      <c r="E106" t="s">
        <v>134</v>
      </c>
      <c r="F106" t="s">
        <v>794</v>
      </c>
      <c r="G106" t="s">
        <v>801</v>
      </c>
      <c r="H106">
        <v>7</v>
      </c>
      <c r="I106">
        <v>1</v>
      </c>
      <c r="J106">
        <v>7</v>
      </c>
      <c r="K106" t="s">
        <v>802</v>
      </c>
    </row>
    <row r="107" spans="1:11" x14ac:dyDescent="0.3">
      <c r="A107">
        <v>200</v>
      </c>
      <c r="B107" t="s">
        <v>791</v>
      </c>
      <c r="C107" t="s">
        <v>755</v>
      </c>
      <c r="D107" t="s">
        <v>156</v>
      </c>
      <c r="E107" t="s">
        <v>139</v>
      </c>
      <c r="F107">
        <v>103</v>
      </c>
      <c r="G107">
        <v>30</v>
      </c>
      <c r="H107">
        <v>7</v>
      </c>
      <c r="I107">
        <v>3</v>
      </c>
      <c r="J107">
        <v>4</v>
      </c>
      <c r="K107" t="s">
        <v>330</v>
      </c>
    </row>
    <row r="108" spans="1:11" x14ac:dyDescent="0.3">
      <c r="A108">
        <v>150</v>
      </c>
      <c r="B108">
        <v>750</v>
      </c>
      <c r="C108" t="s">
        <v>198</v>
      </c>
      <c r="D108" t="s">
        <v>129</v>
      </c>
      <c r="E108" t="s">
        <v>164</v>
      </c>
      <c r="F108" t="s">
        <v>131</v>
      </c>
      <c r="G108" t="s">
        <v>713</v>
      </c>
      <c r="H108">
        <v>1</v>
      </c>
      <c r="I108">
        <v>1</v>
      </c>
      <c r="J108">
        <v>7</v>
      </c>
      <c r="K108" t="s">
        <v>330</v>
      </c>
    </row>
    <row r="109" spans="1:11" x14ac:dyDescent="0.3">
      <c r="A109">
        <v>300</v>
      </c>
      <c r="B109">
        <v>1000</v>
      </c>
      <c r="C109" t="s">
        <v>359</v>
      </c>
      <c r="D109" t="s">
        <v>376</v>
      </c>
      <c r="E109" t="s">
        <v>134</v>
      </c>
      <c r="F109" t="s">
        <v>527</v>
      </c>
      <c r="G109" t="s">
        <v>801</v>
      </c>
      <c r="H109">
        <v>7</v>
      </c>
      <c r="I109">
        <v>1</v>
      </c>
      <c r="J109">
        <v>7</v>
      </c>
      <c r="K109" t="s">
        <v>803</v>
      </c>
    </row>
    <row r="110" spans="1:11" x14ac:dyDescent="0.3">
      <c r="A110">
        <v>225</v>
      </c>
      <c r="B110">
        <v>1000</v>
      </c>
      <c r="C110" t="s">
        <v>359</v>
      </c>
      <c r="D110" t="s">
        <v>376</v>
      </c>
      <c r="E110" t="s">
        <v>134</v>
      </c>
      <c r="F110" t="s">
        <v>313</v>
      </c>
      <c r="G110" t="s">
        <v>801</v>
      </c>
      <c r="H110">
        <v>7</v>
      </c>
      <c r="I110">
        <v>1</v>
      </c>
      <c r="J110">
        <v>7</v>
      </c>
      <c r="K110" t="s">
        <v>803</v>
      </c>
    </row>
    <row r="111" spans="1:11" x14ac:dyDescent="0.3">
      <c r="A111">
        <v>225</v>
      </c>
      <c r="B111">
        <v>1000</v>
      </c>
      <c r="C111" t="s">
        <v>359</v>
      </c>
      <c r="D111" t="s">
        <v>376</v>
      </c>
      <c r="E111" t="s">
        <v>134</v>
      </c>
      <c r="F111" t="s">
        <v>313</v>
      </c>
      <c r="G111" t="s">
        <v>801</v>
      </c>
      <c r="H111">
        <v>7</v>
      </c>
      <c r="I111">
        <v>1</v>
      </c>
      <c r="J111">
        <v>7</v>
      </c>
      <c r="K111" t="s">
        <v>333</v>
      </c>
    </row>
    <row r="112" spans="1:11" x14ac:dyDescent="0.3">
      <c r="A112">
        <v>225</v>
      </c>
      <c r="B112">
        <v>1000</v>
      </c>
      <c r="C112" t="s">
        <v>359</v>
      </c>
      <c r="D112" t="s">
        <v>376</v>
      </c>
      <c r="E112" t="s">
        <v>134</v>
      </c>
      <c r="F112" t="s">
        <v>313</v>
      </c>
      <c r="G112" t="s">
        <v>801</v>
      </c>
      <c r="H112">
        <v>7</v>
      </c>
      <c r="I112">
        <v>1</v>
      </c>
      <c r="J112">
        <v>7</v>
      </c>
      <c r="K112" t="s">
        <v>804</v>
      </c>
    </row>
    <row r="113" spans="1:11" x14ac:dyDescent="0.3">
      <c r="A113">
        <v>225</v>
      </c>
      <c r="B113">
        <v>1000</v>
      </c>
      <c r="C113" t="s">
        <v>359</v>
      </c>
      <c r="D113" t="s">
        <v>376</v>
      </c>
      <c r="E113" t="s">
        <v>134</v>
      </c>
      <c r="F113" t="s">
        <v>313</v>
      </c>
      <c r="G113" t="s">
        <v>801</v>
      </c>
      <c r="H113">
        <v>7</v>
      </c>
      <c r="I113">
        <v>1</v>
      </c>
      <c r="J113">
        <v>7</v>
      </c>
      <c r="K113" t="s">
        <v>337</v>
      </c>
    </row>
    <row r="114" spans="1:11" x14ac:dyDescent="0.3">
      <c r="A114">
        <v>150</v>
      </c>
      <c r="B114" t="s">
        <v>760</v>
      </c>
      <c r="C114" t="s">
        <v>392</v>
      </c>
      <c r="D114" t="s">
        <v>156</v>
      </c>
      <c r="E114" t="s">
        <v>139</v>
      </c>
      <c r="F114">
        <v>103</v>
      </c>
      <c r="G114">
        <v>30</v>
      </c>
      <c r="H114">
        <v>7</v>
      </c>
      <c r="I114">
        <v>3</v>
      </c>
      <c r="J114">
        <v>4</v>
      </c>
      <c r="K114" t="s">
        <v>337</v>
      </c>
    </row>
    <row r="115" spans="1:11" x14ac:dyDescent="0.3">
      <c r="A115" t="s">
        <v>805</v>
      </c>
      <c r="B115" t="s">
        <v>806</v>
      </c>
      <c r="C115" t="s">
        <v>139</v>
      </c>
      <c r="D115" t="s">
        <v>376</v>
      </c>
      <c r="E115" t="s">
        <v>134</v>
      </c>
      <c r="F115" t="s">
        <v>807</v>
      </c>
      <c r="G115" t="s">
        <v>801</v>
      </c>
      <c r="H115">
        <v>7</v>
      </c>
      <c r="I115">
        <v>1</v>
      </c>
      <c r="J115">
        <v>7</v>
      </c>
      <c r="K115" t="s">
        <v>338</v>
      </c>
    </row>
    <row r="116" spans="1:11" x14ac:dyDescent="0.3">
      <c r="A116">
        <v>225</v>
      </c>
      <c r="B116">
        <v>1000</v>
      </c>
      <c r="C116" t="s">
        <v>359</v>
      </c>
      <c r="D116" t="s">
        <v>376</v>
      </c>
      <c r="E116" t="s">
        <v>134</v>
      </c>
      <c r="F116" t="s">
        <v>313</v>
      </c>
      <c r="G116" t="s">
        <v>801</v>
      </c>
      <c r="H116">
        <v>7</v>
      </c>
      <c r="I116">
        <v>1</v>
      </c>
      <c r="J116">
        <v>7</v>
      </c>
      <c r="K116" t="s">
        <v>338</v>
      </c>
    </row>
    <row r="117" spans="1:11" x14ac:dyDescent="0.3">
      <c r="A117" t="s">
        <v>805</v>
      </c>
      <c r="B117" t="s">
        <v>808</v>
      </c>
      <c r="C117" t="s">
        <v>139</v>
      </c>
      <c r="D117" t="s">
        <v>376</v>
      </c>
      <c r="E117" t="s">
        <v>134</v>
      </c>
      <c r="F117" t="s">
        <v>809</v>
      </c>
      <c r="G117" t="s">
        <v>801</v>
      </c>
      <c r="H117">
        <v>7</v>
      </c>
      <c r="I117">
        <v>1</v>
      </c>
      <c r="J117">
        <v>7</v>
      </c>
      <c r="K117" t="s">
        <v>810</v>
      </c>
    </row>
    <row r="118" spans="1:11" x14ac:dyDescent="0.3">
      <c r="A118">
        <v>225</v>
      </c>
      <c r="B118">
        <v>1000</v>
      </c>
      <c r="C118" t="s">
        <v>359</v>
      </c>
      <c r="D118" t="s">
        <v>376</v>
      </c>
      <c r="E118" t="s">
        <v>134</v>
      </c>
      <c r="F118" t="s">
        <v>313</v>
      </c>
      <c r="G118" t="s">
        <v>801</v>
      </c>
      <c r="H118">
        <v>7</v>
      </c>
      <c r="I118">
        <v>1</v>
      </c>
      <c r="J118">
        <v>7</v>
      </c>
      <c r="K118" t="s">
        <v>810</v>
      </c>
    </row>
    <row r="119" spans="1:11" x14ac:dyDescent="0.3">
      <c r="A119" t="s">
        <v>811</v>
      </c>
      <c r="B119" t="s">
        <v>808</v>
      </c>
      <c r="C119" t="s">
        <v>195</v>
      </c>
      <c r="D119" t="s">
        <v>376</v>
      </c>
      <c r="E119" t="s">
        <v>134</v>
      </c>
      <c r="F119" t="s">
        <v>163</v>
      </c>
      <c r="G119" t="s">
        <v>801</v>
      </c>
      <c r="H119">
        <v>7</v>
      </c>
      <c r="I119">
        <v>1</v>
      </c>
      <c r="J119">
        <v>7</v>
      </c>
      <c r="K119" t="s">
        <v>812</v>
      </c>
    </row>
    <row r="120" spans="1:11" x14ac:dyDescent="0.3">
      <c r="A120">
        <v>100</v>
      </c>
      <c r="B120">
        <v>111</v>
      </c>
      <c r="C120" t="s">
        <v>198</v>
      </c>
      <c r="D120" t="s">
        <v>156</v>
      </c>
      <c r="E120" t="s">
        <v>375</v>
      </c>
      <c r="F120" t="s">
        <v>749</v>
      </c>
      <c r="G120" t="s">
        <v>750</v>
      </c>
      <c r="H120">
        <v>1</v>
      </c>
      <c r="I120">
        <v>1</v>
      </c>
      <c r="J120">
        <v>6</v>
      </c>
      <c r="K120" t="s">
        <v>813</v>
      </c>
    </row>
    <row r="121" spans="1:11" x14ac:dyDescent="0.3">
      <c r="A121">
        <v>200</v>
      </c>
      <c r="B121">
        <v>1300</v>
      </c>
      <c r="C121" t="s">
        <v>134</v>
      </c>
      <c r="D121" t="s">
        <v>129</v>
      </c>
      <c r="E121" t="s">
        <v>130</v>
      </c>
      <c r="F121" t="s">
        <v>324</v>
      </c>
      <c r="G121" t="s">
        <v>698</v>
      </c>
      <c r="H121">
        <v>1</v>
      </c>
      <c r="I121">
        <v>1</v>
      </c>
      <c r="J121">
        <v>2</v>
      </c>
      <c r="K121" t="s">
        <v>814</v>
      </c>
    </row>
    <row r="122" spans="1:11" x14ac:dyDescent="0.3">
      <c r="A122" t="s">
        <v>805</v>
      </c>
      <c r="B122" t="s">
        <v>808</v>
      </c>
      <c r="C122" t="s">
        <v>195</v>
      </c>
      <c r="D122" t="s">
        <v>376</v>
      </c>
      <c r="E122" t="s">
        <v>134</v>
      </c>
      <c r="F122" t="s">
        <v>815</v>
      </c>
      <c r="G122" t="s">
        <v>801</v>
      </c>
      <c r="H122">
        <v>7</v>
      </c>
      <c r="I122">
        <v>1</v>
      </c>
      <c r="J122">
        <v>7</v>
      </c>
      <c r="K122" t="s">
        <v>348</v>
      </c>
    </row>
    <row r="123" spans="1:11" x14ac:dyDescent="0.3">
      <c r="A123">
        <v>100</v>
      </c>
      <c r="B123">
        <v>591</v>
      </c>
      <c r="C123" t="s">
        <v>139</v>
      </c>
      <c r="D123" t="s">
        <v>129</v>
      </c>
      <c r="E123" t="s">
        <v>359</v>
      </c>
      <c r="F123" t="s">
        <v>816</v>
      </c>
      <c r="G123" t="s">
        <v>801</v>
      </c>
      <c r="H123">
        <v>1</v>
      </c>
      <c r="I123">
        <v>1</v>
      </c>
      <c r="J123">
        <v>4</v>
      </c>
      <c r="K123" t="s">
        <v>817</v>
      </c>
    </row>
    <row r="124" spans="1:11" x14ac:dyDescent="0.3">
      <c r="A124">
        <v>100</v>
      </c>
      <c r="B124">
        <v>462</v>
      </c>
      <c r="C124" t="s">
        <v>198</v>
      </c>
      <c r="D124" t="s">
        <v>376</v>
      </c>
      <c r="E124" t="s">
        <v>156</v>
      </c>
      <c r="F124" t="s">
        <v>795</v>
      </c>
      <c r="G124" t="s">
        <v>689</v>
      </c>
      <c r="H124">
        <v>7</v>
      </c>
      <c r="I124">
        <v>4</v>
      </c>
      <c r="J124">
        <v>3</v>
      </c>
      <c r="K124" t="s">
        <v>818</v>
      </c>
    </row>
    <row r="125" spans="1:11" x14ac:dyDescent="0.3">
      <c r="A125">
        <v>140</v>
      </c>
      <c r="B125">
        <v>800</v>
      </c>
      <c r="C125" t="s">
        <v>139</v>
      </c>
      <c r="D125" t="s">
        <v>376</v>
      </c>
      <c r="E125" t="s">
        <v>135</v>
      </c>
      <c r="F125" t="s">
        <v>313</v>
      </c>
      <c r="G125" t="s">
        <v>819</v>
      </c>
      <c r="H125">
        <v>2</v>
      </c>
      <c r="I125">
        <v>3</v>
      </c>
      <c r="J125">
        <v>4</v>
      </c>
      <c r="K125" t="s">
        <v>820</v>
      </c>
    </row>
    <row r="126" spans="1:11" x14ac:dyDescent="0.3">
      <c r="A126">
        <v>225</v>
      </c>
      <c r="B126">
        <v>1000</v>
      </c>
      <c r="C126" t="s">
        <v>171</v>
      </c>
      <c r="D126" t="s">
        <v>376</v>
      </c>
      <c r="E126" t="s">
        <v>134</v>
      </c>
      <c r="F126" t="s">
        <v>821</v>
      </c>
      <c r="G126" t="s">
        <v>801</v>
      </c>
      <c r="H126">
        <v>7</v>
      </c>
      <c r="I126">
        <v>1</v>
      </c>
      <c r="J126">
        <v>7</v>
      </c>
      <c r="K126" t="s">
        <v>822</v>
      </c>
    </row>
    <row r="127" spans="1:11" x14ac:dyDescent="0.3">
      <c r="A127">
        <v>80</v>
      </c>
      <c r="B127">
        <v>300</v>
      </c>
      <c r="C127" t="s">
        <v>134</v>
      </c>
      <c r="D127" t="s">
        <v>376</v>
      </c>
      <c r="E127" t="s">
        <v>156</v>
      </c>
      <c r="F127" t="s">
        <v>527</v>
      </c>
      <c r="G127" t="s">
        <v>689</v>
      </c>
      <c r="H127">
        <v>7</v>
      </c>
      <c r="I127">
        <v>4</v>
      </c>
      <c r="J127">
        <v>3</v>
      </c>
      <c r="K127" t="s">
        <v>823</v>
      </c>
    </row>
    <row r="128" spans="1:11" x14ac:dyDescent="0.3">
      <c r="A128" t="s">
        <v>805</v>
      </c>
      <c r="B128" t="s">
        <v>806</v>
      </c>
      <c r="C128" t="s">
        <v>195</v>
      </c>
      <c r="D128" t="s">
        <v>376</v>
      </c>
      <c r="E128" t="s">
        <v>134</v>
      </c>
      <c r="F128" t="s">
        <v>824</v>
      </c>
      <c r="G128" t="s">
        <v>801</v>
      </c>
      <c r="H128">
        <v>7</v>
      </c>
      <c r="I128">
        <v>1</v>
      </c>
      <c r="J128">
        <v>7</v>
      </c>
      <c r="K128" t="s">
        <v>823</v>
      </c>
    </row>
    <row r="129" spans="1:11" x14ac:dyDescent="0.3">
      <c r="A129">
        <v>150</v>
      </c>
      <c r="B129">
        <v>1000</v>
      </c>
      <c r="C129" t="s">
        <v>359</v>
      </c>
      <c r="D129" t="s">
        <v>376</v>
      </c>
      <c r="E129" t="s">
        <v>134</v>
      </c>
      <c r="F129" t="s">
        <v>416</v>
      </c>
      <c r="G129" t="s">
        <v>801</v>
      </c>
      <c r="H129">
        <v>7</v>
      </c>
      <c r="I129">
        <v>1</v>
      </c>
      <c r="J129">
        <v>7</v>
      </c>
      <c r="K129" t="s">
        <v>825</v>
      </c>
    </row>
    <row r="130" spans="1:11" x14ac:dyDescent="0.3">
      <c r="A130">
        <v>225</v>
      </c>
      <c r="B130">
        <v>1300</v>
      </c>
      <c r="C130" t="s">
        <v>359</v>
      </c>
      <c r="D130" t="s">
        <v>376</v>
      </c>
      <c r="E130" t="s">
        <v>134</v>
      </c>
      <c r="F130" t="s">
        <v>826</v>
      </c>
      <c r="G130" t="s">
        <v>801</v>
      </c>
      <c r="H130">
        <v>7</v>
      </c>
      <c r="I130">
        <v>1</v>
      </c>
      <c r="J130">
        <v>7</v>
      </c>
      <c r="K130" t="s">
        <v>825</v>
      </c>
    </row>
    <row r="131" spans="1:11" x14ac:dyDescent="0.3">
      <c r="A131">
        <v>200</v>
      </c>
      <c r="B131">
        <v>200</v>
      </c>
      <c r="C131" t="s">
        <v>198</v>
      </c>
      <c r="D131" t="s">
        <v>129</v>
      </c>
      <c r="E131" t="s">
        <v>139</v>
      </c>
      <c r="F131" t="s">
        <v>827</v>
      </c>
      <c r="G131" t="s">
        <v>689</v>
      </c>
      <c r="H131">
        <v>1</v>
      </c>
      <c r="I131">
        <v>2</v>
      </c>
      <c r="J131">
        <v>1</v>
      </c>
      <c r="K131" t="s">
        <v>828</v>
      </c>
    </row>
    <row r="132" spans="1:11" x14ac:dyDescent="0.3">
      <c r="A132">
        <v>80</v>
      </c>
      <c r="B132">
        <v>1500</v>
      </c>
      <c r="C132" t="s">
        <v>447</v>
      </c>
      <c r="D132" t="s">
        <v>376</v>
      </c>
      <c r="E132" t="s">
        <v>156</v>
      </c>
      <c r="F132" t="s">
        <v>229</v>
      </c>
      <c r="G132" t="s">
        <v>689</v>
      </c>
      <c r="H132">
        <v>7</v>
      </c>
      <c r="I132">
        <v>4</v>
      </c>
      <c r="J132">
        <v>3</v>
      </c>
      <c r="K132" t="s">
        <v>829</v>
      </c>
    </row>
    <row r="133" spans="1:11" x14ac:dyDescent="0.3">
      <c r="A133">
        <v>225</v>
      </c>
      <c r="B133">
        <v>1000</v>
      </c>
      <c r="C133" t="s">
        <v>198</v>
      </c>
      <c r="D133" t="s">
        <v>376</v>
      </c>
      <c r="E133" t="s">
        <v>134</v>
      </c>
      <c r="F133" t="s">
        <v>761</v>
      </c>
      <c r="G133" t="s">
        <v>801</v>
      </c>
      <c r="H133">
        <v>7</v>
      </c>
      <c r="I133">
        <v>1</v>
      </c>
      <c r="J133">
        <v>7</v>
      </c>
      <c r="K133" t="s">
        <v>829</v>
      </c>
    </row>
    <row r="134" spans="1:11" x14ac:dyDescent="0.3">
      <c r="A134" t="s">
        <v>811</v>
      </c>
      <c r="B134" t="s">
        <v>808</v>
      </c>
      <c r="C134" t="s">
        <v>139</v>
      </c>
      <c r="D134" t="s">
        <v>376</v>
      </c>
      <c r="E134" t="s">
        <v>134</v>
      </c>
      <c r="F134" t="s">
        <v>830</v>
      </c>
      <c r="G134" t="s">
        <v>801</v>
      </c>
      <c r="H134">
        <v>7</v>
      </c>
      <c r="I134">
        <v>1</v>
      </c>
      <c r="J134">
        <v>7</v>
      </c>
      <c r="K134" t="s">
        <v>831</v>
      </c>
    </row>
    <row r="135" spans="1:11" x14ac:dyDescent="0.3">
      <c r="A135">
        <v>150</v>
      </c>
      <c r="B135" t="s">
        <v>832</v>
      </c>
      <c r="C135" t="s">
        <v>833</v>
      </c>
      <c r="D135" t="s">
        <v>156</v>
      </c>
      <c r="E135" t="s">
        <v>139</v>
      </c>
      <c r="F135">
        <v>180</v>
      </c>
      <c r="G135">
        <v>30</v>
      </c>
      <c r="H135">
        <v>7</v>
      </c>
      <c r="I135">
        <v>3</v>
      </c>
      <c r="J135">
        <v>4</v>
      </c>
      <c r="K135" t="s">
        <v>831</v>
      </c>
    </row>
    <row r="136" spans="1:11" x14ac:dyDescent="0.3">
      <c r="A136">
        <v>150</v>
      </c>
      <c r="B136">
        <v>150</v>
      </c>
      <c r="C136" t="s">
        <v>359</v>
      </c>
      <c r="D136" t="s">
        <v>156</v>
      </c>
      <c r="E136" t="s">
        <v>834</v>
      </c>
      <c r="F136" t="s">
        <v>835</v>
      </c>
      <c r="G136" t="s">
        <v>718</v>
      </c>
      <c r="H136">
        <v>1</v>
      </c>
      <c r="I136">
        <v>2</v>
      </c>
      <c r="J136">
        <v>7</v>
      </c>
      <c r="K136" t="s">
        <v>836</v>
      </c>
    </row>
    <row r="137" spans="1:11" x14ac:dyDescent="0.3">
      <c r="A137">
        <v>160</v>
      </c>
      <c r="B137">
        <v>1000</v>
      </c>
      <c r="C137" t="s">
        <v>139</v>
      </c>
      <c r="D137" t="s">
        <v>376</v>
      </c>
      <c r="E137" t="s">
        <v>135</v>
      </c>
      <c r="F137" t="s">
        <v>837</v>
      </c>
      <c r="G137" t="s">
        <v>819</v>
      </c>
      <c r="H137">
        <v>2</v>
      </c>
      <c r="I137">
        <v>3</v>
      </c>
      <c r="J137">
        <v>4</v>
      </c>
      <c r="K137" t="s">
        <v>838</v>
      </c>
    </row>
    <row r="138" spans="1:11" x14ac:dyDescent="0.3">
      <c r="A138" t="s">
        <v>811</v>
      </c>
      <c r="B138" t="s">
        <v>806</v>
      </c>
      <c r="C138" t="s">
        <v>139</v>
      </c>
      <c r="D138" t="s">
        <v>376</v>
      </c>
      <c r="E138" t="s">
        <v>134</v>
      </c>
      <c r="F138" t="s">
        <v>839</v>
      </c>
      <c r="G138" t="s">
        <v>801</v>
      </c>
      <c r="H138">
        <v>7</v>
      </c>
      <c r="I138">
        <v>1</v>
      </c>
      <c r="J138">
        <v>7</v>
      </c>
      <c r="K138" t="s">
        <v>840</v>
      </c>
    </row>
    <row r="139" spans="1:11" x14ac:dyDescent="0.3">
      <c r="A139" t="s">
        <v>811</v>
      </c>
      <c r="B139" t="s">
        <v>806</v>
      </c>
      <c r="C139" t="s">
        <v>195</v>
      </c>
      <c r="D139" t="s">
        <v>376</v>
      </c>
      <c r="E139" t="s">
        <v>134</v>
      </c>
      <c r="F139" t="s">
        <v>841</v>
      </c>
      <c r="G139" t="s">
        <v>801</v>
      </c>
      <c r="H139">
        <v>7</v>
      </c>
      <c r="I139">
        <v>1</v>
      </c>
      <c r="J139">
        <v>7</v>
      </c>
      <c r="K139" t="s">
        <v>840</v>
      </c>
    </row>
    <row r="140" spans="1:11" x14ac:dyDescent="0.3">
      <c r="A140">
        <v>150</v>
      </c>
      <c r="B140">
        <v>450</v>
      </c>
      <c r="C140" t="s">
        <v>134</v>
      </c>
      <c r="D140" t="s">
        <v>129</v>
      </c>
      <c r="E140" t="s">
        <v>139</v>
      </c>
      <c r="F140" t="s">
        <v>742</v>
      </c>
      <c r="G140" t="s">
        <v>758</v>
      </c>
      <c r="H140">
        <v>7</v>
      </c>
      <c r="I140">
        <v>1</v>
      </c>
      <c r="J140">
        <v>7</v>
      </c>
      <c r="K140" t="s">
        <v>842</v>
      </c>
    </row>
    <row r="141" spans="1:11" x14ac:dyDescent="0.3">
      <c r="A141">
        <v>150</v>
      </c>
      <c r="B141">
        <v>600</v>
      </c>
      <c r="C141" t="s">
        <v>171</v>
      </c>
      <c r="D141" t="s">
        <v>129</v>
      </c>
      <c r="E141" t="s">
        <v>139</v>
      </c>
      <c r="F141" t="s">
        <v>742</v>
      </c>
      <c r="G141" t="s">
        <v>758</v>
      </c>
      <c r="H141">
        <v>7</v>
      </c>
      <c r="I141">
        <v>1</v>
      </c>
      <c r="J141">
        <v>7</v>
      </c>
      <c r="K141" t="s">
        <v>842</v>
      </c>
    </row>
    <row r="142" spans="1:11" x14ac:dyDescent="0.3">
      <c r="A142">
        <v>160</v>
      </c>
      <c r="B142">
        <v>800</v>
      </c>
      <c r="C142" t="s">
        <v>139</v>
      </c>
      <c r="D142" t="s">
        <v>129</v>
      </c>
      <c r="E142" t="s">
        <v>135</v>
      </c>
      <c r="F142" t="s">
        <v>661</v>
      </c>
      <c r="G142" t="s">
        <v>819</v>
      </c>
      <c r="H142">
        <v>2</v>
      </c>
      <c r="I142">
        <v>3</v>
      </c>
      <c r="J142">
        <v>4</v>
      </c>
      <c r="K142" t="s">
        <v>842</v>
      </c>
    </row>
    <row r="143" spans="1:11" x14ac:dyDescent="0.3">
      <c r="A143">
        <v>200</v>
      </c>
      <c r="B143">
        <v>750</v>
      </c>
      <c r="C143" t="s">
        <v>195</v>
      </c>
      <c r="D143" t="s">
        <v>156</v>
      </c>
      <c r="E143" t="s">
        <v>139</v>
      </c>
      <c r="F143" t="s">
        <v>843</v>
      </c>
      <c r="G143" t="s">
        <v>844</v>
      </c>
      <c r="H143">
        <v>7</v>
      </c>
      <c r="I143">
        <v>1</v>
      </c>
      <c r="J143">
        <v>4</v>
      </c>
      <c r="K143" t="s">
        <v>845</v>
      </c>
    </row>
    <row r="144" spans="1:11" x14ac:dyDescent="0.3">
      <c r="A144">
        <v>150</v>
      </c>
      <c r="B144">
        <v>600</v>
      </c>
      <c r="C144" t="s">
        <v>134</v>
      </c>
      <c r="D144" t="s">
        <v>447</v>
      </c>
      <c r="E144" t="s">
        <v>139</v>
      </c>
      <c r="F144" t="s">
        <v>846</v>
      </c>
      <c r="G144" t="s">
        <v>718</v>
      </c>
      <c r="H144">
        <v>7</v>
      </c>
      <c r="I144">
        <v>1</v>
      </c>
      <c r="J144">
        <v>4</v>
      </c>
      <c r="K144" t="s">
        <v>847</v>
      </c>
    </row>
    <row r="145" spans="1:11" x14ac:dyDescent="0.3">
      <c r="A145">
        <v>125</v>
      </c>
      <c r="B145" t="s">
        <v>752</v>
      </c>
      <c r="C145" t="s">
        <v>792</v>
      </c>
      <c r="D145" t="s">
        <v>190</v>
      </c>
      <c r="E145" t="s">
        <v>135</v>
      </c>
      <c r="F145" t="s">
        <v>848</v>
      </c>
      <c r="G145" t="s">
        <v>734</v>
      </c>
      <c r="H145">
        <v>1</v>
      </c>
      <c r="I145">
        <v>1</v>
      </c>
      <c r="J145">
        <v>7</v>
      </c>
      <c r="K145" t="s">
        <v>849</v>
      </c>
    </row>
    <row r="146" spans="1:11" x14ac:dyDescent="0.3">
      <c r="A146">
        <v>150</v>
      </c>
      <c r="B146" t="s">
        <v>850</v>
      </c>
      <c r="C146" t="s">
        <v>851</v>
      </c>
      <c r="D146" t="s">
        <v>156</v>
      </c>
      <c r="E146" t="s">
        <v>139</v>
      </c>
      <c r="F146">
        <v>180</v>
      </c>
      <c r="G146">
        <v>30</v>
      </c>
      <c r="H146">
        <v>7</v>
      </c>
      <c r="I146">
        <v>3</v>
      </c>
      <c r="J146">
        <v>4</v>
      </c>
      <c r="K146" t="s">
        <v>374</v>
      </c>
    </row>
    <row r="147" spans="1:11" x14ac:dyDescent="0.3">
      <c r="A147">
        <v>100</v>
      </c>
      <c r="B147">
        <v>1700</v>
      </c>
      <c r="C147" t="s">
        <v>171</v>
      </c>
      <c r="D147" t="s">
        <v>376</v>
      </c>
      <c r="E147" t="s">
        <v>156</v>
      </c>
      <c r="F147" t="s">
        <v>852</v>
      </c>
      <c r="G147" t="s">
        <v>689</v>
      </c>
      <c r="H147">
        <v>7</v>
      </c>
      <c r="I147">
        <v>4</v>
      </c>
      <c r="J147">
        <v>3</v>
      </c>
      <c r="K147" t="s">
        <v>379</v>
      </c>
    </row>
    <row r="148" spans="1:11" x14ac:dyDescent="0.3">
      <c r="A148">
        <v>150</v>
      </c>
      <c r="B148" t="s">
        <v>772</v>
      </c>
      <c r="C148" t="s">
        <v>773</v>
      </c>
      <c r="D148" t="s">
        <v>156</v>
      </c>
      <c r="E148" t="s">
        <v>139</v>
      </c>
      <c r="F148">
        <v>103</v>
      </c>
      <c r="G148">
        <v>30</v>
      </c>
      <c r="H148">
        <v>7</v>
      </c>
      <c r="I148">
        <v>3</v>
      </c>
      <c r="J148">
        <v>4</v>
      </c>
      <c r="K148" t="s">
        <v>853</v>
      </c>
    </row>
    <row r="149" spans="1:11" x14ac:dyDescent="0.3">
      <c r="A149">
        <v>200</v>
      </c>
      <c r="B149" t="s">
        <v>854</v>
      </c>
      <c r="C149" t="s">
        <v>855</v>
      </c>
      <c r="D149" t="s">
        <v>156</v>
      </c>
      <c r="E149" t="s">
        <v>139</v>
      </c>
      <c r="F149">
        <v>180</v>
      </c>
      <c r="G149">
        <v>30</v>
      </c>
      <c r="H149">
        <v>7</v>
      </c>
      <c r="I149">
        <v>3</v>
      </c>
      <c r="J149">
        <v>4</v>
      </c>
      <c r="K149" t="s">
        <v>387</v>
      </c>
    </row>
    <row r="150" spans="1:11" x14ac:dyDescent="0.3">
      <c r="A150">
        <v>175</v>
      </c>
      <c r="B150" t="s">
        <v>731</v>
      </c>
      <c r="C150" t="s">
        <v>796</v>
      </c>
      <c r="D150" t="s">
        <v>283</v>
      </c>
      <c r="E150" t="s">
        <v>135</v>
      </c>
      <c r="F150" t="s">
        <v>856</v>
      </c>
      <c r="G150" t="s">
        <v>734</v>
      </c>
      <c r="H150">
        <v>1</v>
      </c>
      <c r="I150">
        <v>1</v>
      </c>
      <c r="J150">
        <v>7</v>
      </c>
      <c r="K150" t="s">
        <v>387</v>
      </c>
    </row>
    <row r="151" spans="1:11" x14ac:dyDescent="0.3">
      <c r="A151">
        <v>100</v>
      </c>
      <c r="B151">
        <v>167</v>
      </c>
      <c r="C151" t="s">
        <v>198</v>
      </c>
      <c r="D151" t="s">
        <v>156</v>
      </c>
      <c r="E151" t="s">
        <v>375</v>
      </c>
      <c r="F151" t="s">
        <v>857</v>
      </c>
      <c r="G151" t="s">
        <v>750</v>
      </c>
      <c r="H151">
        <v>1</v>
      </c>
      <c r="I151">
        <v>1</v>
      </c>
      <c r="J151">
        <v>6</v>
      </c>
      <c r="K151" t="s">
        <v>858</v>
      </c>
    </row>
    <row r="152" spans="1:11" x14ac:dyDescent="0.3">
      <c r="A152">
        <v>100</v>
      </c>
      <c r="B152">
        <v>400</v>
      </c>
      <c r="C152" t="s">
        <v>130</v>
      </c>
      <c r="D152" t="s">
        <v>129</v>
      </c>
      <c r="E152" t="s">
        <v>359</v>
      </c>
      <c r="F152" t="s">
        <v>416</v>
      </c>
      <c r="G152" t="s">
        <v>801</v>
      </c>
      <c r="H152">
        <v>1</v>
      </c>
      <c r="I152">
        <v>1</v>
      </c>
      <c r="J152">
        <v>4</v>
      </c>
      <c r="K152" t="s">
        <v>858</v>
      </c>
    </row>
    <row r="153" spans="1:11" x14ac:dyDescent="0.3">
      <c r="A153">
        <v>175</v>
      </c>
      <c r="B153">
        <v>668</v>
      </c>
      <c r="C153" t="s">
        <v>198</v>
      </c>
      <c r="D153" t="s">
        <v>129</v>
      </c>
      <c r="E153" t="s">
        <v>130</v>
      </c>
      <c r="F153" t="s">
        <v>703</v>
      </c>
      <c r="G153" t="s">
        <v>704</v>
      </c>
      <c r="H153">
        <v>1</v>
      </c>
      <c r="I153">
        <v>1</v>
      </c>
      <c r="J153">
        <v>3</v>
      </c>
      <c r="K153" t="s">
        <v>858</v>
      </c>
    </row>
    <row r="154" spans="1:11" x14ac:dyDescent="0.3">
      <c r="A154">
        <v>200</v>
      </c>
      <c r="B154">
        <v>1100</v>
      </c>
      <c r="C154" t="s">
        <v>134</v>
      </c>
      <c r="D154" t="s">
        <v>447</v>
      </c>
      <c r="E154" t="s">
        <v>130</v>
      </c>
      <c r="F154" t="s">
        <v>762</v>
      </c>
      <c r="G154" t="s">
        <v>698</v>
      </c>
      <c r="H154">
        <v>1</v>
      </c>
      <c r="I154">
        <v>1</v>
      </c>
      <c r="J154">
        <v>2</v>
      </c>
      <c r="K154" t="s">
        <v>859</v>
      </c>
    </row>
    <row r="155" spans="1:11" x14ac:dyDescent="0.3">
      <c r="A155">
        <v>200</v>
      </c>
      <c r="B155">
        <v>2000</v>
      </c>
      <c r="C155" t="s">
        <v>171</v>
      </c>
      <c r="D155" t="s">
        <v>129</v>
      </c>
      <c r="E155" t="s">
        <v>139</v>
      </c>
      <c r="F155" t="s">
        <v>131</v>
      </c>
      <c r="G155" t="s">
        <v>860</v>
      </c>
      <c r="H155">
        <v>1</v>
      </c>
      <c r="I155">
        <v>3</v>
      </c>
      <c r="J155">
        <v>4</v>
      </c>
      <c r="K155" t="s">
        <v>861</v>
      </c>
    </row>
    <row r="156" spans="1:11" x14ac:dyDescent="0.3">
      <c r="A156">
        <v>200</v>
      </c>
      <c r="B156" t="s">
        <v>774</v>
      </c>
      <c r="C156" t="s">
        <v>775</v>
      </c>
      <c r="D156" t="s">
        <v>156</v>
      </c>
      <c r="E156" t="s">
        <v>139</v>
      </c>
      <c r="F156">
        <v>180</v>
      </c>
      <c r="G156">
        <v>30</v>
      </c>
      <c r="H156">
        <v>7</v>
      </c>
      <c r="I156">
        <v>3</v>
      </c>
      <c r="J156">
        <v>4</v>
      </c>
      <c r="K156" t="s">
        <v>862</v>
      </c>
    </row>
    <row r="157" spans="1:11" x14ac:dyDescent="0.3">
      <c r="A157">
        <v>150</v>
      </c>
      <c r="B157">
        <v>500</v>
      </c>
      <c r="C157" t="s">
        <v>134</v>
      </c>
      <c r="D157" t="s">
        <v>129</v>
      </c>
      <c r="E157" t="s">
        <v>139</v>
      </c>
      <c r="F157" t="s">
        <v>313</v>
      </c>
      <c r="G157" t="s">
        <v>758</v>
      </c>
      <c r="H157">
        <v>7</v>
      </c>
      <c r="I157">
        <v>1</v>
      </c>
      <c r="J157">
        <v>7</v>
      </c>
      <c r="K157" t="s">
        <v>863</v>
      </c>
    </row>
    <row r="158" spans="1:11" x14ac:dyDescent="0.3">
      <c r="A158">
        <v>150</v>
      </c>
      <c r="B158">
        <v>400</v>
      </c>
      <c r="C158" t="s">
        <v>130</v>
      </c>
      <c r="D158" t="s">
        <v>129</v>
      </c>
      <c r="E158" t="s">
        <v>139</v>
      </c>
      <c r="F158" t="s">
        <v>313</v>
      </c>
      <c r="G158" t="s">
        <v>758</v>
      </c>
      <c r="H158">
        <v>7</v>
      </c>
      <c r="I158">
        <v>1</v>
      </c>
      <c r="J158">
        <v>7</v>
      </c>
      <c r="K158" t="s">
        <v>863</v>
      </c>
    </row>
    <row r="159" spans="1:11" x14ac:dyDescent="0.3">
      <c r="A159">
        <v>100</v>
      </c>
      <c r="B159">
        <v>462</v>
      </c>
      <c r="C159" t="s">
        <v>198</v>
      </c>
      <c r="D159" t="s">
        <v>376</v>
      </c>
      <c r="E159" t="s">
        <v>156</v>
      </c>
      <c r="F159" t="s">
        <v>795</v>
      </c>
      <c r="G159" t="s">
        <v>689</v>
      </c>
      <c r="H159">
        <v>7</v>
      </c>
      <c r="I159">
        <v>4</v>
      </c>
      <c r="J159">
        <v>3</v>
      </c>
      <c r="K159" t="s">
        <v>864</v>
      </c>
    </row>
    <row r="160" spans="1:11" x14ac:dyDescent="0.3">
      <c r="A160">
        <v>175</v>
      </c>
      <c r="B160" t="s">
        <v>731</v>
      </c>
      <c r="C160" t="s">
        <v>792</v>
      </c>
      <c r="D160" t="s">
        <v>283</v>
      </c>
      <c r="E160" t="s">
        <v>135</v>
      </c>
      <c r="F160" t="s">
        <v>865</v>
      </c>
      <c r="G160" t="s">
        <v>734</v>
      </c>
      <c r="H160">
        <v>1</v>
      </c>
      <c r="I160">
        <v>1</v>
      </c>
      <c r="J160">
        <v>7</v>
      </c>
      <c r="K160" t="s">
        <v>866</v>
      </c>
    </row>
    <row r="161" spans="1:11" x14ac:dyDescent="0.3">
      <c r="A161">
        <v>107</v>
      </c>
      <c r="B161">
        <v>1400</v>
      </c>
      <c r="C161" t="s">
        <v>787</v>
      </c>
      <c r="D161" t="s">
        <v>129</v>
      </c>
      <c r="E161" t="s">
        <v>156</v>
      </c>
      <c r="F161" t="s">
        <v>867</v>
      </c>
      <c r="G161">
        <v>26</v>
      </c>
      <c r="H161">
        <v>1</v>
      </c>
      <c r="I161">
        <v>1</v>
      </c>
      <c r="J161">
        <v>5</v>
      </c>
      <c r="K161" t="s">
        <v>421</v>
      </c>
    </row>
    <row r="162" spans="1:11" x14ac:dyDescent="0.3">
      <c r="A162">
        <v>120</v>
      </c>
      <c r="B162">
        <v>800</v>
      </c>
      <c r="C162" t="s">
        <v>787</v>
      </c>
      <c r="D162" t="s">
        <v>129</v>
      </c>
      <c r="E162" t="s">
        <v>156</v>
      </c>
      <c r="F162">
        <v>100</v>
      </c>
      <c r="G162">
        <v>26</v>
      </c>
      <c r="H162">
        <v>1</v>
      </c>
      <c r="I162">
        <v>1</v>
      </c>
      <c r="J162">
        <v>5</v>
      </c>
      <c r="K162" t="s">
        <v>421</v>
      </c>
    </row>
    <row r="163" spans="1:11" x14ac:dyDescent="0.3">
      <c r="A163">
        <v>120</v>
      </c>
      <c r="B163">
        <v>800</v>
      </c>
      <c r="C163" t="s">
        <v>787</v>
      </c>
      <c r="D163" t="s">
        <v>129</v>
      </c>
      <c r="E163" t="s">
        <v>156</v>
      </c>
      <c r="F163">
        <v>100</v>
      </c>
      <c r="G163">
        <v>26</v>
      </c>
      <c r="H163">
        <v>1</v>
      </c>
      <c r="I163">
        <v>1</v>
      </c>
      <c r="J163">
        <v>5</v>
      </c>
      <c r="K163" t="s">
        <v>421</v>
      </c>
    </row>
    <row r="164" spans="1:11" x14ac:dyDescent="0.3">
      <c r="A164">
        <v>120</v>
      </c>
      <c r="B164">
        <v>800</v>
      </c>
      <c r="C164" t="s">
        <v>787</v>
      </c>
      <c r="D164" t="s">
        <v>447</v>
      </c>
      <c r="E164" t="s">
        <v>156</v>
      </c>
      <c r="F164">
        <v>75</v>
      </c>
      <c r="G164">
        <v>26</v>
      </c>
      <c r="H164">
        <v>1</v>
      </c>
      <c r="I164">
        <v>1</v>
      </c>
      <c r="J164">
        <v>5</v>
      </c>
      <c r="K164" t="s">
        <v>421</v>
      </c>
    </row>
    <row r="165" spans="1:11" x14ac:dyDescent="0.3">
      <c r="A165">
        <v>120</v>
      </c>
      <c r="B165">
        <v>1100</v>
      </c>
      <c r="C165" t="s">
        <v>787</v>
      </c>
      <c r="D165" t="s">
        <v>447</v>
      </c>
      <c r="E165" t="s">
        <v>156</v>
      </c>
      <c r="F165" t="s">
        <v>868</v>
      </c>
      <c r="G165">
        <v>26</v>
      </c>
      <c r="H165">
        <v>1</v>
      </c>
      <c r="I165">
        <v>1</v>
      </c>
      <c r="J165">
        <v>5</v>
      </c>
      <c r="K165" t="s">
        <v>421</v>
      </c>
    </row>
    <row r="166" spans="1:11" x14ac:dyDescent="0.3">
      <c r="A166">
        <v>120</v>
      </c>
      <c r="B166">
        <v>1400</v>
      </c>
      <c r="C166" t="s">
        <v>787</v>
      </c>
      <c r="D166" t="s">
        <v>447</v>
      </c>
      <c r="E166" t="s">
        <v>156</v>
      </c>
      <c r="F166" t="s">
        <v>869</v>
      </c>
      <c r="G166">
        <v>26</v>
      </c>
      <c r="H166">
        <v>1</v>
      </c>
      <c r="I166">
        <v>1</v>
      </c>
      <c r="J166">
        <v>5</v>
      </c>
      <c r="K166" t="s">
        <v>421</v>
      </c>
    </row>
    <row r="167" spans="1:11" x14ac:dyDescent="0.3">
      <c r="A167">
        <v>120</v>
      </c>
      <c r="B167">
        <v>1700</v>
      </c>
      <c r="C167" t="s">
        <v>787</v>
      </c>
      <c r="D167" t="s">
        <v>129</v>
      </c>
      <c r="E167" t="s">
        <v>156</v>
      </c>
      <c r="F167" t="s">
        <v>870</v>
      </c>
      <c r="G167">
        <v>26</v>
      </c>
      <c r="H167">
        <v>1</v>
      </c>
      <c r="I167">
        <v>1</v>
      </c>
      <c r="J167">
        <v>5</v>
      </c>
      <c r="K167" t="s">
        <v>421</v>
      </c>
    </row>
    <row r="168" spans="1:11" x14ac:dyDescent="0.3">
      <c r="A168">
        <v>160</v>
      </c>
      <c r="B168">
        <v>1000</v>
      </c>
      <c r="C168" t="s">
        <v>787</v>
      </c>
      <c r="D168" t="s">
        <v>129</v>
      </c>
      <c r="E168" t="s">
        <v>156</v>
      </c>
      <c r="F168" t="s">
        <v>211</v>
      </c>
      <c r="G168">
        <v>26</v>
      </c>
      <c r="H168">
        <v>1</v>
      </c>
      <c r="I168">
        <v>1</v>
      </c>
      <c r="J168">
        <v>5</v>
      </c>
      <c r="K168" t="s">
        <v>421</v>
      </c>
    </row>
    <row r="169" spans="1:11" x14ac:dyDescent="0.3">
      <c r="A169">
        <v>160</v>
      </c>
      <c r="B169">
        <v>2000</v>
      </c>
      <c r="C169" t="s">
        <v>787</v>
      </c>
      <c r="D169" t="s">
        <v>129</v>
      </c>
      <c r="E169" t="s">
        <v>156</v>
      </c>
      <c r="F169" t="s">
        <v>177</v>
      </c>
      <c r="G169">
        <v>26</v>
      </c>
      <c r="H169">
        <v>1</v>
      </c>
      <c r="I169">
        <v>1</v>
      </c>
      <c r="J169">
        <v>5</v>
      </c>
      <c r="K169" t="s">
        <v>421</v>
      </c>
    </row>
    <row r="170" spans="1:11" x14ac:dyDescent="0.3">
      <c r="A170">
        <v>180</v>
      </c>
      <c r="B170">
        <v>1400</v>
      </c>
      <c r="C170" t="s">
        <v>787</v>
      </c>
      <c r="D170" t="s">
        <v>129</v>
      </c>
      <c r="E170" t="s">
        <v>156</v>
      </c>
      <c r="F170" t="s">
        <v>502</v>
      </c>
      <c r="G170">
        <v>26</v>
      </c>
      <c r="H170">
        <v>1</v>
      </c>
      <c r="I170">
        <v>1</v>
      </c>
      <c r="J170">
        <v>5</v>
      </c>
      <c r="K170" t="s">
        <v>421</v>
      </c>
    </row>
    <row r="171" spans="1:11" x14ac:dyDescent="0.3">
      <c r="A171">
        <v>180</v>
      </c>
      <c r="B171">
        <v>1400</v>
      </c>
      <c r="C171" t="s">
        <v>787</v>
      </c>
      <c r="D171" t="s">
        <v>447</v>
      </c>
      <c r="E171" t="s">
        <v>156</v>
      </c>
      <c r="F171" t="s">
        <v>871</v>
      </c>
      <c r="G171">
        <v>26</v>
      </c>
      <c r="H171">
        <v>1</v>
      </c>
      <c r="I171">
        <v>1</v>
      </c>
      <c r="J171">
        <v>5</v>
      </c>
      <c r="K171" t="s">
        <v>421</v>
      </c>
    </row>
    <row r="172" spans="1:11" x14ac:dyDescent="0.3">
      <c r="A172">
        <v>200</v>
      </c>
      <c r="B172">
        <v>1400</v>
      </c>
      <c r="C172" t="s">
        <v>787</v>
      </c>
      <c r="D172" t="s">
        <v>129</v>
      </c>
      <c r="E172" t="s">
        <v>156</v>
      </c>
      <c r="F172" t="s">
        <v>661</v>
      </c>
      <c r="G172">
        <v>26</v>
      </c>
      <c r="H172">
        <v>1</v>
      </c>
      <c r="I172">
        <v>1</v>
      </c>
      <c r="J172">
        <v>5</v>
      </c>
      <c r="K172" t="s">
        <v>421</v>
      </c>
    </row>
    <row r="173" spans="1:11" x14ac:dyDescent="0.3">
      <c r="A173">
        <v>240</v>
      </c>
      <c r="B173">
        <v>2800</v>
      </c>
      <c r="C173" t="s">
        <v>787</v>
      </c>
      <c r="D173" t="s">
        <v>129</v>
      </c>
      <c r="E173" t="s">
        <v>156</v>
      </c>
      <c r="F173" t="s">
        <v>872</v>
      </c>
      <c r="G173">
        <v>26</v>
      </c>
      <c r="H173">
        <v>1</v>
      </c>
      <c r="I173">
        <v>1</v>
      </c>
      <c r="J173">
        <v>5</v>
      </c>
      <c r="K173" t="s">
        <v>421</v>
      </c>
    </row>
    <row r="174" spans="1:11" x14ac:dyDescent="0.3">
      <c r="A174">
        <v>140</v>
      </c>
      <c r="B174">
        <v>1000</v>
      </c>
      <c r="C174" t="s">
        <v>171</v>
      </c>
      <c r="D174" t="s">
        <v>376</v>
      </c>
      <c r="E174" t="s">
        <v>135</v>
      </c>
      <c r="F174" t="s">
        <v>188</v>
      </c>
      <c r="G174" t="s">
        <v>819</v>
      </c>
      <c r="H174">
        <v>2</v>
      </c>
      <c r="I174">
        <v>3</v>
      </c>
      <c r="J174">
        <v>4</v>
      </c>
      <c r="K174" t="s">
        <v>873</v>
      </c>
    </row>
    <row r="175" spans="1:11" x14ac:dyDescent="0.3">
      <c r="A175">
        <v>100</v>
      </c>
      <c r="B175">
        <v>250</v>
      </c>
      <c r="C175" t="s">
        <v>874</v>
      </c>
      <c r="D175" t="s">
        <v>156</v>
      </c>
      <c r="E175" t="s">
        <v>375</v>
      </c>
      <c r="F175" t="s">
        <v>875</v>
      </c>
      <c r="G175" t="s">
        <v>750</v>
      </c>
      <c r="H175">
        <v>1</v>
      </c>
      <c r="I175">
        <v>1</v>
      </c>
      <c r="J175">
        <v>6</v>
      </c>
      <c r="K175" t="s">
        <v>424</v>
      </c>
    </row>
    <row r="176" spans="1:11" x14ac:dyDescent="0.3">
      <c r="A176">
        <v>200</v>
      </c>
      <c r="B176">
        <v>1500</v>
      </c>
      <c r="C176" t="s">
        <v>134</v>
      </c>
      <c r="D176" t="s">
        <v>129</v>
      </c>
      <c r="E176" t="s">
        <v>130</v>
      </c>
      <c r="F176" t="s">
        <v>131</v>
      </c>
      <c r="G176" t="s">
        <v>698</v>
      </c>
      <c r="H176">
        <v>1</v>
      </c>
      <c r="I176">
        <v>1</v>
      </c>
      <c r="J176">
        <v>2</v>
      </c>
      <c r="K176" t="s">
        <v>424</v>
      </c>
    </row>
    <row r="177" spans="1:11" x14ac:dyDescent="0.3">
      <c r="A177">
        <v>125</v>
      </c>
      <c r="B177" t="s">
        <v>752</v>
      </c>
      <c r="C177" t="s">
        <v>796</v>
      </c>
      <c r="D177" t="s">
        <v>190</v>
      </c>
      <c r="E177" t="s">
        <v>135</v>
      </c>
      <c r="F177" t="s">
        <v>876</v>
      </c>
      <c r="G177" t="s">
        <v>734</v>
      </c>
      <c r="H177">
        <v>1</v>
      </c>
      <c r="I177">
        <v>1</v>
      </c>
      <c r="J177">
        <v>7</v>
      </c>
      <c r="K177" t="s">
        <v>877</v>
      </c>
    </row>
    <row r="178" spans="1:11" x14ac:dyDescent="0.3">
      <c r="A178">
        <v>100</v>
      </c>
      <c r="B178">
        <v>300</v>
      </c>
      <c r="C178" t="s">
        <v>134</v>
      </c>
      <c r="D178" t="s">
        <v>376</v>
      </c>
      <c r="E178" t="s">
        <v>156</v>
      </c>
      <c r="F178" t="s">
        <v>878</v>
      </c>
      <c r="G178" t="s">
        <v>689</v>
      </c>
      <c r="H178">
        <v>7</v>
      </c>
      <c r="I178">
        <v>4</v>
      </c>
      <c r="J178">
        <v>3</v>
      </c>
      <c r="K178" t="s">
        <v>427</v>
      </c>
    </row>
    <row r="179" spans="1:11" x14ac:dyDescent="0.3">
      <c r="A179">
        <v>200</v>
      </c>
      <c r="B179">
        <v>1100</v>
      </c>
      <c r="C179" t="s">
        <v>198</v>
      </c>
      <c r="D179" t="s">
        <v>129</v>
      </c>
      <c r="E179" t="s">
        <v>130</v>
      </c>
      <c r="F179" t="s">
        <v>879</v>
      </c>
      <c r="G179" t="s">
        <v>698</v>
      </c>
      <c r="H179">
        <v>1</v>
      </c>
      <c r="I179">
        <v>1</v>
      </c>
      <c r="J179">
        <v>2</v>
      </c>
      <c r="K179" t="s">
        <v>427</v>
      </c>
    </row>
    <row r="180" spans="1:11" x14ac:dyDescent="0.3">
      <c r="A180">
        <v>200</v>
      </c>
      <c r="B180">
        <v>1100</v>
      </c>
      <c r="C180" t="s">
        <v>134</v>
      </c>
      <c r="D180" t="s">
        <v>156</v>
      </c>
      <c r="E180" t="s">
        <v>130</v>
      </c>
      <c r="F180" t="s">
        <v>880</v>
      </c>
      <c r="G180" t="s">
        <v>698</v>
      </c>
      <c r="H180">
        <v>1</v>
      </c>
      <c r="I180">
        <v>1</v>
      </c>
      <c r="J180">
        <v>2</v>
      </c>
      <c r="K180" t="s">
        <v>881</v>
      </c>
    </row>
    <row r="181" spans="1:11" x14ac:dyDescent="0.3">
      <c r="A181">
        <v>100</v>
      </c>
      <c r="B181">
        <v>600</v>
      </c>
      <c r="C181" t="s">
        <v>134</v>
      </c>
      <c r="D181" t="s">
        <v>129</v>
      </c>
      <c r="E181" t="s">
        <v>359</v>
      </c>
      <c r="F181" t="s">
        <v>694</v>
      </c>
      <c r="G181" t="s">
        <v>801</v>
      </c>
      <c r="H181">
        <v>1</v>
      </c>
      <c r="I181">
        <v>1</v>
      </c>
      <c r="J181">
        <v>4</v>
      </c>
      <c r="K181" t="s">
        <v>882</v>
      </c>
    </row>
    <row r="182" spans="1:11" x14ac:dyDescent="0.3">
      <c r="A182">
        <v>200</v>
      </c>
      <c r="B182">
        <v>698</v>
      </c>
      <c r="C182" t="s">
        <v>195</v>
      </c>
      <c r="D182" t="s">
        <v>156</v>
      </c>
      <c r="E182" t="s">
        <v>139</v>
      </c>
      <c r="F182" t="s">
        <v>883</v>
      </c>
      <c r="G182" t="s">
        <v>844</v>
      </c>
      <c r="H182">
        <v>7</v>
      </c>
      <c r="I182">
        <v>1</v>
      </c>
      <c r="J182">
        <v>4</v>
      </c>
      <c r="K182" t="s">
        <v>884</v>
      </c>
    </row>
    <row r="183" spans="1:11" x14ac:dyDescent="0.3">
      <c r="A183">
        <v>140</v>
      </c>
      <c r="B183">
        <v>1000</v>
      </c>
      <c r="C183" t="s">
        <v>134</v>
      </c>
      <c r="D183" t="s">
        <v>376</v>
      </c>
      <c r="E183" t="s">
        <v>135</v>
      </c>
      <c r="F183" t="s">
        <v>885</v>
      </c>
      <c r="G183" t="s">
        <v>819</v>
      </c>
      <c r="H183">
        <v>2</v>
      </c>
      <c r="I183">
        <v>3</v>
      </c>
      <c r="J183">
        <v>4</v>
      </c>
      <c r="K183" t="s">
        <v>886</v>
      </c>
    </row>
    <row r="184" spans="1:11" x14ac:dyDescent="0.3">
      <c r="A184">
        <v>150</v>
      </c>
      <c r="B184">
        <v>714</v>
      </c>
      <c r="C184" t="s">
        <v>701</v>
      </c>
      <c r="D184" t="s">
        <v>129</v>
      </c>
      <c r="E184" t="s">
        <v>164</v>
      </c>
      <c r="F184" t="s">
        <v>887</v>
      </c>
      <c r="G184" t="s">
        <v>713</v>
      </c>
      <c r="H184">
        <v>1</v>
      </c>
      <c r="I184">
        <v>1</v>
      </c>
      <c r="J184">
        <v>7</v>
      </c>
      <c r="K184" t="s">
        <v>888</v>
      </c>
    </row>
    <row r="185" spans="1:11" x14ac:dyDescent="0.3">
      <c r="A185">
        <v>125</v>
      </c>
      <c r="B185">
        <v>1100</v>
      </c>
      <c r="C185" t="s">
        <v>134</v>
      </c>
      <c r="D185" t="s">
        <v>129</v>
      </c>
      <c r="E185" t="s">
        <v>130</v>
      </c>
      <c r="F185" t="s">
        <v>889</v>
      </c>
      <c r="G185" t="s">
        <v>698</v>
      </c>
      <c r="H185">
        <v>1</v>
      </c>
      <c r="I185">
        <v>1</v>
      </c>
      <c r="J185">
        <v>2</v>
      </c>
      <c r="K185" t="s">
        <v>890</v>
      </c>
    </row>
    <row r="186" spans="1:11" x14ac:dyDescent="0.3">
      <c r="A186">
        <v>200</v>
      </c>
      <c r="B186">
        <v>1667</v>
      </c>
      <c r="C186" t="s">
        <v>134</v>
      </c>
      <c r="D186" t="s">
        <v>129</v>
      </c>
      <c r="E186" t="s">
        <v>164</v>
      </c>
      <c r="F186" t="s">
        <v>891</v>
      </c>
      <c r="G186" t="s">
        <v>713</v>
      </c>
      <c r="H186">
        <v>1</v>
      </c>
      <c r="I186">
        <v>1</v>
      </c>
      <c r="J186">
        <v>7</v>
      </c>
      <c r="K186" t="s">
        <v>448</v>
      </c>
    </row>
    <row r="187" spans="1:11" x14ac:dyDescent="0.3">
      <c r="A187">
        <v>150</v>
      </c>
      <c r="B187" t="s">
        <v>892</v>
      </c>
      <c r="C187" t="s">
        <v>737</v>
      </c>
      <c r="D187" t="s">
        <v>156</v>
      </c>
      <c r="E187" t="s">
        <v>139</v>
      </c>
      <c r="F187">
        <v>180</v>
      </c>
      <c r="G187">
        <v>30</v>
      </c>
      <c r="H187">
        <v>7</v>
      </c>
      <c r="I187">
        <v>3</v>
      </c>
      <c r="J187">
        <v>4</v>
      </c>
      <c r="K187" t="s">
        <v>893</v>
      </c>
    </row>
    <row r="188" spans="1:11" x14ac:dyDescent="0.3">
      <c r="A188">
        <v>80</v>
      </c>
      <c r="B188">
        <v>300</v>
      </c>
      <c r="C188" t="s">
        <v>447</v>
      </c>
      <c r="D188" t="s">
        <v>376</v>
      </c>
      <c r="E188" t="s">
        <v>156</v>
      </c>
      <c r="F188" t="s">
        <v>651</v>
      </c>
      <c r="G188" t="s">
        <v>689</v>
      </c>
      <c r="H188">
        <v>7</v>
      </c>
      <c r="I188">
        <v>4</v>
      </c>
      <c r="J188">
        <v>3</v>
      </c>
      <c r="K188" t="s">
        <v>451</v>
      </c>
    </row>
    <row r="189" spans="1:11" x14ac:dyDescent="0.3">
      <c r="A189">
        <v>200</v>
      </c>
      <c r="B189">
        <v>952</v>
      </c>
      <c r="C189" t="s">
        <v>701</v>
      </c>
      <c r="D189" t="s">
        <v>129</v>
      </c>
      <c r="E189" t="s">
        <v>164</v>
      </c>
      <c r="F189" t="s">
        <v>887</v>
      </c>
      <c r="G189" t="s">
        <v>713</v>
      </c>
      <c r="H189">
        <v>1</v>
      </c>
      <c r="I189">
        <v>1</v>
      </c>
      <c r="J189">
        <v>7</v>
      </c>
      <c r="K189" t="s">
        <v>456</v>
      </c>
    </row>
    <row r="190" spans="1:11" x14ac:dyDescent="0.3">
      <c r="A190">
        <v>150</v>
      </c>
      <c r="B190" t="s">
        <v>832</v>
      </c>
      <c r="C190" t="s">
        <v>833</v>
      </c>
      <c r="D190" t="s">
        <v>156</v>
      </c>
      <c r="E190" t="s">
        <v>139</v>
      </c>
      <c r="F190">
        <v>180</v>
      </c>
      <c r="G190">
        <v>30</v>
      </c>
      <c r="H190">
        <v>7</v>
      </c>
      <c r="I190">
        <v>3</v>
      </c>
      <c r="J190">
        <v>4</v>
      </c>
      <c r="K190" t="s">
        <v>462</v>
      </c>
    </row>
    <row r="191" spans="1:11" x14ac:dyDescent="0.3">
      <c r="A191">
        <v>200</v>
      </c>
      <c r="B191">
        <v>577</v>
      </c>
      <c r="C191" t="s">
        <v>195</v>
      </c>
      <c r="D191" t="s">
        <v>156</v>
      </c>
      <c r="E191" t="s">
        <v>139</v>
      </c>
      <c r="F191" t="s">
        <v>894</v>
      </c>
      <c r="G191" t="s">
        <v>844</v>
      </c>
      <c r="H191">
        <v>7</v>
      </c>
      <c r="I191">
        <v>1</v>
      </c>
      <c r="J191">
        <v>4</v>
      </c>
      <c r="K191" t="s">
        <v>895</v>
      </c>
    </row>
    <row r="192" spans="1:11" x14ac:dyDescent="0.3">
      <c r="A192">
        <v>200</v>
      </c>
      <c r="B192">
        <v>2000</v>
      </c>
      <c r="C192" t="s">
        <v>171</v>
      </c>
      <c r="D192" t="s">
        <v>129</v>
      </c>
      <c r="E192" t="s">
        <v>139</v>
      </c>
      <c r="F192" t="s">
        <v>131</v>
      </c>
      <c r="G192" t="s">
        <v>860</v>
      </c>
      <c r="H192">
        <v>1</v>
      </c>
      <c r="I192">
        <v>3</v>
      </c>
      <c r="J192">
        <v>4</v>
      </c>
      <c r="K192" t="s">
        <v>708</v>
      </c>
    </row>
    <row r="193" spans="1:11" x14ac:dyDescent="0.3">
      <c r="A193">
        <v>100</v>
      </c>
      <c r="B193">
        <v>400</v>
      </c>
      <c r="C193" t="s">
        <v>129</v>
      </c>
      <c r="D193" t="s">
        <v>129</v>
      </c>
      <c r="E193" t="s">
        <v>359</v>
      </c>
      <c r="F193" t="s">
        <v>827</v>
      </c>
      <c r="G193" t="s">
        <v>801</v>
      </c>
      <c r="H193">
        <v>1</v>
      </c>
      <c r="I193">
        <v>1</v>
      </c>
      <c r="J193">
        <v>4</v>
      </c>
      <c r="K193" t="s">
        <v>896</v>
      </c>
    </row>
    <row r="194" spans="1:11" x14ac:dyDescent="0.3">
      <c r="A194">
        <v>100</v>
      </c>
      <c r="B194">
        <v>120</v>
      </c>
      <c r="C194" t="s">
        <v>494</v>
      </c>
      <c r="D194" t="s">
        <v>156</v>
      </c>
      <c r="E194" t="s">
        <v>375</v>
      </c>
      <c r="F194" t="s">
        <v>749</v>
      </c>
      <c r="G194" t="s">
        <v>750</v>
      </c>
      <c r="H194">
        <v>1</v>
      </c>
      <c r="I194">
        <v>1</v>
      </c>
      <c r="J194">
        <v>6</v>
      </c>
      <c r="K194" t="s">
        <v>897</v>
      </c>
    </row>
    <row r="195" spans="1:11" x14ac:dyDescent="0.3">
      <c r="A195">
        <v>140</v>
      </c>
      <c r="B195">
        <v>800</v>
      </c>
      <c r="C195" t="s">
        <v>171</v>
      </c>
      <c r="D195" t="s">
        <v>129</v>
      </c>
      <c r="E195" t="s">
        <v>135</v>
      </c>
      <c r="F195" t="s">
        <v>708</v>
      </c>
      <c r="G195" t="s">
        <v>819</v>
      </c>
      <c r="H195">
        <v>2</v>
      </c>
      <c r="I195">
        <v>3</v>
      </c>
      <c r="J195">
        <v>4</v>
      </c>
      <c r="K195" t="s">
        <v>898</v>
      </c>
    </row>
    <row r="196" spans="1:11" x14ac:dyDescent="0.3">
      <c r="A196">
        <v>150</v>
      </c>
      <c r="B196">
        <v>125</v>
      </c>
      <c r="C196" t="s">
        <v>359</v>
      </c>
      <c r="D196" t="s">
        <v>156</v>
      </c>
      <c r="E196" t="s">
        <v>834</v>
      </c>
      <c r="F196" t="s">
        <v>629</v>
      </c>
      <c r="G196" t="s">
        <v>718</v>
      </c>
      <c r="H196">
        <v>1</v>
      </c>
      <c r="I196">
        <v>2</v>
      </c>
      <c r="J196">
        <v>7</v>
      </c>
      <c r="K196" t="s">
        <v>483</v>
      </c>
    </row>
    <row r="197" spans="1:11" x14ac:dyDescent="0.3">
      <c r="A197">
        <v>150</v>
      </c>
      <c r="B197">
        <v>175</v>
      </c>
      <c r="C197" t="s">
        <v>359</v>
      </c>
      <c r="D197" t="s">
        <v>156</v>
      </c>
      <c r="E197" t="s">
        <v>834</v>
      </c>
      <c r="F197" t="s">
        <v>899</v>
      </c>
      <c r="G197" t="s">
        <v>718</v>
      </c>
      <c r="H197">
        <v>1</v>
      </c>
      <c r="I197">
        <v>2</v>
      </c>
      <c r="J197">
        <v>7</v>
      </c>
      <c r="K197" t="s">
        <v>483</v>
      </c>
    </row>
    <row r="198" spans="1:11" x14ac:dyDescent="0.3">
      <c r="A198">
        <v>200</v>
      </c>
      <c r="B198">
        <v>2000</v>
      </c>
      <c r="C198" t="s">
        <v>171</v>
      </c>
      <c r="D198" t="s">
        <v>129</v>
      </c>
      <c r="E198" t="s">
        <v>139</v>
      </c>
      <c r="F198" t="s">
        <v>131</v>
      </c>
      <c r="G198" t="s">
        <v>860</v>
      </c>
      <c r="H198">
        <v>1</v>
      </c>
      <c r="I198">
        <v>3</v>
      </c>
      <c r="J198">
        <v>4</v>
      </c>
      <c r="K198" t="s">
        <v>483</v>
      </c>
    </row>
    <row r="199" spans="1:11" x14ac:dyDescent="0.3">
      <c r="A199">
        <v>150</v>
      </c>
      <c r="B199" t="s">
        <v>892</v>
      </c>
      <c r="C199" t="s">
        <v>737</v>
      </c>
      <c r="D199" t="s">
        <v>156</v>
      </c>
      <c r="E199" t="s">
        <v>139</v>
      </c>
      <c r="F199">
        <v>180</v>
      </c>
      <c r="G199">
        <v>30</v>
      </c>
      <c r="H199">
        <v>7</v>
      </c>
      <c r="I199">
        <v>3</v>
      </c>
      <c r="J199">
        <v>4</v>
      </c>
      <c r="K199" t="s">
        <v>900</v>
      </c>
    </row>
    <row r="200" spans="1:11" x14ac:dyDescent="0.3">
      <c r="A200">
        <v>160</v>
      </c>
      <c r="B200">
        <v>1000</v>
      </c>
      <c r="C200" t="s">
        <v>171</v>
      </c>
      <c r="D200" t="s">
        <v>129</v>
      </c>
      <c r="E200" t="s">
        <v>135</v>
      </c>
      <c r="F200" t="s">
        <v>518</v>
      </c>
      <c r="G200" t="s">
        <v>819</v>
      </c>
      <c r="H200">
        <v>2</v>
      </c>
      <c r="I200">
        <v>3</v>
      </c>
      <c r="J200">
        <v>4</v>
      </c>
      <c r="K200" t="s">
        <v>901</v>
      </c>
    </row>
    <row r="201" spans="1:11" x14ac:dyDescent="0.3">
      <c r="A201">
        <v>100</v>
      </c>
      <c r="B201">
        <v>239</v>
      </c>
      <c r="C201" t="s">
        <v>494</v>
      </c>
      <c r="D201" t="s">
        <v>156</v>
      </c>
      <c r="E201" t="s">
        <v>375</v>
      </c>
      <c r="F201" t="s">
        <v>902</v>
      </c>
      <c r="G201" t="s">
        <v>750</v>
      </c>
      <c r="H201">
        <v>1</v>
      </c>
      <c r="I201">
        <v>1</v>
      </c>
      <c r="J201">
        <v>6</v>
      </c>
      <c r="K201" t="s">
        <v>903</v>
      </c>
    </row>
    <row r="202" spans="1:11" x14ac:dyDescent="0.3">
      <c r="A202">
        <v>125</v>
      </c>
      <c r="B202">
        <v>200</v>
      </c>
      <c r="C202" t="s">
        <v>198</v>
      </c>
      <c r="D202" t="s">
        <v>129</v>
      </c>
      <c r="E202" t="s">
        <v>139</v>
      </c>
      <c r="F202" t="s">
        <v>445</v>
      </c>
      <c r="G202" t="s">
        <v>689</v>
      </c>
      <c r="H202">
        <v>1</v>
      </c>
      <c r="I202">
        <v>2</v>
      </c>
      <c r="J202">
        <v>1</v>
      </c>
      <c r="K202" t="s">
        <v>904</v>
      </c>
    </row>
    <row r="203" spans="1:11" x14ac:dyDescent="0.3">
      <c r="A203">
        <v>120</v>
      </c>
      <c r="B203">
        <v>500</v>
      </c>
      <c r="C203" t="s">
        <v>134</v>
      </c>
      <c r="D203" t="s">
        <v>129</v>
      </c>
      <c r="E203" t="s">
        <v>139</v>
      </c>
      <c r="F203" t="s">
        <v>434</v>
      </c>
      <c r="G203" t="s">
        <v>758</v>
      </c>
      <c r="H203">
        <v>7</v>
      </c>
      <c r="I203">
        <v>1</v>
      </c>
      <c r="J203">
        <v>7</v>
      </c>
      <c r="K203" t="s">
        <v>905</v>
      </c>
    </row>
    <row r="204" spans="1:11" x14ac:dyDescent="0.3">
      <c r="A204">
        <v>100</v>
      </c>
      <c r="B204">
        <v>111</v>
      </c>
      <c r="C204" t="s">
        <v>198</v>
      </c>
      <c r="D204" t="s">
        <v>156</v>
      </c>
      <c r="E204" t="s">
        <v>375</v>
      </c>
      <c r="F204" t="s">
        <v>749</v>
      </c>
      <c r="G204" t="s">
        <v>750</v>
      </c>
      <c r="H204">
        <v>1</v>
      </c>
      <c r="I204">
        <v>1</v>
      </c>
      <c r="J204">
        <v>6</v>
      </c>
      <c r="K204" t="s">
        <v>906</v>
      </c>
    </row>
    <row r="205" spans="1:11" x14ac:dyDescent="0.3">
      <c r="A205">
        <v>150</v>
      </c>
      <c r="B205">
        <v>700</v>
      </c>
      <c r="C205" t="s">
        <v>139</v>
      </c>
      <c r="D205" t="s">
        <v>129</v>
      </c>
      <c r="E205" t="s">
        <v>139</v>
      </c>
      <c r="F205" t="s">
        <v>907</v>
      </c>
      <c r="G205" t="s">
        <v>758</v>
      </c>
      <c r="H205">
        <v>7</v>
      </c>
      <c r="I205">
        <v>1</v>
      </c>
      <c r="J205">
        <v>7</v>
      </c>
      <c r="K205" t="s">
        <v>501</v>
      </c>
    </row>
    <row r="206" spans="1:11" x14ac:dyDescent="0.3">
      <c r="A206">
        <v>150</v>
      </c>
      <c r="B206">
        <v>700</v>
      </c>
      <c r="C206" t="s">
        <v>171</v>
      </c>
      <c r="D206" t="s">
        <v>129</v>
      </c>
      <c r="E206" t="s">
        <v>139</v>
      </c>
      <c r="F206" t="s">
        <v>727</v>
      </c>
      <c r="G206" t="s">
        <v>758</v>
      </c>
      <c r="H206">
        <v>7</v>
      </c>
      <c r="I206">
        <v>1</v>
      </c>
      <c r="J206">
        <v>7</v>
      </c>
      <c r="K206" t="s">
        <v>908</v>
      </c>
    </row>
    <row r="207" spans="1:11" x14ac:dyDescent="0.3">
      <c r="A207">
        <v>150</v>
      </c>
      <c r="B207">
        <v>600</v>
      </c>
      <c r="C207" t="s">
        <v>139</v>
      </c>
      <c r="D207" t="s">
        <v>129</v>
      </c>
      <c r="E207" t="s">
        <v>139</v>
      </c>
      <c r="F207" t="s">
        <v>727</v>
      </c>
      <c r="G207" t="s">
        <v>758</v>
      </c>
      <c r="H207">
        <v>7</v>
      </c>
      <c r="I207">
        <v>1</v>
      </c>
      <c r="J207">
        <v>7</v>
      </c>
      <c r="K207" t="s">
        <v>908</v>
      </c>
    </row>
    <row r="208" spans="1:11" x14ac:dyDescent="0.3">
      <c r="A208">
        <v>200</v>
      </c>
      <c r="B208">
        <v>500</v>
      </c>
      <c r="C208" t="s">
        <v>134</v>
      </c>
      <c r="D208" t="s">
        <v>129</v>
      </c>
      <c r="E208" t="s">
        <v>130</v>
      </c>
      <c r="F208" t="s">
        <v>527</v>
      </c>
      <c r="G208" t="s">
        <v>698</v>
      </c>
      <c r="H208">
        <v>1</v>
      </c>
      <c r="I208">
        <v>1</v>
      </c>
      <c r="J208">
        <v>2</v>
      </c>
      <c r="K208" t="s">
        <v>908</v>
      </c>
    </row>
    <row r="209" spans="1:11" x14ac:dyDescent="0.3">
      <c r="A209">
        <v>150</v>
      </c>
      <c r="B209">
        <v>550</v>
      </c>
      <c r="C209" t="s">
        <v>134</v>
      </c>
      <c r="D209" t="s">
        <v>129</v>
      </c>
      <c r="E209" t="s">
        <v>139</v>
      </c>
      <c r="F209" t="s">
        <v>909</v>
      </c>
      <c r="G209" t="s">
        <v>758</v>
      </c>
      <c r="H209">
        <v>7</v>
      </c>
      <c r="I209">
        <v>1</v>
      </c>
      <c r="J209">
        <v>7</v>
      </c>
      <c r="K209" t="s">
        <v>910</v>
      </c>
    </row>
    <row r="210" spans="1:11" x14ac:dyDescent="0.3">
      <c r="A210">
        <v>200</v>
      </c>
      <c r="B210">
        <v>1800</v>
      </c>
      <c r="C210" t="s">
        <v>198</v>
      </c>
      <c r="D210" t="s">
        <v>129</v>
      </c>
      <c r="E210" t="s">
        <v>139</v>
      </c>
      <c r="F210" t="s">
        <v>667</v>
      </c>
      <c r="G210" t="s">
        <v>689</v>
      </c>
      <c r="H210">
        <v>1</v>
      </c>
      <c r="I210">
        <v>2</v>
      </c>
      <c r="J210">
        <v>1</v>
      </c>
      <c r="K210" t="s">
        <v>911</v>
      </c>
    </row>
    <row r="211" spans="1:11" x14ac:dyDescent="0.3">
      <c r="A211">
        <v>150</v>
      </c>
      <c r="B211">
        <v>1250</v>
      </c>
      <c r="C211" t="s">
        <v>134</v>
      </c>
      <c r="D211" t="s">
        <v>129</v>
      </c>
      <c r="E211" t="s">
        <v>164</v>
      </c>
      <c r="F211" t="s">
        <v>504</v>
      </c>
      <c r="G211" t="s">
        <v>713</v>
      </c>
      <c r="H211">
        <v>1</v>
      </c>
      <c r="I211">
        <v>1</v>
      </c>
      <c r="J211">
        <v>7</v>
      </c>
      <c r="K211" t="s">
        <v>912</v>
      </c>
    </row>
    <row r="212" spans="1:11" x14ac:dyDescent="0.3">
      <c r="A212">
        <v>275</v>
      </c>
      <c r="B212">
        <v>2600</v>
      </c>
      <c r="C212" t="s">
        <v>198</v>
      </c>
      <c r="D212" t="s">
        <v>129</v>
      </c>
      <c r="E212" t="s">
        <v>139</v>
      </c>
      <c r="F212" t="s">
        <v>913</v>
      </c>
      <c r="G212" t="s">
        <v>689</v>
      </c>
      <c r="H212">
        <v>1</v>
      </c>
      <c r="I212">
        <v>2</v>
      </c>
      <c r="J212">
        <v>1</v>
      </c>
      <c r="K212" t="s">
        <v>507</v>
      </c>
    </row>
    <row r="213" spans="1:11" x14ac:dyDescent="0.3">
      <c r="A213">
        <v>75</v>
      </c>
      <c r="B213">
        <v>1050</v>
      </c>
      <c r="C213" t="s">
        <v>787</v>
      </c>
      <c r="D213" t="s">
        <v>129</v>
      </c>
      <c r="E213" t="s">
        <v>156</v>
      </c>
      <c r="F213" t="s">
        <v>193</v>
      </c>
      <c r="G213">
        <v>26</v>
      </c>
      <c r="H213">
        <v>1</v>
      </c>
      <c r="I213">
        <v>1</v>
      </c>
      <c r="J213">
        <v>5</v>
      </c>
      <c r="K213" t="s">
        <v>914</v>
      </c>
    </row>
    <row r="214" spans="1:11" x14ac:dyDescent="0.3">
      <c r="A214">
        <v>90</v>
      </c>
      <c r="B214">
        <v>1400</v>
      </c>
      <c r="C214" t="s">
        <v>787</v>
      </c>
      <c r="D214" t="s">
        <v>129</v>
      </c>
      <c r="E214" t="s">
        <v>156</v>
      </c>
      <c r="F214" t="s">
        <v>869</v>
      </c>
      <c r="G214">
        <v>26</v>
      </c>
      <c r="H214">
        <v>1</v>
      </c>
      <c r="I214">
        <v>1</v>
      </c>
      <c r="J214">
        <v>5</v>
      </c>
      <c r="K214" t="s">
        <v>914</v>
      </c>
    </row>
    <row r="215" spans="1:11" x14ac:dyDescent="0.3">
      <c r="A215">
        <v>120</v>
      </c>
      <c r="B215">
        <v>800</v>
      </c>
      <c r="C215" t="s">
        <v>787</v>
      </c>
      <c r="D215" t="s">
        <v>447</v>
      </c>
      <c r="E215" t="s">
        <v>156</v>
      </c>
      <c r="F215">
        <v>75</v>
      </c>
      <c r="G215">
        <v>26</v>
      </c>
      <c r="H215">
        <v>1</v>
      </c>
      <c r="I215">
        <v>1</v>
      </c>
      <c r="J215">
        <v>5</v>
      </c>
      <c r="K215" t="s">
        <v>914</v>
      </c>
    </row>
    <row r="216" spans="1:11" x14ac:dyDescent="0.3">
      <c r="A216">
        <v>120</v>
      </c>
      <c r="B216">
        <v>1100</v>
      </c>
      <c r="C216" t="s">
        <v>787</v>
      </c>
      <c r="D216" t="s">
        <v>129</v>
      </c>
      <c r="E216" t="s">
        <v>156</v>
      </c>
      <c r="F216" t="s">
        <v>915</v>
      </c>
      <c r="G216">
        <v>26</v>
      </c>
      <c r="H216">
        <v>1</v>
      </c>
      <c r="I216">
        <v>1</v>
      </c>
      <c r="J216">
        <v>5</v>
      </c>
      <c r="K216" t="s">
        <v>914</v>
      </c>
    </row>
    <row r="217" spans="1:11" x14ac:dyDescent="0.3">
      <c r="A217">
        <v>120</v>
      </c>
      <c r="B217">
        <v>1400</v>
      </c>
      <c r="C217" t="s">
        <v>787</v>
      </c>
      <c r="D217" t="s">
        <v>129</v>
      </c>
      <c r="E217" t="s">
        <v>156</v>
      </c>
      <c r="F217" t="s">
        <v>872</v>
      </c>
      <c r="G217">
        <v>26</v>
      </c>
      <c r="H217">
        <v>1</v>
      </c>
      <c r="I217">
        <v>1</v>
      </c>
      <c r="J217">
        <v>5</v>
      </c>
      <c r="K217" t="s">
        <v>914</v>
      </c>
    </row>
    <row r="218" spans="1:11" x14ac:dyDescent="0.3">
      <c r="A218">
        <v>120</v>
      </c>
      <c r="B218">
        <v>1400</v>
      </c>
      <c r="C218" t="s">
        <v>787</v>
      </c>
      <c r="D218" t="s">
        <v>129</v>
      </c>
      <c r="E218" t="s">
        <v>156</v>
      </c>
      <c r="F218" t="s">
        <v>872</v>
      </c>
      <c r="G218">
        <v>26</v>
      </c>
      <c r="H218">
        <v>1</v>
      </c>
      <c r="I218">
        <v>1</v>
      </c>
      <c r="J218">
        <v>5</v>
      </c>
      <c r="K218" t="s">
        <v>914</v>
      </c>
    </row>
    <row r="219" spans="1:11" x14ac:dyDescent="0.3">
      <c r="A219">
        <v>140</v>
      </c>
      <c r="B219">
        <v>800</v>
      </c>
      <c r="C219" t="s">
        <v>134</v>
      </c>
      <c r="D219" t="s">
        <v>129</v>
      </c>
      <c r="E219" t="s">
        <v>135</v>
      </c>
      <c r="F219" t="s">
        <v>312</v>
      </c>
      <c r="G219" t="s">
        <v>819</v>
      </c>
      <c r="H219">
        <v>2</v>
      </c>
      <c r="I219">
        <v>3</v>
      </c>
      <c r="J219">
        <v>4</v>
      </c>
      <c r="K219" t="s">
        <v>916</v>
      </c>
    </row>
    <row r="220" spans="1:11" x14ac:dyDescent="0.3">
      <c r="A220">
        <v>120</v>
      </c>
      <c r="B220">
        <v>300</v>
      </c>
      <c r="C220" t="s">
        <v>134</v>
      </c>
      <c r="D220" t="s">
        <v>129</v>
      </c>
      <c r="E220" t="s">
        <v>139</v>
      </c>
      <c r="F220" t="s">
        <v>527</v>
      </c>
      <c r="G220" t="s">
        <v>758</v>
      </c>
      <c r="H220">
        <v>7</v>
      </c>
      <c r="I220">
        <v>1</v>
      </c>
      <c r="J220">
        <v>7</v>
      </c>
      <c r="K220" t="s">
        <v>917</v>
      </c>
    </row>
    <row r="221" spans="1:11" x14ac:dyDescent="0.3">
      <c r="A221">
        <v>125</v>
      </c>
      <c r="B221">
        <v>100</v>
      </c>
      <c r="C221" t="s">
        <v>198</v>
      </c>
      <c r="D221" t="s">
        <v>129</v>
      </c>
      <c r="E221" t="s">
        <v>139</v>
      </c>
      <c r="F221" t="s">
        <v>918</v>
      </c>
      <c r="G221" t="s">
        <v>689</v>
      </c>
      <c r="H221">
        <v>1</v>
      </c>
      <c r="I221">
        <v>2</v>
      </c>
      <c r="J221">
        <v>1</v>
      </c>
      <c r="K221" t="s">
        <v>917</v>
      </c>
    </row>
    <row r="222" spans="1:11" x14ac:dyDescent="0.3">
      <c r="A222">
        <v>175</v>
      </c>
      <c r="B222">
        <v>800</v>
      </c>
      <c r="C222" t="s">
        <v>195</v>
      </c>
      <c r="D222" t="s">
        <v>156</v>
      </c>
      <c r="E222" t="s">
        <v>139</v>
      </c>
      <c r="F222" t="s">
        <v>919</v>
      </c>
      <c r="G222" t="s">
        <v>844</v>
      </c>
      <c r="H222">
        <v>7</v>
      </c>
      <c r="I222">
        <v>1</v>
      </c>
      <c r="J222">
        <v>4</v>
      </c>
      <c r="K222" t="s">
        <v>917</v>
      </c>
    </row>
    <row r="223" spans="1:11" x14ac:dyDescent="0.3">
      <c r="A223">
        <v>140</v>
      </c>
      <c r="B223">
        <v>900</v>
      </c>
      <c r="C223" t="s">
        <v>134</v>
      </c>
      <c r="D223" t="s">
        <v>376</v>
      </c>
      <c r="E223" t="s">
        <v>156</v>
      </c>
      <c r="F223" t="s">
        <v>708</v>
      </c>
      <c r="G223" t="s">
        <v>920</v>
      </c>
      <c r="H223">
        <v>7</v>
      </c>
      <c r="I223">
        <v>3</v>
      </c>
      <c r="J223">
        <v>7</v>
      </c>
      <c r="K223" t="s">
        <v>921</v>
      </c>
    </row>
    <row r="224" spans="1:11" x14ac:dyDescent="0.3">
      <c r="A224">
        <v>100</v>
      </c>
      <c r="B224">
        <v>167</v>
      </c>
      <c r="C224" t="s">
        <v>198</v>
      </c>
      <c r="D224" t="s">
        <v>156</v>
      </c>
      <c r="E224" t="s">
        <v>375</v>
      </c>
      <c r="F224" t="s">
        <v>857</v>
      </c>
      <c r="G224" t="s">
        <v>750</v>
      </c>
      <c r="H224">
        <v>1</v>
      </c>
      <c r="I224">
        <v>1</v>
      </c>
      <c r="J224">
        <v>6</v>
      </c>
      <c r="K224" t="s">
        <v>922</v>
      </c>
    </row>
    <row r="225" spans="1:11" x14ac:dyDescent="0.3">
      <c r="A225">
        <v>160</v>
      </c>
      <c r="B225">
        <v>1000</v>
      </c>
      <c r="C225" t="s">
        <v>134</v>
      </c>
      <c r="D225" t="s">
        <v>129</v>
      </c>
      <c r="E225" t="s">
        <v>135</v>
      </c>
      <c r="F225" t="s">
        <v>229</v>
      </c>
      <c r="G225" t="s">
        <v>819</v>
      </c>
      <c r="H225">
        <v>2</v>
      </c>
      <c r="I225">
        <v>3</v>
      </c>
      <c r="J225">
        <v>4</v>
      </c>
      <c r="K225" t="s">
        <v>922</v>
      </c>
    </row>
    <row r="226" spans="1:11" x14ac:dyDescent="0.3">
      <c r="A226">
        <v>150</v>
      </c>
      <c r="B226">
        <v>600</v>
      </c>
      <c r="C226" t="s">
        <v>134</v>
      </c>
      <c r="D226" t="s">
        <v>129</v>
      </c>
      <c r="E226" t="s">
        <v>139</v>
      </c>
      <c r="F226" t="s">
        <v>320</v>
      </c>
      <c r="G226" t="s">
        <v>758</v>
      </c>
      <c r="H226">
        <v>7</v>
      </c>
      <c r="I226">
        <v>1</v>
      </c>
      <c r="J226">
        <v>7</v>
      </c>
      <c r="K226" t="s">
        <v>923</v>
      </c>
    </row>
    <row r="227" spans="1:11" x14ac:dyDescent="0.3">
      <c r="A227">
        <v>120</v>
      </c>
      <c r="B227">
        <v>1000</v>
      </c>
      <c r="C227" t="s">
        <v>139</v>
      </c>
      <c r="D227" t="s">
        <v>376</v>
      </c>
      <c r="E227" t="s">
        <v>135</v>
      </c>
      <c r="F227" t="s">
        <v>502</v>
      </c>
      <c r="G227" t="s">
        <v>819</v>
      </c>
      <c r="H227">
        <v>2</v>
      </c>
      <c r="I227">
        <v>3</v>
      </c>
      <c r="J227">
        <v>4</v>
      </c>
      <c r="K227" t="s">
        <v>924</v>
      </c>
    </row>
    <row r="228" spans="1:11" x14ac:dyDescent="0.3">
      <c r="A228">
        <v>100</v>
      </c>
      <c r="B228">
        <v>167</v>
      </c>
      <c r="C228" t="s">
        <v>198</v>
      </c>
      <c r="D228" t="s">
        <v>156</v>
      </c>
      <c r="E228" t="s">
        <v>375</v>
      </c>
      <c r="F228" t="s">
        <v>857</v>
      </c>
      <c r="G228" t="s">
        <v>750</v>
      </c>
      <c r="H228">
        <v>1</v>
      </c>
      <c r="I228">
        <v>1</v>
      </c>
      <c r="J228">
        <v>6</v>
      </c>
      <c r="K228" t="s">
        <v>523</v>
      </c>
    </row>
    <row r="229" spans="1:11" x14ac:dyDescent="0.3">
      <c r="A229">
        <v>140</v>
      </c>
      <c r="B229">
        <v>1200</v>
      </c>
      <c r="C229" t="s">
        <v>139</v>
      </c>
      <c r="D229" t="s">
        <v>376</v>
      </c>
      <c r="E229" t="s">
        <v>135</v>
      </c>
      <c r="F229" t="s">
        <v>416</v>
      </c>
      <c r="G229" t="s">
        <v>819</v>
      </c>
      <c r="H229">
        <v>2</v>
      </c>
      <c r="I229">
        <v>3</v>
      </c>
      <c r="J229">
        <v>4</v>
      </c>
      <c r="K229" t="s">
        <v>523</v>
      </c>
    </row>
    <row r="230" spans="1:11" x14ac:dyDescent="0.3">
      <c r="A230">
        <v>220</v>
      </c>
      <c r="B230">
        <v>960</v>
      </c>
      <c r="C230" t="s">
        <v>134</v>
      </c>
      <c r="D230" t="s">
        <v>447</v>
      </c>
      <c r="E230" t="s">
        <v>130</v>
      </c>
      <c r="F230" t="s">
        <v>925</v>
      </c>
      <c r="G230" t="s">
        <v>926</v>
      </c>
      <c r="H230">
        <v>1</v>
      </c>
      <c r="I230">
        <v>1</v>
      </c>
      <c r="J230">
        <v>7</v>
      </c>
      <c r="K230" t="s">
        <v>927</v>
      </c>
    </row>
    <row r="231" spans="1:11" x14ac:dyDescent="0.3">
      <c r="A231">
        <v>150</v>
      </c>
      <c r="B231">
        <v>700</v>
      </c>
      <c r="C231" t="s">
        <v>134</v>
      </c>
      <c r="D231" t="s">
        <v>447</v>
      </c>
      <c r="E231" t="s">
        <v>139</v>
      </c>
      <c r="F231" t="s">
        <v>928</v>
      </c>
      <c r="G231" t="s">
        <v>718</v>
      </c>
      <c r="H231">
        <v>7</v>
      </c>
      <c r="I231">
        <v>1</v>
      </c>
      <c r="J231">
        <v>4</v>
      </c>
      <c r="K231" t="s">
        <v>927</v>
      </c>
    </row>
    <row r="232" spans="1:11" x14ac:dyDescent="0.3">
      <c r="A232">
        <v>220</v>
      </c>
      <c r="B232">
        <v>960</v>
      </c>
      <c r="C232" t="s">
        <v>134</v>
      </c>
      <c r="D232" t="s">
        <v>447</v>
      </c>
      <c r="E232" t="s">
        <v>130</v>
      </c>
      <c r="F232" t="s">
        <v>925</v>
      </c>
      <c r="G232" t="s">
        <v>926</v>
      </c>
      <c r="H232">
        <v>1</v>
      </c>
      <c r="I232">
        <v>1</v>
      </c>
      <c r="J232">
        <v>7</v>
      </c>
      <c r="K232" t="s">
        <v>929</v>
      </c>
    </row>
    <row r="233" spans="1:11" x14ac:dyDescent="0.3">
      <c r="A233">
        <v>220</v>
      </c>
      <c r="B233">
        <v>960</v>
      </c>
      <c r="C233" t="s">
        <v>134</v>
      </c>
      <c r="D233" t="s">
        <v>447</v>
      </c>
      <c r="E233" t="s">
        <v>130</v>
      </c>
      <c r="F233" t="s">
        <v>925</v>
      </c>
      <c r="G233" t="s">
        <v>926</v>
      </c>
      <c r="H233">
        <v>1</v>
      </c>
      <c r="I233">
        <v>1</v>
      </c>
      <c r="J233">
        <v>7</v>
      </c>
      <c r="K233" t="s">
        <v>929</v>
      </c>
    </row>
    <row r="234" spans="1:11" x14ac:dyDescent="0.3">
      <c r="A234">
        <v>220</v>
      </c>
      <c r="B234">
        <v>960</v>
      </c>
      <c r="C234" t="s">
        <v>134</v>
      </c>
      <c r="D234" t="s">
        <v>447</v>
      </c>
      <c r="E234" t="s">
        <v>130</v>
      </c>
      <c r="F234" t="s">
        <v>925</v>
      </c>
      <c r="G234" t="s">
        <v>926</v>
      </c>
      <c r="H234">
        <v>1</v>
      </c>
      <c r="I234">
        <v>1</v>
      </c>
      <c r="J234">
        <v>7</v>
      </c>
      <c r="K234" t="s">
        <v>929</v>
      </c>
    </row>
    <row r="235" spans="1:11" x14ac:dyDescent="0.3">
      <c r="A235">
        <v>100</v>
      </c>
      <c r="B235">
        <v>120</v>
      </c>
      <c r="C235" t="s">
        <v>494</v>
      </c>
      <c r="D235" t="s">
        <v>156</v>
      </c>
      <c r="E235" t="s">
        <v>375</v>
      </c>
      <c r="F235" t="s">
        <v>749</v>
      </c>
      <c r="G235" t="s">
        <v>750</v>
      </c>
      <c r="H235">
        <v>1</v>
      </c>
      <c r="I235">
        <v>1</v>
      </c>
      <c r="J235">
        <v>6</v>
      </c>
      <c r="K235" t="s">
        <v>930</v>
      </c>
    </row>
    <row r="236" spans="1:11" x14ac:dyDescent="0.3">
      <c r="A236">
        <v>150</v>
      </c>
      <c r="B236">
        <v>600</v>
      </c>
      <c r="C236" t="s">
        <v>359</v>
      </c>
      <c r="D236" t="s">
        <v>129</v>
      </c>
      <c r="E236" t="s">
        <v>139</v>
      </c>
      <c r="F236" t="s">
        <v>699</v>
      </c>
      <c r="G236" t="s">
        <v>758</v>
      </c>
      <c r="H236">
        <v>7</v>
      </c>
      <c r="I236">
        <v>1</v>
      </c>
      <c r="J236">
        <v>7</v>
      </c>
      <c r="K236" t="s">
        <v>931</v>
      </c>
    </row>
    <row r="237" spans="1:11" x14ac:dyDescent="0.3">
      <c r="A237">
        <v>150</v>
      </c>
      <c r="B237">
        <v>700</v>
      </c>
      <c r="C237" t="s">
        <v>134</v>
      </c>
      <c r="D237" t="s">
        <v>129</v>
      </c>
      <c r="E237" t="s">
        <v>139</v>
      </c>
      <c r="F237" t="s">
        <v>168</v>
      </c>
      <c r="G237" t="s">
        <v>758</v>
      </c>
      <c r="H237">
        <v>7</v>
      </c>
      <c r="I237">
        <v>1</v>
      </c>
      <c r="J237">
        <v>7</v>
      </c>
      <c r="K237" t="s">
        <v>932</v>
      </c>
    </row>
    <row r="238" spans="1:11" x14ac:dyDescent="0.3">
      <c r="A238">
        <v>220</v>
      </c>
      <c r="B238">
        <v>960</v>
      </c>
      <c r="C238" t="s">
        <v>134</v>
      </c>
      <c r="D238" t="s">
        <v>447</v>
      </c>
      <c r="E238" t="s">
        <v>130</v>
      </c>
      <c r="F238" t="s">
        <v>925</v>
      </c>
      <c r="G238" t="s">
        <v>926</v>
      </c>
      <c r="H238">
        <v>1</v>
      </c>
      <c r="I238">
        <v>1</v>
      </c>
      <c r="J238">
        <v>7</v>
      </c>
      <c r="K238" t="s">
        <v>933</v>
      </c>
    </row>
    <row r="239" spans="1:11" x14ac:dyDescent="0.3">
      <c r="A239">
        <v>100</v>
      </c>
      <c r="B239">
        <v>250</v>
      </c>
      <c r="C239" t="s">
        <v>874</v>
      </c>
      <c r="D239" t="s">
        <v>156</v>
      </c>
      <c r="E239" t="s">
        <v>375</v>
      </c>
      <c r="F239" t="s">
        <v>875</v>
      </c>
      <c r="G239" t="s">
        <v>750</v>
      </c>
      <c r="H239">
        <v>1</v>
      </c>
      <c r="I239">
        <v>1</v>
      </c>
      <c r="J239">
        <v>6</v>
      </c>
      <c r="K239" t="s">
        <v>934</v>
      </c>
    </row>
    <row r="240" spans="1:11" x14ac:dyDescent="0.3">
      <c r="A240">
        <v>220</v>
      </c>
      <c r="B240">
        <v>960</v>
      </c>
      <c r="C240" t="s">
        <v>134</v>
      </c>
      <c r="D240" t="s">
        <v>447</v>
      </c>
      <c r="E240" t="s">
        <v>130</v>
      </c>
      <c r="F240" t="s">
        <v>925</v>
      </c>
      <c r="G240" t="s">
        <v>926</v>
      </c>
      <c r="H240">
        <v>1</v>
      </c>
      <c r="I240">
        <v>1</v>
      </c>
      <c r="J240">
        <v>7</v>
      </c>
      <c r="K240" t="s">
        <v>935</v>
      </c>
    </row>
    <row r="241" spans="1:11" x14ac:dyDescent="0.3">
      <c r="A241">
        <v>100</v>
      </c>
      <c r="B241">
        <v>400</v>
      </c>
      <c r="C241" t="s">
        <v>134</v>
      </c>
      <c r="D241" t="s">
        <v>129</v>
      </c>
      <c r="E241" t="s">
        <v>139</v>
      </c>
      <c r="F241" t="s">
        <v>320</v>
      </c>
      <c r="G241" t="s">
        <v>758</v>
      </c>
      <c r="H241">
        <v>7</v>
      </c>
      <c r="I241">
        <v>1</v>
      </c>
      <c r="J241">
        <v>7</v>
      </c>
      <c r="K241" t="s">
        <v>661</v>
      </c>
    </row>
    <row r="242" spans="1:11" x14ac:dyDescent="0.3">
      <c r="A242">
        <v>120</v>
      </c>
      <c r="B242">
        <v>1100</v>
      </c>
      <c r="C242" t="s">
        <v>787</v>
      </c>
      <c r="D242" t="s">
        <v>447</v>
      </c>
      <c r="E242" t="s">
        <v>156</v>
      </c>
      <c r="F242" t="s">
        <v>868</v>
      </c>
      <c r="G242">
        <v>26</v>
      </c>
      <c r="H242">
        <v>1</v>
      </c>
      <c r="I242">
        <v>1</v>
      </c>
      <c r="J242">
        <v>5</v>
      </c>
      <c r="K242" t="s">
        <v>661</v>
      </c>
    </row>
    <row r="243" spans="1:11" x14ac:dyDescent="0.3">
      <c r="A243">
        <v>120</v>
      </c>
      <c r="B243">
        <v>2000</v>
      </c>
      <c r="C243" t="s">
        <v>787</v>
      </c>
      <c r="D243" t="s">
        <v>129</v>
      </c>
      <c r="E243" t="s">
        <v>156</v>
      </c>
      <c r="F243">
        <v>40</v>
      </c>
      <c r="G243">
        <v>26</v>
      </c>
      <c r="H243">
        <v>1</v>
      </c>
      <c r="I243">
        <v>1</v>
      </c>
      <c r="J243">
        <v>5</v>
      </c>
      <c r="K243" t="s">
        <v>661</v>
      </c>
    </row>
    <row r="244" spans="1:11" x14ac:dyDescent="0.3">
      <c r="A244">
        <v>150</v>
      </c>
      <c r="B244">
        <v>700</v>
      </c>
      <c r="C244" t="s">
        <v>134</v>
      </c>
      <c r="D244" t="s">
        <v>129</v>
      </c>
      <c r="E244" t="s">
        <v>139</v>
      </c>
      <c r="F244" t="s">
        <v>168</v>
      </c>
      <c r="G244" t="s">
        <v>758</v>
      </c>
      <c r="H244">
        <v>7</v>
      </c>
      <c r="I244">
        <v>1</v>
      </c>
      <c r="J244">
        <v>7</v>
      </c>
      <c r="K244" t="s">
        <v>936</v>
      </c>
    </row>
    <row r="245" spans="1:11" x14ac:dyDescent="0.3">
      <c r="A245">
        <v>220</v>
      </c>
      <c r="B245">
        <v>960</v>
      </c>
      <c r="C245" t="s">
        <v>134</v>
      </c>
      <c r="D245" t="s">
        <v>447</v>
      </c>
      <c r="E245" t="s">
        <v>130</v>
      </c>
      <c r="F245" t="s">
        <v>925</v>
      </c>
      <c r="G245" t="s">
        <v>926</v>
      </c>
      <c r="H245">
        <v>1</v>
      </c>
      <c r="I245">
        <v>1</v>
      </c>
      <c r="J245">
        <v>7</v>
      </c>
      <c r="K245" t="s">
        <v>937</v>
      </c>
    </row>
    <row r="246" spans="1:11" x14ac:dyDescent="0.3">
      <c r="A246">
        <v>150</v>
      </c>
      <c r="B246">
        <v>350</v>
      </c>
      <c r="C246" t="s">
        <v>134</v>
      </c>
      <c r="D246" t="s">
        <v>129</v>
      </c>
      <c r="E246" t="s">
        <v>139</v>
      </c>
      <c r="F246" t="s">
        <v>794</v>
      </c>
      <c r="G246" t="s">
        <v>758</v>
      </c>
      <c r="H246">
        <v>7</v>
      </c>
      <c r="I246">
        <v>1</v>
      </c>
      <c r="J246">
        <v>7</v>
      </c>
      <c r="K246" t="s">
        <v>938</v>
      </c>
    </row>
    <row r="247" spans="1:11" x14ac:dyDescent="0.3">
      <c r="A247">
        <v>350</v>
      </c>
      <c r="B247">
        <v>2600</v>
      </c>
      <c r="C247" t="s">
        <v>198</v>
      </c>
      <c r="D247" t="s">
        <v>129</v>
      </c>
      <c r="E247" t="s">
        <v>139</v>
      </c>
      <c r="F247" t="s">
        <v>939</v>
      </c>
      <c r="G247" t="s">
        <v>689</v>
      </c>
      <c r="H247">
        <v>1</v>
      </c>
      <c r="I247">
        <v>2</v>
      </c>
      <c r="J247">
        <v>1</v>
      </c>
      <c r="K247" t="s">
        <v>940</v>
      </c>
    </row>
    <row r="248" spans="1:11" x14ac:dyDescent="0.3">
      <c r="A248">
        <v>150</v>
      </c>
      <c r="B248">
        <v>400</v>
      </c>
      <c r="C248" t="s">
        <v>139</v>
      </c>
      <c r="D248" t="s">
        <v>129</v>
      </c>
      <c r="E248" t="s">
        <v>139</v>
      </c>
      <c r="F248" t="s">
        <v>794</v>
      </c>
      <c r="G248" t="s">
        <v>758</v>
      </c>
      <c r="H248">
        <v>7</v>
      </c>
      <c r="I248">
        <v>1</v>
      </c>
      <c r="J248">
        <v>7</v>
      </c>
      <c r="K248" t="s">
        <v>561</v>
      </c>
    </row>
    <row r="249" spans="1:11" x14ac:dyDescent="0.3">
      <c r="A249">
        <v>160</v>
      </c>
      <c r="B249">
        <v>800</v>
      </c>
      <c r="C249" t="s">
        <v>134</v>
      </c>
      <c r="D249" t="s">
        <v>376</v>
      </c>
      <c r="E249" t="s">
        <v>156</v>
      </c>
      <c r="F249" t="s">
        <v>313</v>
      </c>
      <c r="G249" t="s">
        <v>920</v>
      </c>
      <c r="H249">
        <v>7</v>
      </c>
      <c r="I249">
        <v>3</v>
      </c>
      <c r="J249">
        <v>7</v>
      </c>
      <c r="K249" t="s">
        <v>941</v>
      </c>
    </row>
    <row r="250" spans="1:11" x14ac:dyDescent="0.3">
      <c r="A250">
        <v>150</v>
      </c>
      <c r="B250" t="s">
        <v>850</v>
      </c>
      <c r="C250" t="s">
        <v>851</v>
      </c>
      <c r="D250" t="s">
        <v>156</v>
      </c>
      <c r="E250" t="s">
        <v>139</v>
      </c>
      <c r="F250">
        <v>180</v>
      </c>
      <c r="G250">
        <v>30</v>
      </c>
      <c r="H250">
        <v>7</v>
      </c>
      <c r="I250">
        <v>3</v>
      </c>
      <c r="J250">
        <v>4</v>
      </c>
      <c r="K250" t="s">
        <v>942</v>
      </c>
    </row>
    <row r="251" spans="1:11" x14ac:dyDescent="0.3">
      <c r="A251">
        <v>120</v>
      </c>
      <c r="B251">
        <v>800</v>
      </c>
      <c r="C251" t="s">
        <v>139</v>
      </c>
      <c r="D251" t="s">
        <v>129</v>
      </c>
      <c r="E251" t="s">
        <v>135</v>
      </c>
      <c r="F251" t="s">
        <v>617</v>
      </c>
      <c r="G251" t="s">
        <v>819</v>
      </c>
      <c r="H251">
        <v>2</v>
      </c>
      <c r="I251">
        <v>3</v>
      </c>
      <c r="J251">
        <v>4</v>
      </c>
      <c r="K251" t="s">
        <v>943</v>
      </c>
    </row>
    <row r="252" spans="1:11" x14ac:dyDescent="0.3">
      <c r="A252">
        <v>140</v>
      </c>
      <c r="B252">
        <v>1000</v>
      </c>
      <c r="C252" t="s">
        <v>139</v>
      </c>
      <c r="D252" t="s">
        <v>129</v>
      </c>
      <c r="E252" t="s">
        <v>135</v>
      </c>
      <c r="F252" t="s">
        <v>229</v>
      </c>
      <c r="G252" t="s">
        <v>819</v>
      </c>
      <c r="H252">
        <v>2</v>
      </c>
      <c r="I252">
        <v>3</v>
      </c>
      <c r="J252">
        <v>4</v>
      </c>
      <c r="K252" t="s">
        <v>944</v>
      </c>
    </row>
    <row r="253" spans="1:11" x14ac:dyDescent="0.3">
      <c r="A253">
        <v>350</v>
      </c>
      <c r="B253">
        <v>3400</v>
      </c>
      <c r="C253" t="s">
        <v>198</v>
      </c>
      <c r="D253" t="s">
        <v>129</v>
      </c>
      <c r="E253" t="s">
        <v>139</v>
      </c>
      <c r="F253" t="s">
        <v>945</v>
      </c>
      <c r="G253" t="s">
        <v>689</v>
      </c>
      <c r="H253">
        <v>1</v>
      </c>
      <c r="I253">
        <v>2</v>
      </c>
      <c r="J253">
        <v>1</v>
      </c>
      <c r="K253" t="s">
        <v>946</v>
      </c>
    </row>
    <row r="254" spans="1:11" x14ac:dyDescent="0.3">
      <c r="A254">
        <v>140</v>
      </c>
      <c r="B254">
        <v>800</v>
      </c>
      <c r="C254" t="s">
        <v>139</v>
      </c>
      <c r="D254" t="s">
        <v>447</v>
      </c>
      <c r="E254" t="s">
        <v>135</v>
      </c>
      <c r="F254" t="s">
        <v>224</v>
      </c>
      <c r="G254" t="s">
        <v>819</v>
      </c>
      <c r="H254">
        <v>2</v>
      </c>
      <c r="I254">
        <v>3</v>
      </c>
      <c r="J254">
        <v>4</v>
      </c>
      <c r="K254" t="s">
        <v>565</v>
      </c>
    </row>
    <row r="255" spans="1:11" x14ac:dyDescent="0.3">
      <c r="A255">
        <v>140</v>
      </c>
      <c r="B255">
        <v>1000</v>
      </c>
      <c r="C255" t="s">
        <v>139</v>
      </c>
      <c r="D255" t="s">
        <v>129</v>
      </c>
      <c r="E255" t="s">
        <v>135</v>
      </c>
      <c r="F255" t="s">
        <v>229</v>
      </c>
      <c r="G255" t="s">
        <v>819</v>
      </c>
      <c r="H255">
        <v>2</v>
      </c>
      <c r="I255">
        <v>3</v>
      </c>
      <c r="J255">
        <v>4</v>
      </c>
      <c r="K255" t="s">
        <v>567</v>
      </c>
    </row>
    <row r="256" spans="1:11" x14ac:dyDescent="0.3">
      <c r="A256">
        <v>200</v>
      </c>
      <c r="B256" t="s">
        <v>854</v>
      </c>
      <c r="C256" t="s">
        <v>855</v>
      </c>
      <c r="D256" t="s">
        <v>156</v>
      </c>
      <c r="E256" t="s">
        <v>139</v>
      </c>
      <c r="F256">
        <v>180</v>
      </c>
      <c r="G256">
        <v>30</v>
      </c>
      <c r="H256">
        <v>7</v>
      </c>
      <c r="I256">
        <v>3</v>
      </c>
      <c r="J256">
        <v>4</v>
      </c>
      <c r="K256" t="s">
        <v>947</v>
      </c>
    </row>
    <row r="257" spans="1:11" x14ac:dyDescent="0.3">
      <c r="A257">
        <v>140</v>
      </c>
      <c r="B257">
        <v>1000</v>
      </c>
      <c r="C257" t="s">
        <v>139</v>
      </c>
      <c r="D257" t="s">
        <v>129</v>
      </c>
      <c r="E257" t="s">
        <v>135</v>
      </c>
      <c r="F257" t="s">
        <v>229</v>
      </c>
      <c r="G257" t="s">
        <v>819</v>
      </c>
      <c r="H257">
        <v>2</v>
      </c>
      <c r="I257">
        <v>3</v>
      </c>
      <c r="J257">
        <v>4</v>
      </c>
      <c r="K257" t="s">
        <v>948</v>
      </c>
    </row>
    <row r="258" spans="1:11" x14ac:dyDescent="0.3">
      <c r="A258">
        <v>150</v>
      </c>
      <c r="B258">
        <v>700</v>
      </c>
      <c r="C258" t="s">
        <v>359</v>
      </c>
      <c r="D258" t="s">
        <v>129</v>
      </c>
      <c r="E258" t="s">
        <v>139</v>
      </c>
      <c r="F258" t="s">
        <v>290</v>
      </c>
      <c r="G258" t="s">
        <v>758</v>
      </c>
      <c r="H258">
        <v>7</v>
      </c>
      <c r="I258">
        <v>1</v>
      </c>
      <c r="J258">
        <v>7</v>
      </c>
      <c r="K258" t="s">
        <v>948</v>
      </c>
    </row>
    <row r="259" spans="1:11" x14ac:dyDescent="0.3">
      <c r="A259">
        <v>350</v>
      </c>
      <c r="B259">
        <v>3000</v>
      </c>
      <c r="C259" t="s">
        <v>198</v>
      </c>
      <c r="D259" t="s">
        <v>129</v>
      </c>
      <c r="E259" t="s">
        <v>139</v>
      </c>
      <c r="F259" t="s">
        <v>949</v>
      </c>
      <c r="G259" t="s">
        <v>689</v>
      </c>
      <c r="H259">
        <v>1</v>
      </c>
      <c r="I259">
        <v>2</v>
      </c>
      <c r="J259">
        <v>1</v>
      </c>
      <c r="K259" t="s">
        <v>950</v>
      </c>
    </row>
    <row r="260" spans="1:11" x14ac:dyDescent="0.3">
      <c r="A260">
        <v>160</v>
      </c>
      <c r="B260">
        <v>1200</v>
      </c>
      <c r="C260" t="s">
        <v>139</v>
      </c>
      <c r="D260" t="s">
        <v>129</v>
      </c>
      <c r="E260" t="s">
        <v>135</v>
      </c>
      <c r="F260" t="s">
        <v>302</v>
      </c>
      <c r="G260" t="s">
        <v>819</v>
      </c>
      <c r="H260">
        <v>2</v>
      </c>
      <c r="I260">
        <v>3</v>
      </c>
      <c r="J260">
        <v>4</v>
      </c>
      <c r="K260" t="s">
        <v>951</v>
      </c>
    </row>
    <row r="261" spans="1:11" x14ac:dyDescent="0.3">
      <c r="A261">
        <v>100</v>
      </c>
      <c r="B261">
        <v>120</v>
      </c>
      <c r="C261" t="s">
        <v>494</v>
      </c>
      <c r="D261" t="s">
        <v>156</v>
      </c>
      <c r="E261" t="s">
        <v>375</v>
      </c>
      <c r="F261" t="s">
        <v>749</v>
      </c>
      <c r="G261" t="s">
        <v>750</v>
      </c>
      <c r="H261">
        <v>1</v>
      </c>
      <c r="I261">
        <v>1</v>
      </c>
      <c r="J261">
        <v>6</v>
      </c>
      <c r="K261" t="s">
        <v>952</v>
      </c>
    </row>
    <row r="262" spans="1:11" x14ac:dyDescent="0.3">
      <c r="A262">
        <v>160</v>
      </c>
      <c r="B262">
        <v>1000</v>
      </c>
      <c r="C262" t="s">
        <v>139</v>
      </c>
      <c r="D262" t="s">
        <v>447</v>
      </c>
      <c r="E262" t="s">
        <v>135</v>
      </c>
      <c r="F262" t="s">
        <v>872</v>
      </c>
      <c r="G262" t="s">
        <v>819</v>
      </c>
      <c r="H262">
        <v>2</v>
      </c>
      <c r="I262">
        <v>3</v>
      </c>
      <c r="J262">
        <v>4</v>
      </c>
      <c r="K262" t="s">
        <v>953</v>
      </c>
    </row>
    <row r="263" spans="1:11" x14ac:dyDescent="0.3">
      <c r="A263">
        <v>150</v>
      </c>
      <c r="B263">
        <v>600</v>
      </c>
      <c r="C263" t="s">
        <v>130</v>
      </c>
      <c r="D263" t="s">
        <v>129</v>
      </c>
      <c r="E263" t="s">
        <v>139</v>
      </c>
      <c r="F263" t="s">
        <v>416</v>
      </c>
      <c r="G263" t="s">
        <v>758</v>
      </c>
      <c r="H263">
        <v>7</v>
      </c>
      <c r="I263">
        <v>1</v>
      </c>
      <c r="J263">
        <v>7</v>
      </c>
      <c r="K263" t="s">
        <v>954</v>
      </c>
    </row>
    <row r="264" spans="1:11" x14ac:dyDescent="0.3">
      <c r="A264">
        <v>200</v>
      </c>
      <c r="B264">
        <v>2200</v>
      </c>
      <c r="C264" t="s">
        <v>198</v>
      </c>
      <c r="D264" t="s">
        <v>129</v>
      </c>
      <c r="E264" t="s">
        <v>139</v>
      </c>
      <c r="F264" t="s">
        <v>955</v>
      </c>
      <c r="G264" t="s">
        <v>689</v>
      </c>
      <c r="H264">
        <v>1</v>
      </c>
      <c r="I264">
        <v>2</v>
      </c>
      <c r="J264">
        <v>1</v>
      </c>
      <c r="K264" t="s">
        <v>956</v>
      </c>
    </row>
    <row r="265" spans="1:11" x14ac:dyDescent="0.3">
      <c r="A265">
        <v>70</v>
      </c>
      <c r="B265">
        <v>1200</v>
      </c>
      <c r="C265" t="s">
        <v>171</v>
      </c>
      <c r="D265" t="s">
        <v>376</v>
      </c>
      <c r="E265" t="s">
        <v>716</v>
      </c>
      <c r="F265" t="s">
        <v>957</v>
      </c>
      <c r="G265" t="s">
        <v>718</v>
      </c>
      <c r="H265">
        <v>2</v>
      </c>
      <c r="I265">
        <v>2</v>
      </c>
      <c r="J265">
        <v>3</v>
      </c>
      <c r="K265" t="s">
        <v>958</v>
      </c>
    </row>
    <row r="266" spans="1:11" x14ac:dyDescent="0.3">
      <c r="A266">
        <v>120</v>
      </c>
      <c r="B266">
        <v>1400</v>
      </c>
      <c r="C266" t="s">
        <v>787</v>
      </c>
      <c r="D266" t="s">
        <v>447</v>
      </c>
      <c r="E266" t="s">
        <v>156</v>
      </c>
      <c r="F266" t="s">
        <v>869</v>
      </c>
      <c r="G266">
        <v>26</v>
      </c>
      <c r="H266">
        <v>1</v>
      </c>
      <c r="I266">
        <v>1</v>
      </c>
      <c r="J266">
        <v>5</v>
      </c>
      <c r="K266" t="s">
        <v>959</v>
      </c>
    </row>
    <row r="267" spans="1:11" x14ac:dyDescent="0.3">
      <c r="A267">
        <v>120</v>
      </c>
      <c r="B267">
        <v>1700</v>
      </c>
      <c r="C267" t="s">
        <v>787</v>
      </c>
      <c r="D267" t="s">
        <v>129</v>
      </c>
      <c r="E267" t="s">
        <v>156</v>
      </c>
      <c r="F267" t="s">
        <v>870</v>
      </c>
      <c r="G267">
        <v>26</v>
      </c>
      <c r="H267">
        <v>1</v>
      </c>
      <c r="I267">
        <v>1</v>
      </c>
      <c r="J267">
        <v>5</v>
      </c>
      <c r="K267" t="s">
        <v>959</v>
      </c>
    </row>
    <row r="268" spans="1:11" x14ac:dyDescent="0.3">
      <c r="A268">
        <v>100</v>
      </c>
      <c r="B268">
        <v>175</v>
      </c>
      <c r="C268" t="s">
        <v>874</v>
      </c>
      <c r="D268" t="s">
        <v>156</v>
      </c>
      <c r="E268" t="s">
        <v>375</v>
      </c>
      <c r="F268" t="s">
        <v>960</v>
      </c>
      <c r="G268" t="s">
        <v>750</v>
      </c>
      <c r="H268">
        <v>1</v>
      </c>
      <c r="I268">
        <v>1</v>
      </c>
      <c r="J268">
        <v>6</v>
      </c>
      <c r="K268" t="s">
        <v>961</v>
      </c>
    </row>
    <row r="269" spans="1:11" x14ac:dyDescent="0.3">
      <c r="A269">
        <v>100</v>
      </c>
      <c r="B269">
        <v>250</v>
      </c>
      <c r="C269" t="s">
        <v>874</v>
      </c>
      <c r="D269" t="s">
        <v>156</v>
      </c>
      <c r="E269" t="s">
        <v>375</v>
      </c>
      <c r="F269" t="s">
        <v>875</v>
      </c>
      <c r="G269" t="s">
        <v>750</v>
      </c>
      <c r="H269">
        <v>1</v>
      </c>
      <c r="I269">
        <v>1</v>
      </c>
      <c r="J269">
        <v>6</v>
      </c>
      <c r="K269" t="s">
        <v>962</v>
      </c>
    </row>
    <row r="270" spans="1:11" x14ac:dyDescent="0.3">
      <c r="A270">
        <v>100</v>
      </c>
      <c r="B270">
        <v>239</v>
      </c>
      <c r="C270" t="s">
        <v>198</v>
      </c>
      <c r="D270" t="s">
        <v>156</v>
      </c>
      <c r="E270" t="s">
        <v>375</v>
      </c>
      <c r="F270" t="s">
        <v>963</v>
      </c>
      <c r="G270" t="s">
        <v>750</v>
      </c>
      <c r="H270">
        <v>1</v>
      </c>
      <c r="I270">
        <v>1</v>
      </c>
      <c r="J270">
        <v>6</v>
      </c>
      <c r="K270" t="s">
        <v>962</v>
      </c>
    </row>
    <row r="271" spans="1:11" x14ac:dyDescent="0.3">
      <c r="A271">
        <v>200</v>
      </c>
      <c r="B271">
        <v>1100</v>
      </c>
      <c r="C271" t="s">
        <v>134</v>
      </c>
      <c r="D271" t="s">
        <v>171</v>
      </c>
      <c r="E271" t="s">
        <v>130</v>
      </c>
      <c r="F271" t="s">
        <v>964</v>
      </c>
      <c r="G271" t="s">
        <v>698</v>
      </c>
      <c r="H271">
        <v>1</v>
      </c>
      <c r="I271">
        <v>1</v>
      </c>
      <c r="J271">
        <v>2</v>
      </c>
      <c r="K271" t="s">
        <v>962</v>
      </c>
    </row>
    <row r="272" spans="1:11" x14ac:dyDescent="0.3">
      <c r="A272">
        <v>70</v>
      </c>
      <c r="B272">
        <v>1200</v>
      </c>
      <c r="C272" t="s">
        <v>171</v>
      </c>
      <c r="D272" t="s">
        <v>376</v>
      </c>
      <c r="E272" t="s">
        <v>716</v>
      </c>
      <c r="F272" t="s">
        <v>957</v>
      </c>
      <c r="G272" t="s">
        <v>718</v>
      </c>
      <c r="H272">
        <v>2</v>
      </c>
      <c r="I272">
        <v>2</v>
      </c>
      <c r="J272">
        <v>3</v>
      </c>
      <c r="K272" t="s">
        <v>965</v>
      </c>
    </row>
    <row r="273" spans="1:11" x14ac:dyDescent="0.3">
      <c r="A273">
        <v>120</v>
      </c>
      <c r="B273">
        <v>1000</v>
      </c>
      <c r="C273" t="s">
        <v>171</v>
      </c>
      <c r="D273" t="s">
        <v>129</v>
      </c>
      <c r="E273" t="s">
        <v>135</v>
      </c>
      <c r="F273" t="s">
        <v>229</v>
      </c>
      <c r="G273" t="s">
        <v>819</v>
      </c>
      <c r="H273">
        <v>2</v>
      </c>
      <c r="I273">
        <v>3</v>
      </c>
      <c r="J273">
        <v>4</v>
      </c>
      <c r="K273" t="s">
        <v>966</v>
      </c>
    </row>
    <row r="274" spans="1:11" x14ac:dyDescent="0.3">
      <c r="A274">
        <v>275</v>
      </c>
      <c r="B274">
        <v>3000</v>
      </c>
      <c r="C274" t="s">
        <v>198</v>
      </c>
      <c r="D274" t="s">
        <v>129</v>
      </c>
      <c r="E274" t="s">
        <v>139</v>
      </c>
      <c r="F274" t="s">
        <v>967</v>
      </c>
      <c r="G274" t="s">
        <v>689</v>
      </c>
      <c r="H274">
        <v>1</v>
      </c>
      <c r="I274">
        <v>2</v>
      </c>
      <c r="J274">
        <v>1</v>
      </c>
      <c r="K274" t="s">
        <v>968</v>
      </c>
    </row>
    <row r="275" spans="1:11" x14ac:dyDescent="0.3">
      <c r="A275">
        <v>140</v>
      </c>
      <c r="B275">
        <v>800</v>
      </c>
      <c r="C275" t="s">
        <v>134</v>
      </c>
      <c r="D275" t="s">
        <v>376</v>
      </c>
      <c r="E275" t="s">
        <v>156</v>
      </c>
      <c r="F275" t="s">
        <v>969</v>
      </c>
      <c r="G275" t="s">
        <v>920</v>
      </c>
      <c r="H275">
        <v>7</v>
      </c>
      <c r="I275">
        <v>3</v>
      </c>
      <c r="J275">
        <v>7</v>
      </c>
      <c r="K275" t="s">
        <v>970</v>
      </c>
    </row>
    <row r="276" spans="1:11" x14ac:dyDescent="0.3">
      <c r="A276">
        <v>140</v>
      </c>
      <c r="B276">
        <v>1200</v>
      </c>
      <c r="C276" t="s">
        <v>171</v>
      </c>
      <c r="D276" t="s">
        <v>129</v>
      </c>
      <c r="E276" t="s">
        <v>135</v>
      </c>
      <c r="F276" t="s">
        <v>239</v>
      </c>
      <c r="G276" t="s">
        <v>819</v>
      </c>
      <c r="H276">
        <v>2</v>
      </c>
      <c r="I276">
        <v>3</v>
      </c>
      <c r="J276">
        <v>4</v>
      </c>
      <c r="K276" t="s">
        <v>262</v>
      </c>
    </row>
    <row r="277" spans="1:11" x14ac:dyDescent="0.3">
      <c r="A277">
        <v>150</v>
      </c>
      <c r="B277">
        <v>200</v>
      </c>
      <c r="C277" t="s">
        <v>359</v>
      </c>
      <c r="D277" t="s">
        <v>156</v>
      </c>
      <c r="E277" t="s">
        <v>834</v>
      </c>
      <c r="F277" t="s">
        <v>527</v>
      </c>
      <c r="G277" t="s">
        <v>718</v>
      </c>
      <c r="H277">
        <v>1</v>
      </c>
      <c r="I277">
        <v>2</v>
      </c>
      <c r="J277">
        <v>7</v>
      </c>
      <c r="K277" t="s">
        <v>971</v>
      </c>
    </row>
    <row r="278" spans="1:11" x14ac:dyDescent="0.3">
      <c r="A278">
        <v>150</v>
      </c>
      <c r="B278">
        <v>400</v>
      </c>
      <c r="C278" t="s">
        <v>171</v>
      </c>
      <c r="D278" t="s">
        <v>129</v>
      </c>
      <c r="E278" t="s">
        <v>139</v>
      </c>
      <c r="F278" t="s">
        <v>878</v>
      </c>
      <c r="G278" t="s">
        <v>758</v>
      </c>
      <c r="H278">
        <v>7</v>
      </c>
      <c r="I278">
        <v>1</v>
      </c>
      <c r="J278">
        <v>7</v>
      </c>
      <c r="K278" t="s">
        <v>618</v>
      </c>
    </row>
    <row r="279" spans="1:11" x14ac:dyDescent="0.3">
      <c r="A279">
        <v>150</v>
      </c>
      <c r="B279">
        <v>800</v>
      </c>
      <c r="C279" t="s">
        <v>134</v>
      </c>
      <c r="D279" t="s">
        <v>129</v>
      </c>
      <c r="E279" t="s">
        <v>139</v>
      </c>
      <c r="F279" t="s">
        <v>846</v>
      </c>
      <c r="G279" t="s">
        <v>758</v>
      </c>
      <c r="H279">
        <v>7</v>
      </c>
      <c r="I279">
        <v>1</v>
      </c>
      <c r="J279">
        <v>7</v>
      </c>
      <c r="K279" t="s">
        <v>620</v>
      </c>
    </row>
    <row r="280" spans="1:11" x14ac:dyDescent="0.3">
      <c r="A280">
        <v>140</v>
      </c>
      <c r="B280">
        <v>1000</v>
      </c>
      <c r="C280" t="s">
        <v>171</v>
      </c>
      <c r="D280" t="s">
        <v>447</v>
      </c>
      <c r="E280" t="s">
        <v>135</v>
      </c>
      <c r="F280" t="s">
        <v>663</v>
      </c>
      <c r="G280" t="s">
        <v>819</v>
      </c>
      <c r="H280">
        <v>2</v>
      </c>
      <c r="I280">
        <v>3</v>
      </c>
      <c r="J280">
        <v>4</v>
      </c>
      <c r="K280" t="s">
        <v>972</v>
      </c>
    </row>
    <row r="281" spans="1:11" x14ac:dyDescent="0.3">
      <c r="A281">
        <v>107</v>
      </c>
      <c r="B281">
        <v>1400</v>
      </c>
      <c r="C281" t="s">
        <v>787</v>
      </c>
      <c r="D281" t="s">
        <v>129</v>
      </c>
      <c r="E281" t="s">
        <v>156</v>
      </c>
      <c r="F281" t="s">
        <v>867</v>
      </c>
      <c r="G281">
        <v>26</v>
      </c>
      <c r="H281">
        <v>1</v>
      </c>
      <c r="I281">
        <v>1</v>
      </c>
      <c r="J281">
        <v>5</v>
      </c>
      <c r="K281" t="s">
        <v>627</v>
      </c>
    </row>
    <row r="282" spans="1:11" x14ac:dyDescent="0.3">
      <c r="A282">
        <v>120</v>
      </c>
      <c r="B282">
        <v>1700</v>
      </c>
      <c r="C282" t="s">
        <v>787</v>
      </c>
      <c r="D282" t="s">
        <v>447</v>
      </c>
      <c r="E282" t="s">
        <v>156</v>
      </c>
      <c r="F282" t="s">
        <v>973</v>
      </c>
      <c r="G282">
        <v>26</v>
      </c>
      <c r="H282">
        <v>1</v>
      </c>
      <c r="I282">
        <v>1</v>
      </c>
      <c r="J282">
        <v>5</v>
      </c>
      <c r="K282" t="s">
        <v>627</v>
      </c>
    </row>
    <row r="283" spans="1:11" x14ac:dyDescent="0.3">
      <c r="A283">
        <v>100</v>
      </c>
      <c r="B283">
        <v>1100</v>
      </c>
      <c r="C283" t="s">
        <v>134</v>
      </c>
      <c r="D283" t="s">
        <v>129</v>
      </c>
      <c r="E283" t="s">
        <v>130</v>
      </c>
      <c r="F283" t="s">
        <v>964</v>
      </c>
      <c r="G283" t="s">
        <v>698</v>
      </c>
      <c r="H283">
        <v>1</v>
      </c>
      <c r="I283">
        <v>1</v>
      </c>
      <c r="J283">
        <v>2</v>
      </c>
      <c r="K283" t="s">
        <v>974</v>
      </c>
    </row>
    <row r="284" spans="1:11" x14ac:dyDescent="0.3">
      <c r="A284">
        <v>100</v>
      </c>
      <c r="B284">
        <v>239</v>
      </c>
      <c r="C284" t="s">
        <v>198</v>
      </c>
      <c r="D284" t="s">
        <v>156</v>
      </c>
      <c r="E284" t="s">
        <v>375</v>
      </c>
      <c r="F284" t="s">
        <v>963</v>
      </c>
      <c r="G284" t="s">
        <v>750</v>
      </c>
      <c r="H284">
        <v>1</v>
      </c>
      <c r="I284">
        <v>1</v>
      </c>
      <c r="J284">
        <v>6</v>
      </c>
      <c r="K284" t="s">
        <v>975</v>
      </c>
    </row>
    <row r="285" spans="1:11" x14ac:dyDescent="0.3">
      <c r="A285">
        <v>150</v>
      </c>
      <c r="B285">
        <v>800</v>
      </c>
      <c r="C285" t="s">
        <v>359</v>
      </c>
      <c r="D285" t="s">
        <v>376</v>
      </c>
      <c r="E285" t="s">
        <v>156</v>
      </c>
      <c r="F285" t="s">
        <v>320</v>
      </c>
      <c r="G285" t="s">
        <v>920</v>
      </c>
      <c r="H285">
        <v>7</v>
      </c>
      <c r="I285">
        <v>3</v>
      </c>
      <c r="J285">
        <v>7</v>
      </c>
      <c r="K285" t="s">
        <v>976</v>
      </c>
    </row>
    <row r="286" spans="1:11" x14ac:dyDescent="0.3">
      <c r="A286">
        <v>140</v>
      </c>
      <c r="B286">
        <v>1000</v>
      </c>
      <c r="C286" t="s">
        <v>134</v>
      </c>
      <c r="D286" t="s">
        <v>447</v>
      </c>
      <c r="E286" t="s">
        <v>135</v>
      </c>
      <c r="F286" t="s">
        <v>977</v>
      </c>
      <c r="G286" t="s">
        <v>819</v>
      </c>
      <c r="H286">
        <v>2</v>
      </c>
      <c r="I286">
        <v>3</v>
      </c>
      <c r="J286">
        <v>4</v>
      </c>
      <c r="K286" t="s">
        <v>978</v>
      </c>
    </row>
    <row r="287" spans="1:11" x14ac:dyDescent="0.3">
      <c r="A287">
        <v>150</v>
      </c>
      <c r="B287">
        <v>800</v>
      </c>
      <c r="C287" t="s">
        <v>134</v>
      </c>
      <c r="D287" t="s">
        <v>447</v>
      </c>
      <c r="E287" t="s">
        <v>139</v>
      </c>
      <c r="F287" t="s">
        <v>979</v>
      </c>
      <c r="G287" t="s">
        <v>718</v>
      </c>
      <c r="H287">
        <v>7</v>
      </c>
      <c r="I287">
        <v>1</v>
      </c>
      <c r="J287">
        <v>4</v>
      </c>
      <c r="K287" t="s">
        <v>980</v>
      </c>
    </row>
    <row r="288" spans="1:11" x14ac:dyDescent="0.3">
      <c r="A288">
        <v>140</v>
      </c>
      <c r="B288">
        <v>1200</v>
      </c>
      <c r="C288" t="s">
        <v>134</v>
      </c>
      <c r="D288" t="s">
        <v>129</v>
      </c>
      <c r="E288" t="s">
        <v>135</v>
      </c>
      <c r="F288" t="s">
        <v>957</v>
      </c>
      <c r="G288" t="s">
        <v>819</v>
      </c>
      <c r="H288">
        <v>2</v>
      </c>
      <c r="I288">
        <v>3</v>
      </c>
      <c r="J288">
        <v>4</v>
      </c>
      <c r="K288" t="s">
        <v>981</v>
      </c>
    </row>
    <row r="289" spans="1:11" x14ac:dyDescent="0.3">
      <c r="A289">
        <v>100</v>
      </c>
      <c r="B289">
        <v>400</v>
      </c>
      <c r="C289" t="s">
        <v>128</v>
      </c>
      <c r="D289" t="s">
        <v>129</v>
      </c>
      <c r="E289" t="s">
        <v>359</v>
      </c>
      <c r="F289" t="s">
        <v>131</v>
      </c>
      <c r="G289" t="s">
        <v>801</v>
      </c>
      <c r="H289">
        <v>1</v>
      </c>
      <c r="I289">
        <v>1</v>
      </c>
      <c r="J289">
        <v>4</v>
      </c>
      <c r="K289" t="s">
        <v>982</v>
      </c>
    </row>
    <row r="290" spans="1:11" x14ac:dyDescent="0.3">
      <c r="A290">
        <v>120</v>
      </c>
      <c r="B290">
        <v>1000</v>
      </c>
      <c r="C290" t="s">
        <v>134</v>
      </c>
      <c r="D290" t="s">
        <v>129</v>
      </c>
      <c r="E290" t="s">
        <v>135</v>
      </c>
      <c r="F290" t="s">
        <v>504</v>
      </c>
      <c r="G290" t="s">
        <v>819</v>
      </c>
      <c r="H290">
        <v>2</v>
      </c>
      <c r="I290">
        <v>3</v>
      </c>
      <c r="J290">
        <v>4</v>
      </c>
      <c r="K290" t="s">
        <v>983</v>
      </c>
    </row>
    <row r="291" spans="1:11" x14ac:dyDescent="0.3">
      <c r="A291">
        <v>175</v>
      </c>
      <c r="B291">
        <v>700</v>
      </c>
      <c r="C291" t="s">
        <v>447</v>
      </c>
      <c r="D291" t="s">
        <v>129</v>
      </c>
      <c r="E291" t="s">
        <v>130</v>
      </c>
      <c r="F291" t="s">
        <v>878</v>
      </c>
      <c r="G291" t="s">
        <v>698</v>
      </c>
      <c r="H291">
        <v>1</v>
      </c>
      <c r="I291">
        <v>1</v>
      </c>
      <c r="J291">
        <v>2</v>
      </c>
      <c r="K291" t="s">
        <v>984</v>
      </c>
    </row>
    <row r="292" spans="1:11" x14ac:dyDescent="0.3">
      <c r="A292">
        <v>150</v>
      </c>
      <c r="B292">
        <v>800</v>
      </c>
      <c r="C292" t="s">
        <v>195</v>
      </c>
      <c r="D292" t="s">
        <v>156</v>
      </c>
      <c r="E292" t="s">
        <v>139</v>
      </c>
      <c r="F292" t="s">
        <v>985</v>
      </c>
      <c r="G292" t="s">
        <v>844</v>
      </c>
      <c r="H292">
        <v>7</v>
      </c>
      <c r="I292">
        <v>1</v>
      </c>
      <c r="J292">
        <v>4</v>
      </c>
      <c r="K292" t="s">
        <v>986</v>
      </c>
    </row>
    <row r="293" spans="1:11" x14ac:dyDescent="0.3">
      <c r="A293">
        <v>120</v>
      </c>
      <c r="B293">
        <v>1200</v>
      </c>
      <c r="C293" t="s">
        <v>139</v>
      </c>
      <c r="D293" t="s">
        <v>129</v>
      </c>
      <c r="E293" t="s">
        <v>135</v>
      </c>
      <c r="F293" t="s">
        <v>193</v>
      </c>
      <c r="G293" t="s">
        <v>819</v>
      </c>
      <c r="H293">
        <v>2</v>
      </c>
      <c r="I293">
        <v>3</v>
      </c>
      <c r="J293">
        <v>4</v>
      </c>
      <c r="K293" t="s">
        <v>987</v>
      </c>
    </row>
    <row r="294" spans="1:11" x14ac:dyDescent="0.3">
      <c r="A294">
        <v>150</v>
      </c>
      <c r="B294">
        <v>500</v>
      </c>
      <c r="C294" t="s">
        <v>447</v>
      </c>
      <c r="D294" t="s">
        <v>129</v>
      </c>
      <c r="E294" t="s">
        <v>130</v>
      </c>
      <c r="F294" t="s">
        <v>608</v>
      </c>
      <c r="G294" t="s">
        <v>698</v>
      </c>
      <c r="H294">
        <v>1</v>
      </c>
      <c r="I294">
        <v>1</v>
      </c>
      <c r="J294">
        <v>2</v>
      </c>
      <c r="K294" t="s">
        <v>652</v>
      </c>
    </row>
    <row r="295" spans="1:11" x14ac:dyDescent="0.3">
      <c r="A295">
        <v>150</v>
      </c>
      <c r="B295">
        <v>700</v>
      </c>
      <c r="C295" t="s">
        <v>134</v>
      </c>
      <c r="D295" t="s">
        <v>129</v>
      </c>
      <c r="E295" t="s">
        <v>156</v>
      </c>
      <c r="F295" t="s">
        <v>168</v>
      </c>
      <c r="G295" t="s">
        <v>920</v>
      </c>
      <c r="H295">
        <v>7</v>
      </c>
      <c r="I295">
        <v>3</v>
      </c>
      <c r="J295">
        <v>7</v>
      </c>
      <c r="K295" t="s">
        <v>988</v>
      </c>
    </row>
    <row r="296" spans="1:11" x14ac:dyDescent="0.3">
      <c r="A296">
        <v>150</v>
      </c>
      <c r="B296">
        <v>700</v>
      </c>
      <c r="C296" t="s">
        <v>134</v>
      </c>
      <c r="D296" t="s">
        <v>129</v>
      </c>
      <c r="E296" t="s">
        <v>156</v>
      </c>
      <c r="F296" t="s">
        <v>168</v>
      </c>
      <c r="G296" t="s">
        <v>920</v>
      </c>
      <c r="H296">
        <v>7</v>
      </c>
      <c r="I296">
        <v>3</v>
      </c>
      <c r="J296">
        <v>7</v>
      </c>
      <c r="K296" t="s">
        <v>989</v>
      </c>
    </row>
    <row r="297" spans="1:11" x14ac:dyDescent="0.3">
      <c r="A297">
        <v>200</v>
      </c>
      <c r="B297">
        <v>2600</v>
      </c>
      <c r="C297" t="s">
        <v>198</v>
      </c>
      <c r="D297" t="s">
        <v>129</v>
      </c>
      <c r="E297" t="s">
        <v>139</v>
      </c>
      <c r="F297" t="s">
        <v>382</v>
      </c>
      <c r="G297" t="s">
        <v>689</v>
      </c>
      <c r="H297">
        <v>1</v>
      </c>
      <c r="I297">
        <v>2</v>
      </c>
      <c r="J297">
        <v>1</v>
      </c>
      <c r="K297" t="s">
        <v>990</v>
      </c>
    </row>
    <row r="298" spans="1:11" x14ac:dyDescent="0.3">
      <c r="A298">
        <v>150</v>
      </c>
      <c r="B298">
        <v>700</v>
      </c>
      <c r="C298" t="s">
        <v>134</v>
      </c>
      <c r="D298" t="s">
        <v>129</v>
      </c>
      <c r="E298" t="s">
        <v>156</v>
      </c>
      <c r="F298" t="s">
        <v>168</v>
      </c>
      <c r="G298" t="s">
        <v>920</v>
      </c>
      <c r="H298">
        <v>7</v>
      </c>
      <c r="I298">
        <v>3</v>
      </c>
      <c r="J298">
        <v>7</v>
      </c>
      <c r="K298" t="s">
        <v>991</v>
      </c>
    </row>
    <row r="299" spans="1:11" x14ac:dyDescent="0.3">
      <c r="A299">
        <v>140</v>
      </c>
      <c r="B299">
        <v>800</v>
      </c>
      <c r="C299" t="s">
        <v>134</v>
      </c>
      <c r="D299" t="s">
        <v>376</v>
      </c>
      <c r="E299" t="s">
        <v>156</v>
      </c>
      <c r="F299" t="s">
        <v>969</v>
      </c>
      <c r="G299" t="s">
        <v>920</v>
      </c>
      <c r="H299">
        <v>7</v>
      </c>
      <c r="I299">
        <v>3</v>
      </c>
      <c r="J299">
        <v>7</v>
      </c>
      <c r="K299" t="s">
        <v>992</v>
      </c>
    </row>
    <row r="300" spans="1:11" x14ac:dyDescent="0.3">
      <c r="A300">
        <v>120</v>
      </c>
      <c r="B300">
        <v>1000</v>
      </c>
      <c r="C300" t="s">
        <v>139</v>
      </c>
      <c r="D300" t="s">
        <v>447</v>
      </c>
      <c r="E300" t="s">
        <v>135</v>
      </c>
      <c r="F300" t="s">
        <v>869</v>
      </c>
      <c r="G300" t="s">
        <v>819</v>
      </c>
      <c r="H300">
        <v>2</v>
      </c>
      <c r="I300">
        <v>3</v>
      </c>
      <c r="J300">
        <v>4</v>
      </c>
      <c r="K300" t="s">
        <v>993</v>
      </c>
    </row>
    <row r="301" spans="1:11" x14ac:dyDescent="0.3">
      <c r="A301">
        <v>160</v>
      </c>
      <c r="B301">
        <v>700</v>
      </c>
      <c r="C301" t="s">
        <v>134</v>
      </c>
      <c r="D301" t="s">
        <v>376</v>
      </c>
      <c r="E301" t="s">
        <v>156</v>
      </c>
      <c r="F301" t="s">
        <v>400</v>
      </c>
      <c r="G301" t="s">
        <v>920</v>
      </c>
      <c r="H301">
        <v>7</v>
      </c>
      <c r="I301">
        <v>3</v>
      </c>
      <c r="J301">
        <v>7</v>
      </c>
      <c r="K301" t="s">
        <v>994</v>
      </c>
    </row>
    <row r="302" spans="1:11" x14ac:dyDescent="0.3">
      <c r="A302">
        <v>150</v>
      </c>
      <c r="B302">
        <v>700</v>
      </c>
      <c r="C302" t="s">
        <v>130</v>
      </c>
      <c r="D302" t="s">
        <v>129</v>
      </c>
      <c r="E302" t="s">
        <v>139</v>
      </c>
      <c r="F302" t="s">
        <v>617</v>
      </c>
      <c r="G302" t="s">
        <v>758</v>
      </c>
      <c r="H302">
        <v>7</v>
      </c>
      <c r="I302">
        <v>1</v>
      </c>
      <c r="J302">
        <v>7</v>
      </c>
      <c r="K302" t="s">
        <v>664</v>
      </c>
    </row>
    <row r="303" spans="1:11" x14ac:dyDescent="0.3">
      <c r="A303">
        <v>150</v>
      </c>
      <c r="B303">
        <v>800</v>
      </c>
      <c r="C303" t="s">
        <v>139</v>
      </c>
      <c r="D303" t="s">
        <v>376</v>
      </c>
      <c r="E303" t="s">
        <v>156</v>
      </c>
      <c r="F303" t="s">
        <v>995</v>
      </c>
      <c r="G303" t="s">
        <v>920</v>
      </c>
      <c r="H303">
        <v>7</v>
      </c>
      <c r="I303">
        <v>3</v>
      </c>
      <c r="J303">
        <v>7</v>
      </c>
      <c r="K303" t="s">
        <v>996</v>
      </c>
    </row>
    <row r="304" spans="1:11" x14ac:dyDescent="0.3">
      <c r="A304">
        <v>100</v>
      </c>
      <c r="B304">
        <v>250</v>
      </c>
      <c r="C304" t="s">
        <v>134</v>
      </c>
      <c r="D304" t="s">
        <v>129</v>
      </c>
      <c r="E304" t="s">
        <v>139</v>
      </c>
      <c r="F304" t="s">
        <v>527</v>
      </c>
      <c r="G304" t="s">
        <v>758</v>
      </c>
      <c r="H304">
        <v>7</v>
      </c>
      <c r="I304">
        <v>1</v>
      </c>
      <c r="J304">
        <v>7</v>
      </c>
      <c r="K304" t="s">
        <v>997</v>
      </c>
    </row>
    <row r="305" spans="1:11" x14ac:dyDescent="0.3">
      <c r="A305">
        <v>140</v>
      </c>
      <c r="B305">
        <v>1200</v>
      </c>
      <c r="C305" t="s">
        <v>139</v>
      </c>
      <c r="D305" t="s">
        <v>447</v>
      </c>
      <c r="E305" t="s">
        <v>135</v>
      </c>
      <c r="F305" t="s">
        <v>998</v>
      </c>
      <c r="G305" t="s">
        <v>819</v>
      </c>
      <c r="H305">
        <v>2</v>
      </c>
      <c r="I305">
        <v>3</v>
      </c>
      <c r="J305">
        <v>4</v>
      </c>
      <c r="K305" t="s">
        <v>999</v>
      </c>
    </row>
    <row r="306" spans="1:11" x14ac:dyDescent="0.3">
      <c r="A306">
        <v>150</v>
      </c>
      <c r="B306">
        <v>800</v>
      </c>
      <c r="C306" t="s">
        <v>134</v>
      </c>
      <c r="D306" t="s">
        <v>129</v>
      </c>
      <c r="E306" t="s">
        <v>156</v>
      </c>
      <c r="F306" t="s">
        <v>846</v>
      </c>
      <c r="G306" t="s">
        <v>920</v>
      </c>
      <c r="H306">
        <v>7</v>
      </c>
      <c r="I306">
        <v>3</v>
      </c>
      <c r="J306">
        <v>7</v>
      </c>
      <c r="K306" t="s">
        <v>1000</v>
      </c>
    </row>
    <row r="307" spans="1:11" x14ac:dyDescent="0.3">
      <c r="A307">
        <v>160</v>
      </c>
      <c r="B307">
        <v>900</v>
      </c>
      <c r="C307" t="s">
        <v>134</v>
      </c>
      <c r="D307" t="s">
        <v>376</v>
      </c>
      <c r="E307" t="s">
        <v>156</v>
      </c>
      <c r="F307" t="s">
        <v>269</v>
      </c>
      <c r="G307" t="s">
        <v>920</v>
      </c>
      <c r="H307">
        <v>7</v>
      </c>
      <c r="I307">
        <v>3</v>
      </c>
      <c r="J307">
        <v>7</v>
      </c>
      <c r="K307" t="s">
        <v>1001</v>
      </c>
    </row>
    <row r="308" spans="1:11" x14ac:dyDescent="0.3">
      <c r="A308">
        <v>150</v>
      </c>
      <c r="B308">
        <v>800</v>
      </c>
      <c r="C308" t="s">
        <v>139</v>
      </c>
      <c r="D308" t="s">
        <v>447</v>
      </c>
      <c r="E308" t="s">
        <v>156</v>
      </c>
      <c r="F308" t="s">
        <v>928</v>
      </c>
      <c r="G308" t="s">
        <v>920</v>
      </c>
      <c r="H308">
        <v>7</v>
      </c>
      <c r="I308">
        <v>3</v>
      </c>
      <c r="J308">
        <v>7</v>
      </c>
      <c r="K308" t="s">
        <v>1002</v>
      </c>
    </row>
    <row r="309" spans="1:11" x14ac:dyDescent="0.3">
      <c r="A309">
        <v>160</v>
      </c>
      <c r="B309">
        <v>800</v>
      </c>
      <c r="C309" t="s">
        <v>139</v>
      </c>
      <c r="D309" t="s">
        <v>129</v>
      </c>
      <c r="E309" t="s">
        <v>156</v>
      </c>
      <c r="F309" t="s">
        <v>661</v>
      </c>
      <c r="G309" t="s">
        <v>920</v>
      </c>
      <c r="H309">
        <v>7</v>
      </c>
      <c r="I309">
        <v>3</v>
      </c>
      <c r="J309">
        <v>7</v>
      </c>
      <c r="K309" t="s">
        <v>1003</v>
      </c>
    </row>
    <row r="310" spans="1:11" x14ac:dyDescent="0.3">
      <c r="A310">
        <v>90</v>
      </c>
      <c r="B310">
        <v>1400</v>
      </c>
      <c r="C310" t="s">
        <v>787</v>
      </c>
      <c r="D310" t="s">
        <v>447</v>
      </c>
      <c r="E310" t="s">
        <v>156</v>
      </c>
      <c r="F310" t="s">
        <v>1004</v>
      </c>
      <c r="G310">
        <v>26</v>
      </c>
      <c r="H310">
        <v>1</v>
      </c>
      <c r="I310">
        <v>1</v>
      </c>
      <c r="J310">
        <v>5</v>
      </c>
      <c r="K310" t="s">
        <v>1005</v>
      </c>
    </row>
    <row r="311" spans="1:11" x14ac:dyDescent="0.3">
      <c r="A311">
        <v>120</v>
      </c>
      <c r="B311">
        <v>700</v>
      </c>
      <c r="C311" t="s">
        <v>134</v>
      </c>
      <c r="D311" t="s">
        <v>129</v>
      </c>
      <c r="E311" t="s">
        <v>139</v>
      </c>
      <c r="F311" t="s">
        <v>617</v>
      </c>
      <c r="G311" t="s">
        <v>758</v>
      </c>
      <c r="H311">
        <v>7</v>
      </c>
      <c r="I311">
        <v>1</v>
      </c>
      <c r="J311">
        <v>7</v>
      </c>
      <c r="K311" t="s">
        <v>1006</v>
      </c>
    </row>
    <row r="312" spans="1:11" x14ac:dyDescent="0.3">
      <c r="A312">
        <v>140</v>
      </c>
      <c r="B312">
        <v>800</v>
      </c>
      <c r="C312" t="s">
        <v>139</v>
      </c>
      <c r="D312" t="s">
        <v>129</v>
      </c>
      <c r="E312" t="s">
        <v>156</v>
      </c>
      <c r="F312" t="s">
        <v>416</v>
      </c>
      <c r="G312" t="s">
        <v>920</v>
      </c>
      <c r="H312">
        <v>7</v>
      </c>
      <c r="I312">
        <v>3</v>
      </c>
      <c r="J312">
        <v>7</v>
      </c>
      <c r="K312" t="s">
        <v>1007</v>
      </c>
    </row>
    <row r="313" spans="1:11" x14ac:dyDescent="0.3">
      <c r="A313">
        <v>150</v>
      </c>
      <c r="B313">
        <v>800</v>
      </c>
      <c r="C313" t="s">
        <v>139</v>
      </c>
      <c r="D313" t="s">
        <v>376</v>
      </c>
      <c r="E313" t="s">
        <v>156</v>
      </c>
      <c r="F313" t="s">
        <v>995</v>
      </c>
      <c r="G313" t="s">
        <v>920</v>
      </c>
      <c r="H313">
        <v>7</v>
      </c>
      <c r="I313">
        <v>3</v>
      </c>
      <c r="J313">
        <v>7</v>
      </c>
      <c r="K313" t="s">
        <v>1008</v>
      </c>
    </row>
    <row r="314" spans="1:11" x14ac:dyDescent="0.3">
      <c r="A314">
        <v>140</v>
      </c>
      <c r="B314">
        <v>700</v>
      </c>
      <c r="C314" t="s">
        <v>134</v>
      </c>
      <c r="D314" t="s">
        <v>376</v>
      </c>
      <c r="E314" t="s">
        <v>156</v>
      </c>
      <c r="F314" t="s">
        <v>313</v>
      </c>
      <c r="G314" t="s">
        <v>920</v>
      </c>
      <c r="H314">
        <v>7</v>
      </c>
      <c r="I314">
        <v>3</v>
      </c>
      <c r="J314">
        <v>7</v>
      </c>
      <c r="K314" t="s">
        <v>1009</v>
      </c>
    </row>
    <row r="315" spans="1:11" x14ac:dyDescent="0.3">
      <c r="A315">
        <v>150</v>
      </c>
      <c r="B315">
        <v>1000</v>
      </c>
      <c r="C315" t="s">
        <v>134</v>
      </c>
      <c r="D315" t="s">
        <v>129</v>
      </c>
      <c r="E315" t="s">
        <v>139</v>
      </c>
      <c r="F315" t="s">
        <v>224</v>
      </c>
      <c r="G315" t="s">
        <v>758</v>
      </c>
      <c r="H315">
        <v>7</v>
      </c>
      <c r="I315">
        <v>1</v>
      </c>
      <c r="J315">
        <v>7</v>
      </c>
      <c r="K315" t="s">
        <v>1010</v>
      </c>
    </row>
    <row r="316" spans="1:11" x14ac:dyDescent="0.3">
      <c r="A316">
        <v>30</v>
      </c>
      <c r="B316">
        <v>300</v>
      </c>
      <c r="C316" t="s">
        <v>787</v>
      </c>
      <c r="D316" t="s">
        <v>129</v>
      </c>
      <c r="E316" t="s">
        <v>156</v>
      </c>
      <c r="F316" t="s">
        <v>229</v>
      </c>
      <c r="G316">
        <v>26</v>
      </c>
      <c r="H316">
        <v>1</v>
      </c>
      <c r="I316">
        <v>1</v>
      </c>
      <c r="J316">
        <v>5</v>
      </c>
      <c r="K316" t="s">
        <v>1011</v>
      </c>
    </row>
    <row r="317" spans="1:11" x14ac:dyDescent="0.3">
      <c r="A317">
        <v>150</v>
      </c>
      <c r="B317">
        <v>900</v>
      </c>
      <c r="C317" t="s">
        <v>134</v>
      </c>
      <c r="D317" t="s">
        <v>129</v>
      </c>
      <c r="E317" t="s">
        <v>156</v>
      </c>
      <c r="F317" t="s">
        <v>694</v>
      </c>
      <c r="G317" t="s">
        <v>920</v>
      </c>
      <c r="H317">
        <v>7</v>
      </c>
      <c r="I317">
        <v>3</v>
      </c>
      <c r="J317">
        <v>7</v>
      </c>
      <c r="K317" t="s">
        <v>1012</v>
      </c>
    </row>
    <row r="318" spans="1:11" x14ac:dyDescent="0.3">
      <c r="A318">
        <v>160</v>
      </c>
      <c r="B318">
        <v>800</v>
      </c>
      <c r="C318" t="s">
        <v>134</v>
      </c>
      <c r="D318" t="s">
        <v>447</v>
      </c>
      <c r="E318" t="s">
        <v>156</v>
      </c>
      <c r="F318" t="s">
        <v>224</v>
      </c>
      <c r="G318" t="s">
        <v>920</v>
      </c>
      <c r="H318">
        <v>7</v>
      </c>
      <c r="I318">
        <v>3</v>
      </c>
      <c r="J318">
        <v>7</v>
      </c>
      <c r="K318" t="s">
        <v>1013</v>
      </c>
    </row>
    <row r="319" spans="1:11" x14ac:dyDescent="0.3">
      <c r="A319">
        <v>160</v>
      </c>
      <c r="B319">
        <v>800</v>
      </c>
      <c r="C319" t="s">
        <v>139</v>
      </c>
      <c r="D319" t="s">
        <v>129</v>
      </c>
      <c r="E319" t="s">
        <v>156</v>
      </c>
      <c r="F319" t="s">
        <v>661</v>
      </c>
      <c r="G319" t="s">
        <v>920</v>
      </c>
      <c r="H319">
        <v>7</v>
      </c>
      <c r="I319">
        <v>3</v>
      </c>
      <c r="J319">
        <v>7</v>
      </c>
      <c r="K319" t="s">
        <v>1014</v>
      </c>
    </row>
    <row r="320" spans="1:11" x14ac:dyDescent="0.3">
      <c r="A320">
        <v>150</v>
      </c>
      <c r="B320">
        <v>800</v>
      </c>
      <c r="C320" t="s">
        <v>359</v>
      </c>
      <c r="D320" t="s">
        <v>376</v>
      </c>
      <c r="E320" t="s">
        <v>156</v>
      </c>
      <c r="F320" t="s">
        <v>320</v>
      </c>
      <c r="G320" t="s">
        <v>920</v>
      </c>
      <c r="H320">
        <v>7</v>
      </c>
      <c r="I320">
        <v>3</v>
      </c>
      <c r="J320">
        <v>7</v>
      </c>
      <c r="K320" t="s">
        <v>1015</v>
      </c>
    </row>
    <row r="321" spans="1:11" x14ac:dyDescent="0.3">
      <c r="A321">
        <v>150</v>
      </c>
      <c r="B321">
        <v>900</v>
      </c>
      <c r="C321" t="s">
        <v>134</v>
      </c>
      <c r="D321" t="s">
        <v>129</v>
      </c>
      <c r="E321" t="s">
        <v>156</v>
      </c>
      <c r="F321" t="s">
        <v>694</v>
      </c>
      <c r="G321" t="s">
        <v>920</v>
      </c>
      <c r="H321">
        <v>7</v>
      </c>
      <c r="I321">
        <v>3</v>
      </c>
      <c r="J321">
        <v>7</v>
      </c>
      <c r="K321" t="s">
        <v>1016</v>
      </c>
    </row>
    <row r="322" spans="1:11" x14ac:dyDescent="0.3">
      <c r="A322">
        <v>150</v>
      </c>
      <c r="B322">
        <v>800</v>
      </c>
      <c r="C322" t="s">
        <v>134</v>
      </c>
      <c r="D322" t="s">
        <v>129</v>
      </c>
      <c r="E322" t="s">
        <v>156</v>
      </c>
      <c r="F322" t="s">
        <v>846</v>
      </c>
      <c r="G322" t="s">
        <v>920</v>
      </c>
      <c r="H322">
        <v>7</v>
      </c>
      <c r="I322">
        <v>3</v>
      </c>
      <c r="J322">
        <v>7</v>
      </c>
      <c r="K322" t="s">
        <v>1016</v>
      </c>
    </row>
    <row r="323" spans="1:11" x14ac:dyDescent="0.3">
      <c r="A323">
        <v>140</v>
      </c>
      <c r="B323">
        <v>700</v>
      </c>
      <c r="C323" t="s">
        <v>134</v>
      </c>
      <c r="D323" t="s">
        <v>447</v>
      </c>
      <c r="E323" t="s">
        <v>156</v>
      </c>
      <c r="F323" t="s">
        <v>224</v>
      </c>
      <c r="G323" t="s">
        <v>920</v>
      </c>
      <c r="H323">
        <v>7</v>
      </c>
      <c r="I323">
        <v>3</v>
      </c>
      <c r="J323">
        <v>7</v>
      </c>
      <c r="K323" t="s">
        <v>1017</v>
      </c>
    </row>
    <row r="324" spans="1:11" x14ac:dyDescent="0.3">
      <c r="A324">
        <v>120</v>
      </c>
      <c r="B324">
        <v>900</v>
      </c>
      <c r="C324" t="s">
        <v>134</v>
      </c>
      <c r="D324" t="s">
        <v>129</v>
      </c>
      <c r="E324" t="s">
        <v>139</v>
      </c>
      <c r="F324" t="s">
        <v>131</v>
      </c>
      <c r="G324" t="s">
        <v>758</v>
      </c>
      <c r="H324">
        <v>7</v>
      </c>
      <c r="I324">
        <v>1</v>
      </c>
      <c r="J324">
        <v>7</v>
      </c>
      <c r="K324" t="s">
        <v>1018</v>
      </c>
    </row>
    <row r="325" spans="1:11" x14ac:dyDescent="0.3">
      <c r="A325">
        <v>160</v>
      </c>
      <c r="B325">
        <v>700</v>
      </c>
      <c r="C325" t="s">
        <v>134</v>
      </c>
      <c r="D325" t="s">
        <v>447</v>
      </c>
      <c r="E325" t="s">
        <v>156</v>
      </c>
      <c r="F325" t="s">
        <v>617</v>
      </c>
      <c r="G325" t="s">
        <v>920</v>
      </c>
      <c r="H325">
        <v>7</v>
      </c>
      <c r="I325">
        <v>3</v>
      </c>
      <c r="J325">
        <v>7</v>
      </c>
      <c r="K325" t="s">
        <v>1019</v>
      </c>
    </row>
    <row r="326" spans="1:11" x14ac:dyDescent="0.3">
      <c r="A326">
        <v>150</v>
      </c>
      <c r="B326">
        <v>700</v>
      </c>
      <c r="C326" t="s">
        <v>139</v>
      </c>
      <c r="D326" t="s">
        <v>129</v>
      </c>
      <c r="E326" t="s">
        <v>156</v>
      </c>
      <c r="F326" t="s">
        <v>907</v>
      </c>
      <c r="G326" t="s">
        <v>920</v>
      </c>
      <c r="H326">
        <v>7</v>
      </c>
      <c r="I326">
        <v>3</v>
      </c>
      <c r="J326">
        <v>7</v>
      </c>
      <c r="K326" t="s">
        <v>1020</v>
      </c>
    </row>
    <row r="327" spans="1:11" x14ac:dyDescent="0.3">
      <c r="A327">
        <v>150</v>
      </c>
      <c r="B327">
        <v>700</v>
      </c>
      <c r="C327" t="s">
        <v>139</v>
      </c>
      <c r="D327" t="s">
        <v>129</v>
      </c>
      <c r="E327" t="s">
        <v>156</v>
      </c>
      <c r="F327" t="s">
        <v>907</v>
      </c>
      <c r="G327" t="s">
        <v>920</v>
      </c>
      <c r="H327">
        <v>7</v>
      </c>
      <c r="I327">
        <v>3</v>
      </c>
      <c r="J327">
        <v>7</v>
      </c>
      <c r="K327" t="s">
        <v>1021</v>
      </c>
    </row>
    <row r="328" spans="1:11" x14ac:dyDescent="0.3">
      <c r="A328">
        <v>100</v>
      </c>
      <c r="B328">
        <v>550</v>
      </c>
      <c r="C328" t="s">
        <v>134</v>
      </c>
      <c r="D328" t="s">
        <v>129</v>
      </c>
      <c r="E328" t="s">
        <v>139</v>
      </c>
      <c r="F328" t="s">
        <v>341</v>
      </c>
      <c r="G328" t="s">
        <v>758</v>
      </c>
      <c r="H328">
        <v>7</v>
      </c>
      <c r="I328">
        <v>1</v>
      </c>
      <c r="J328">
        <v>7</v>
      </c>
      <c r="K328" t="s">
        <v>1022</v>
      </c>
    </row>
    <row r="329" spans="1:11" x14ac:dyDescent="0.3">
      <c r="A329">
        <v>100</v>
      </c>
      <c r="B329">
        <v>700</v>
      </c>
      <c r="C329" t="s">
        <v>134</v>
      </c>
      <c r="D329" t="s">
        <v>129</v>
      </c>
      <c r="E329" t="s">
        <v>139</v>
      </c>
      <c r="F329" t="s">
        <v>702</v>
      </c>
      <c r="G329" t="s">
        <v>758</v>
      </c>
      <c r="H329">
        <v>7</v>
      </c>
      <c r="I329">
        <v>1</v>
      </c>
      <c r="J329">
        <v>7</v>
      </c>
      <c r="K329" t="s">
        <v>1022</v>
      </c>
    </row>
    <row r="330" spans="1:11" x14ac:dyDescent="0.3">
      <c r="A330">
        <v>150</v>
      </c>
      <c r="B330">
        <v>900</v>
      </c>
      <c r="C330" t="s">
        <v>139</v>
      </c>
      <c r="D330" t="s">
        <v>129</v>
      </c>
      <c r="E330" t="s">
        <v>156</v>
      </c>
      <c r="F330" t="s">
        <v>290</v>
      </c>
      <c r="G330" t="s">
        <v>920</v>
      </c>
      <c r="H330">
        <v>7</v>
      </c>
      <c r="I330">
        <v>3</v>
      </c>
      <c r="J330">
        <v>7</v>
      </c>
      <c r="K330" t="s">
        <v>1023</v>
      </c>
    </row>
    <row r="331" spans="1:11" x14ac:dyDescent="0.3">
      <c r="A331">
        <v>140</v>
      </c>
      <c r="B331">
        <v>800</v>
      </c>
      <c r="C331" t="s">
        <v>359</v>
      </c>
      <c r="D331" t="s">
        <v>129</v>
      </c>
      <c r="E331" t="s">
        <v>156</v>
      </c>
      <c r="F331" t="s">
        <v>239</v>
      </c>
      <c r="G331" t="s">
        <v>920</v>
      </c>
      <c r="H331">
        <v>7</v>
      </c>
      <c r="I331">
        <v>3</v>
      </c>
      <c r="J331">
        <v>7</v>
      </c>
      <c r="K331" t="s">
        <v>570</v>
      </c>
    </row>
    <row r="332" spans="1:11" x14ac:dyDescent="0.3">
      <c r="A332">
        <v>107</v>
      </c>
      <c r="B332">
        <v>1400</v>
      </c>
      <c r="C332" t="s">
        <v>787</v>
      </c>
      <c r="D332" t="s">
        <v>447</v>
      </c>
      <c r="E332" t="s">
        <v>156</v>
      </c>
      <c r="F332" t="s">
        <v>1024</v>
      </c>
      <c r="G332">
        <v>26</v>
      </c>
      <c r="H332">
        <v>1</v>
      </c>
      <c r="I332">
        <v>1</v>
      </c>
      <c r="J332">
        <v>5</v>
      </c>
      <c r="K332" t="s">
        <v>1025</v>
      </c>
    </row>
    <row r="333" spans="1:11" x14ac:dyDescent="0.3">
      <c r="A333">
        <v>150</v>
      </c>
      <c r="B333">
        <v>800</v>
      </c>
      <c r="C333" t="s">
        <v>134</v>
      </c>
      <c r="D333" t="s">
        <v>129</v>
      </c>
      <c r="E333" t="s">
        <v>156</v>
      </c>
      <c r="F333" t="s">
        <v>846</v>
      </c>
      <c r="G333" t="s">
        <v>920</v>
      </c>
      <c r="H333">
        <v>7</v>
      </c>
      <c r="I333">
        <v>3</v>
      </c>
      <c r="J333">
        <v>7</v>
      </c>
      <c r="K333" t="s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316L</vt:lpstr>
      <vt:lpstr>AlSi10Mg</vt:lpstr>
      <vt:lpstr>Sheet1</vt:lpstr>
      <vt:lpstr>Sheet2</vt:lpstr>
      <vt:lpstr>Sheet3</vt:lpstr>
      <vt:lpstr>All</vt:lpstr>
      <vt:lpstr>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2024-10-30T20:48:48Z</dcterms:created>
  <dcterms:modified xsi:type="dcterms:W3CDTF">2025-05-09T20:34:20Z</dcterms:modified>
</cp:coreProperties>
</file>