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13_ncr:1_{8A6C5674-50AC-4D61-9548-9B842A438FE6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Monitoria_26-03" sheetId="1" r:id="rId1"/>
    <sheet name="Cap.4-20" sheetId="2" r:id="rId2"/>
    <sheet name="Cap.4-19" sheetId="3" r:id="rId3"/>
    <sheet name="Cap4-3a_9" sheetId="4" r:id="rId4"/>
  </sheets>
  <definedNames>
    <definedName name="_xlchart.v1.0" hidden="1">'Monitoria_26-03'!$P$1</definedName>
    <definedName name="_xlchart.v1.1" hidden="1">'Monitoria_26-03'!$P$2:$P$27</definedName>
    <definedName name="_xlchart.v1.10" hidden="1">'Monitoria_26-03'!$P$2:$P$27</definedName>
    <definedName name="_xlchart.v1.11" hidden="1">'Monitoria_26-03'!$Q$1</definedName>
    <definedName name="_xlchart.v1.12" hidden="1">'Monitoria_26-03'!$Q$2:$Q$27</definedName>
    <definedName name="_xlchart.v1.13" hidden="1">'Monitoria_26-03'!$R$1</definedName>
    <definedName name="_xlchart.v1.14" hidden="1">'Monitoria_26-03'!$R$2:$R$27</definedName>
    <definedName name="_xlchart.v1.2" hidden="1">'Monitoria_26-03'!$Q$1</definedName>
    <definedName name="_xlchart.v1.3" hidden="1">'Monitoria_26-03'!$Q$2:$Q$27</definedName>
    <definedName name="_xlchart.v1.4" hidden="1">'Monitoria_26-03'!$R$1</definedName>
    <definedName name="_xlchart.v1.5" hidden="1">'Monitoria_26-03'!$R$2:$R$27</definedName>
    <definedName name="_xlchart.v1.6" hidden="1">'Monitoria_26-03'!$P$2:$P$27</definedName>
    <definedName name="_xlchart.v1.7" hidden="1">'Monitoria_26-03'!$Q$2:$Q$27</definedName>
    <definedName name="_xlchart.v1.8" hidden="1">'Monitoria_26-03'!$R$2:$R$27</definedName>
    <definedName name="_xlchart.v1.9" hidden="1">'Monitoria_26-03'!$P$1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4" l="1"/>
  <c r="M31" i="2" l="1"/>
  <c r="M29" i="2"/>
  <c r="H10" i="4"/>
  <c r="G10" i="4"/>
  <c r="H9" i="4"/>
  <c r="G9" i="4"/>
  <c r="I11" i="4" s="1"/>
  <c r="F16" i="4"/>
  <c r="F15" i="4"/>
  <c r="A5" i="4"/>
  <c r="A6" i="4"/>
  <c r="A7" i="4"/>
  <c r="A8" i="4"/>
  <c r="A9" i="4"/>
  <c r="A10" i="4"/>
  <c r="A11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" i="4"/>
  <c r="F22" i="3"/>
  <c r="E22" i="3" s="1"/>
  <c r="M28" i="2"/>
  <c r="M27" i="2"/>
  <c r="I25" i="2"/>
  <c r="J25" i="2"/>
  <c r="K25" i="2"/>
  <c r="J24" i="2"/>
  <c r="K24" i="2"/>
  <c r="I24" i="2"/>
  <c r="I21" i="2"/>
  <c r="J21" i="2"/>
  <c r="K21" i="2"/>
  <c r="J20" i="2"/>
  <c r="K20" i="2"/>
  <c r="I20" i="2"/>
  <c r="D22" i="2"/>
  <c r="E22" i="2"/>
  <c r="C22" i="2"/>
  <c r="F21" i="2"/>
  <c r="F22" i="2"/>
  <c r="F20" i="2"/>
  <c r="J16" i="1"/>
  <c r="J15" i="1"/>
  <c r="J14" i="1"/>
  <c r="J13" i="1"/>
  <c r="J12" i="1"/>
  <c r="F21" i="3" l="1"/>
  <c r="K21" i="3" s="1"/>
  <c r="K25" i="3" s="1"/>
  <c r="F20" i="3"/>
  <c r="C22" i="3"/>
  <c r="D22" i="3"/>
  <c r="J21" i="3" l="1"/>
  <c r="J25" i="3" s="1"/>
  <c r="I21" i="3"/>
  <c r="I25" i="3" s="1"/>
  <c r="K20" i="3"/>
  <c r="K24" i="3" s="1"/>
  <c r="J20" i="3"/>
  <c r="J24" i="3" s="1"/>
  <c r="I20" i="3"/>
  <c r="I24" i="3" s="1"/>
  <c r="M27" i="3" l="1"/>
  <c r="M28" i="3" s="1"/>
</calcChain>
</file>

<file path=xl/sharedStrings.xml><?xml version="1.0" encoding="utf-8"?>
<sst xmlns="http://schemas.openxmlformats.org/spreadsheetml/2006/main" count="179" uniqueCount="119">
  <si>
    <t>Sujeito</t>
  </si>
  <si>
    <t>Sexo</t>
  </si>
  <si>
    <t>hugAntesEscovação</t>
  </si>
  <si>
    <t>hugDepoisEscovação</t>
  </si>
  <si>
    <t>convAntesEscovação</t>
  </si>
  <si>
    <t>convDepoisEscovação</t>
  </si>
  <si>
    <t>F</t>
  </si>
  <si>
    <t>2.18</t>
  </si>
  <si>
    <t>1.20</t>
  </si>
  <si>
    <t>0.75</t>
  </si>
  <si>
    <t>2.05</t>
  </si>
  <si>
    <t>0.08</t>
  </si>
  <si>
    <t>1.43</t>
  </si>
  <si>
    <t>0.55</t>
  </si>
  <si>
    <t>1.05</t>
  </si>
  <si>
    <t>0.18</t>
  </si>
  <si>
    <t>0.68</t>
  </si>
  <si>
    <t>1.95</t>
  </si>
  <si>
    <t>1.45</t>
  </si>
  <si>
    <t>0.28</t>
  </si>
  <si>
    <t>0.50</t>
  </si>
  <si>
    <t>0.05</t>
  </si>
  <si>
    <t>2.63</t>
  </si>
  <si>
    <t>2.75</t>
  </si>
  <si>
    <t>1.60</t>
  </si>
  <si>
    <t>1.50</t>
  </si>
  <si>
    <t>0.20</t>
  </si>
  <si>
    <t>1.25</t>
  </si>
  <si>
    <t>0.65</t>
  </si>
  <si>
    <t>0.45</t>
  </si>
  <si>
    <t>0.40</t>
  </si>
  <si>
    <t>0.13</t>
  </si>
  <si>
    <t>0.70</t>
  </si>
  <si>
    <t>1.18</t>
  </si>
  <si>
    <t>0.83</t>
  </si>
  <si>
    <t>1.30</t>
  </si>
  <si>
    <t>0.58</t>
  </si>
  <si>
    <t>0.38</t>
  </si>
  <si>
    <t>0.63</t>
  </si>
  <si>
    <t>3.30</t>
  </si>
  <si>
    <t>0.90</t>
  </si>
  <si>
    <t>0.25</t>
  </si>
  <si>
    <t>1.40</t>
  </si>
  <si>
    <t>2.98</t>
  </si>
  <si>
    <t>1.03</t>
  </si>
  <si>
    <t>M</t>
  </si>
  <si>
    <t>3.35</t>
  </si>
  <si>
    <t>1.58</t>
  </si>
  <si>
    <t>2.50</t>
  </si>
  <si>
    <t>4.08</t>
  </si>
  <si>
    <t>1.88</t>
  </si>
  <si>
    <t>2.25</t>
  </si>
  <si>
    <t>3.15</t>
  </si>
  <si>
    <t>2.00</t>
  </si>
  <si>
    <t>1.53</t>
  </si>
  <si>
    <t>1.78</t>
  </si>
  <si>
    <t>3.48</t>
  </si>
  <si>
    <t>3.50</t>
  </si>
  <si>
    <t>0.85</t>
  </si>
  <si>
    <t>1.80</t>
  </si>
  <si>
    <t>1.15</t>
  </si>
  <si>
    <t>0.93</t>
  </si>
  <si>
    <t>2.55</t>
  </si>
  <si>
    <t>2.68</t>
  </si>
  <si>
    <t>2.73</t>
  </si>
  <si>
    <t>2.65</t>
  </si>
  <si>
    <t>3.43</t>
  </si>
  <si>
    <t>0.88</t>
  </si>
  <si>
    <t>sexo</t>
  </si>
  <si>
    <t>n_i</t>
  </si>
  <si>
    <t>var</t>
  </si>
  <si>
    <t>varMed</t>
  </si>
  <si>
    <t>varOri</t>
  </si>
  <si>
    <t>R2</t>
  </si>
  <si>
    <t>Propriedade</t>
  </si>
  <si>
    <t>Atividade</t>
  </si>
  <si>
    <t>Costeira</t>
  </si>
  <si>
    <t>Fluvial</t>
  </si>
  <si>
    <t>Internacional</t>
  </si>
  <si>
    <t>Total</t>
  </si>
  <si>
    <t>Estatal</t>
  </si>
  <si>
    <t>Particular</t>
  </si>
  <si>
    <t>X2</t>
  </si>
  <si>
    <t>C</t>
  </si>
  <si>
    <t>T</t>
  </si>
  <si>
    <t>Valor Esperado</t>
  </si>
  <si>
    <t>Dif ao quadrado</t>
  </si>
  <si>
    <t>Sim, C = 0.29</t>
  </si>
  <si>
    <t>&gt;0.1</t>
  </si>
  <si>
    <t>Dados Sep</t>
  </si>
  <si>
    <t>Local de Residência</t>
  </si>
  <si>
    <t>Urbano</t>
  </si>
  <si>
    <t>Suburbano</t>
  </si>
  <si>
    <t>Rural</t>
  </si>
  <si>
    <t>A favor</t>
  </si>
  <si>
    <t>Contra</t>
  </si>
  <si>
    <t>( c )</t>
  </si>
  <si>
    <t>Individuo</t>
  </si>
  <si>
    <t>X</t>
  </si>
  <si>
    <t>Y</t>
  </si>
  <si>
    <t>3 (a)</t>
  </si>
  <si>
    <t>3 (a) e 9</t>
  </si>
  <si>
    <r>
      <t>X =</t>
    </r>
    <r>
      <rPr>
        <sz val="10"/>
        <color theme="1"/>
        <rFont val="Calibri"/>
        <family val="2"/>
        <scheme val="minor"/>
      </rPr>
      <t xml:space="preserve"> nº de empregos nos ultimos dois anos</t>
    </r>
  </si>
  <si>
    <t>Y = salário mais recente, em nº de sálarios minimos</t>
  </si>
  <si>
    <t>&lt;=med(x)</t>
  </si>
  <si>
    <t>&gt;med(x)</t>
  </si>
  <si>
    <t>&lt;=med(y)</t>
  </si>
  <si>
    <t>&gt;med(y)</t>
  </si>
  <si>
    <t>med x</t>
  </si>
  <si>
    <t>med y</t>
  </si>
  <si>
    <t>Cramer V</t>
  </si>
  <si>
    <t>k = nº de linhas</t>
  </si>
  <si>
    <t>r = nº de colunas</t>
  </si>
  <si>
    <t>Luiz Luz, Germano, Gabriel Machado, Atílio, Joao Alcindo, Bombarda</t>
  </si>
  <si>
    <t>PRESENTES:</t>
  </si>
  <si>
    <t>Mulheres</t>
  </si>
  <si>
    <t>Homens</t>
  </si>
  <si>
    <t>C = 0.3</t>
  </si>
  <si>
    <t>9 c/ rel. ao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</si>
</sst>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</cx:chartData>
  <cx:chart>
    <cx:title pos="t" align="ctr" overlay="0">
      <cx:tx>
        <cx:txData>
          <cx:v>BoxPlot hugDepoisEscovação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hugDepoisEscovação</a:t>
          </a:r>
        </a:p>
      </cx:txPr>
    </cx:title>
    <cx:plotArea>
      <cx:plotAreaRegion>
        <cx:series layoutId="boxWhisker" uniqueId="{D8A7A4B7-DE37-4D05-805C-1C0A625C1594}">
          <cx:tx>
            <cx:txData>
              <cx:f>_xlchart.v1.9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64001D6-AC97-4B92-9192-505EACEF483A}">
          <cx:tx>
            <cx:txData>
              <cx:f>_xlchart.v1.11</cx:f>
              <cx:v>Mulheres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C00678-8B8E-474E-96FB-8AE8E900F581}">
          <cx:tx>
            <cx:txData>
              <cx:f>_xlchart.v1.13</cx:f>
              <cx:v>Homens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2" Type="http://schemas.openxmlformats.org/officeDocument/2006/relationships/image" Target="../media/image9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</xdr:row>
      <xdr:rowOff>148590</xdr:rowOff>
    </xdr:from>
    <xdr:to>
      <xdr:col>25</xdr:col>
      <xdr:colOff>419100</xdr:colOff>
      <xdr:row>16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731C948-0AFC-4459-BB8E-8534B08D9D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331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34081</xdr:colOff>
      <xdr:row>10</xdr:row>
      <xdr:rowOff>30480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469E4B-3432-4B9A-ACDD-25A63989F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51901" cy="1874520"/>
        </a:xfrm>
        <a:prstGeom prst="rect">
          <a:avLst/>
        </a:prstGeom>
      </xdr:spPr>
    </xdr:pic>
    <xdr:clientData/>
  </xdr:twoCellAnchor>
  <xdr:twoCellAnchor editAs="oneCell">
    <xdr:from>
      <xdr:col>6</xdr:col>
      <xdr:colOff>244002</xdr:colOff>
      <xdr:row>29</xdr:row>
      <xdr:rowOff>121920</xdr:rowOff>
    </xdr:from>
    <xdr:to>
      <xdr:col>10</xdr:col>
      <xdr:colOff>599524</xdr:colOff>
      <xdr:row>32</xdr:row>
      <xdr:rowOff>163718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9CDFC9-893A-40D9-BF8F-1AF9B5F0C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8722" y="5501640"/>
          <a:ext cx="2908222" cy="590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411480</xdr:colOff>
      <xdr:row>11</xdr:row>
      <xdr:rowOff>86131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9772C3-DC1A-400F-A15B-741E13BF6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19700" cy="21130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318000</xdr:colOff>
      <xdr:row>7</xdr:row>
      <xdr:rowOff>165900</xdr:rowOff>
    </xdr:from>
    <xdr:to>
      <xdr:col>14</xdr:col>
      <xdr:colOff>318360</xdr:colOff>
      <xdr:row>7</xdr:row>
      <xdr:rowOff>166260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0EF8E1B5-0C5C-47D1-9FAC-ADF04F0420B0}"/>
                </a:ext>
              </a:extLst>
            </xdr14:cNvPr>
            <xdr14:cNvContentPartPr/>
          </xdr14:nvContentPartPr>
          <xdr14:nvPr macro=""/>
          <xdr14:xfrm>
            <a:off x="8852400" y="1453680"/>
            <a:ext cx="360" cy="360"/>
          </xdr14:xfrm>
        </xdr:contentPart>
      </mc:Choice>
      <mc:Fallback xmlns="">
        <xdr:pic>
          <xdr:nvPicPr>
            <xdr:cNvPr id="41" name="Tinta 40">
              <a:extLst>
                <a:ext uri="{FF2B5EF4-FFF2-40B4-BE49-F238E27FC236}">
                  <a16:creationId xmlns:a16="http://schemas.microsoft.com/office/drawing/2014/main" id="{0EF8E1B5-0C5C-47D1-9FAC-ADF04F0420B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843400" y="1444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6T20:03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1377,'0'0'448,"0"0"-448,0 0-512,0 0-305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workbookViewId="0">
      <selection activeCell="W24" sqref="W24"/>
    </sheetView>
  </sheetViews>
  <sheetFormatPr defaultRowHeight="14.4" x14ac:dyDescent="0.3"/>
  <cols>
    <col min="1" max="1" width="6.5546875" bestFit="1" customWidth="1"/>
    <col min="2" max="2" width="4.88671875" bestFit="1" customWidth="1"/>
    <col min="3" max="3" width="17.33203125" hidden="1" customWidth="1"/>
    <col min="4" max="4" width="18.33203125" bestFit="1" customWidth="1"/>
    <col min="5" max="5" width="18.33203125" hidden="1" customWidth="1"/>
    <col min="6" max="6" width="19.33203125" hidden="1" customWidth="1"/>
    <col min="8" max="8" width="10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79</v>
      </c>
      <c r="Q1" t="s">
        <v>115</v>
      </c>
      <c r="R1" t="s">
        <v>116</v>
      </c>
    </row>
    <row r="2" spans="1:18" x14ac:dyDescent="0.3">
      <c r="A2">
        <v>1</v>
      </c>
      <c r="B2" t="s">
        <v>6</v>
      </c>
      <c r="C2" t="s">
        <v>7</v>
      </c>
      <c r="D2" s="1">
        <v>0.43</v>
      </c>
      <c r="E2" t="s">
        <v>8</v>
      </c>
      <c r="F2" t="s">
        <v>9</v>
      </c>
      <c r="P2" s="1">
        <v>0.43</v>
      </c>
      <c r="Q2" s="1">
        <v>0.43</v>
      </c>
      <c r="R2" s="1">
        <v>0.15</v>
      </c>
    </row>
    <row r="3" spans="1:18" x14ac:dyDescent="0.3">
      <c r="A3">
        <v>2</v>
      </c>
      <c r="B3" t="s">
        <v>6</v>
      </c>
      <c r="C3" t="s">
        <v>10</v>
      </c>
      <c r="D3" s="1">
        <v>0.08</v>
      </c>
      <c r="E3" t="s">
        <v>12</v>
      </c>
      <c r="F3" t="s">
        <v>13</v>
      </c>
      <c r="P3" s="1">
        <v>0.08</v>
      </c>
      <c r="Q3" s="1">
        <v>0.08</v>
      </c>
      <c r="R3" s="1">
        <v>0.1</v>
      </c>
    </row>
    <row r="4" spans="1:18" x14ac:dyDescent="0.3">
      <c r="A4">
        <v>3</v>
      </c>
      <c r="B4" t="s">
        <v>6</v>
      </c>
      <c r="C4" t="s">
        <v>14</v>
      </c>
      <c r="D4" s="1">
        <v>0.18</v>
      </c>
      <c r="E4" t="s">
        <v>16</v>
      </c>
      <c r="F4" t="s">
        <v>11</v>
      </c>
      <c r="P4" s="1">
        <v>0.18</v>
      </c>
      <c r="Q4" s="1">
        <v>0.18</v>
      </c>
      <c r="R4" s="1">
        <v>0.33</v>
      </c>
    </row>
    <row r="5" spans="1:18" x14ac:dyDescent="0.3">
      <c r="A5">
        <v>4</v>
      </c>
      <c r="B5" t="s">
        <v>6</v>
      </c>
      <c r="C5" t="s">
        <v>17</v>
      </c>
      <c r="D5" s="1">
        <v>0.78</v>
      </c>
      <c r="E5" t="s">
        <v>18</v>
      </c>
      <c r="F5" t="s">
        <v>9</v>
      </c>
      <c r="P5" s="1">
        <v>0.78</v>
      </c>
      <c r="Q5" s="1">
        <v>0.78</v>
      </c>
      <c r="R5" s="1">
        <v>0.33</v>
      </c>
    </row>
    <row r="6" spans="1:18" x14ac:dyDescent="0.3">
      <c r="A6">
        <v>5</v>
      </c>
      <c r="B6" t="s">
        <v>6</v>
      </c>
      <c r="C6" t="s">
        <v>19</v>
      </c>
      <c r="D6" s="1">
        <v>0.03</v>
      </c>
      <c r="E6" t="s">
        <v>20</v>
      </c>
      <c r="F6" t="s">
        <v>21</v>
      </c>
      <c r="P6" s="1">
        <v>0.03</v>
      </c>
      <c r="Q6" s="1">
        <v>0.03</v>
      </c>
      <c r="R6" s="1">
        <v>0.53</v>
      </c>
    </row>
    <row r="7" spans="1:18" x14ac:dyDescent="0.3">
      <c r="A7">
        <v>6</v>
      </c>
      <c r="B7" t="s">
        <v>6</v>
      </c>
      <c r="C7" t="s">
        <v>22</v>
      </c>
      <c r="D7" s="1">
        <v>0.23</v>
      </c>
      <c r="E7" t="s">
        <v>23</v>
      </c>
      <c r="F7" t="s">
        <v>24</v>
      </c>
      <c r="P7" s="1">
        <v>0.23</v>
      </c>
      <c r="Q7" s="1">
        <v>0.23</v>
      </c>
      <c r="R7" s="1">
        <v>0.43</v>
      </c>
    </row>
    <row r="8" spans="1:18" x14ac:dyDescent="0.3">
      <c r="A8">
        <v>7</v>
      </c>
      <c r="B8" t="s">
        <v>6</v>
      </c>
      <c r="C8" t="s">
        <v>25</v>
      </c>
      <c r="D8" s="1">
        <v>0.2</v>
      </c>
      <c r="E8" t="s">
        <v>27</v>
      </c>
      <c r="F8" t="s">
        <v>28</v>
      </c>
      <c r="P8" s="1">
        <v>0.2</v>
      </c>
      <c r="Q8" s="1">
        <v>0.2</v>
      </c>
      <c r="R8" s="1">
        <v>0.65</v>
      </c>
    </row>
    <row r="9" spans="1:18" x14ac:dyDescent="0.3">
      <c r="A9">
        <v>8</v>
      </c>
      <c r="B9" t="s">
        <v>6</v>
      </c>
      <c r="C9" t="s">
        <v>29</v>
      </c>
      <c r="D9" s="1">
        <v>0</v>
      </c>
      <c r="E9" t="s">
        <v>30</v>
      </c>
      <c r="F9" t="s">
        <v>31</v>
      </c>
      <c r="P9" s="1">
        <v>0</v>
      </c>
      <c r="Q9" s="1">
        <v>0</v>
      </c>
      <c r="R9" s="1">
        <v>0.2</v>
      </c>
    </row>
    <row r="10" spans="1:18" x14ac:dyDescent="0.3">
      <c r="A10">
        <v>9</v>
      </c>
      <c r="B10" t="s">
        <v>6</v>
      </c>
      <c r="C10" t="s">
        <v>32</v>
      </c>
      <c r="D10" s="1">
        <v>0.05</v>
      </c>
      <c r="E10" t="s">
        <v>33</v>
      </c>
      <c r="F10" t="s">
        <v>34</v>
      </c>
      <c r="P10" s="1">
        <v>0.05</v>
      </c>
      <c r="Q10" s="1">
        <v>0.05</v>
      </c>
      <c r="R10" s="1">
        <v>0.25</v>
      </c>
    </row>
    <row r="11" spans="1:18" x14ac:dyDescent="0.3">
      <c r="A11">
        <v>10</v>
      </c>
      <c r="B11" t="s">
        <v>6</v>
      </c>
      <c r="C11" t="s">
        <v>35</v>
      </c>
      <c r="D11" s="1">
        <v>0.3</v>
      </c>
      <c r="E11" t="s">
        <v>12</v>
      </c>
      <c r="F11" t="s">
        <v>36</v>
      </c>
      <c r="H11" t="s">
        <v>68</v>
      </c>
      <c r="I11" t="s">
        <v>69</v>
      </c>
      <c r="J11" t="s">
        <v>70</v>
      </c>
      <c r="P11" s="1">
        <v>0.3</v>
      </c>
      <c r="Q11" s="1">
        <v>0.3</v>
      </c>
      <c r="R11" s="1">
        <v>0.15</v>
      </c>
    </row>
    <row r="12" spans="1:18" x14ac:dyDescent="0.3">
      <c r="A12">
        <v>11</v>
      </c>
      <c r="B12" t="s">
        <v>6</v>
      </c>
      <c r="C12" t="s">
        <v>27</v>
      </c>
      <c r="D12" s="1">
        <v>0.33</v>
      </c>
      <c r="E12" t="s">
        <v>29</v>
      </c>
      <c r="F12" t="s">
        <v>37</v>
      </c>
      <c r="H12" t="s">
        <v>6</v>
      </c>
      <c r="I12">
        <v>14</v>
      </c>
      <c r="J12">
        <f>_xlfn.VAR.P(D2:D15)</f>
        <v>7.0745408163265328E-2</v>
      </c>
      <c r="P12" s="1">
        <v>0.33</v>
      </c>
      <c r="Q12" s="1">
        <v>0.33</v>
      </c>
      <c r="R12" s="1">
        <v>0.05</v>
      </c>
    </row>
    <row r="13" spans="1:18" x14ac:dyDescent="0.3">
      <c r="A13">
        <v>12</v>
      </c>
      <c r="B13" t="s">
        <v>6</v>
      </c>
      <c r="C13" t="s">
        <v>15</v>
      </c>
      <c r="D13" s="1">
        <v>0</v>
      </c>
      <c r="E13" t="s">
        <v>24</v>
      </c>
      <c r="F13" t="s">
        <v>38</v>
      </c>
      <c r="H13" t="s">
        <v>45</v>
      </c>
      <c r="I13">
        <v>12</v>
      </c>
      <c r="J13">
        <f>_xlfn.VAR.P(D16:D27)</f>
        <v>2.949166666666668E-2</v>
      </c>
      <c r="P13" s="1">
        <v>0</v>
      </c>
      <c r="Q13" s="1">
        <v>0</v>
      </c>
      <c r="R13" s="1">
        <v>0.25</v>
      </c>
    </row>
    <row r="14" spans="1:18" x14ac:dyDescent="0.3">
      <c r="A14">
        <v>13</v>
      </c>
      <c r="B14" t="s">
        <v>6</v>
      </c>
      <c r="C14" t="s">
        <v>39</v>
      </c>
      <c r="D14" s="1">
        <v>0.9</v>
      </c>
      <c r="E14" t="s">
        <v>41</v>
      </c>
      <c r="F14" t="s">
        <v>41</v>
      </c>
      <c r="I14" t="s">
        <v>71</v>
      </c>
      <c r="J14">
        <f>(I12*J12+I13*J13)/SUM(I12:I13)</f>
        <v>5.1705219780219795E-2</v>
      </c>
      <c r="P14" s="1">
        <v>0.9</v>
      </c>
      <c r="Q14" s="1">
        <v>0.9</v>
      </c>
    </row>
    <row r="15" spans="1:18" x14ac:dyDescent="0.3">
      <c r="A15">
        <v>14</v>
      </c>
      <c r="B15" t="s">
        <v>6</v>
      </c>
      <c r="C15" t="s">
        <v>42</v>
      </c>
      <c r="D15" s="1">
        <v>0.24</v>
      </c>
      <c r="E15" t="s">
        <v>43</v>
      </c>
      <c r="F15" t="s">
        <v>44</v>
      </c>
      <c r="I15" t="s">
        <v>72</v>
      </c>
      <c r="J15">
        <f>_xlfn.VAR.P(D2:D27)</f>
        <v>5.1778254437869813E-2</v>
      </c>
      <c r="P15" s="1">
        <v>0.24</v>
      </c>
      <c r="Q15" s="1">
        <v>0.24</v>
      </c>
    </row>
    <row r="16" spans="1:18" x14ac:dyDescent="0.3">
      <c r="A16">
        <v>15</v>
      </c>
      <c r="B16" t="s">
        <v>45</v>
      </c>
      <c r="C16" t="s">
        <v>40</v>
      </c>
      <c r="D16" s="1">
        <v>0.15</v>
      </c>
      <c r="E16" t="s">
        <v>46</v>
      </c>
      <c r="F16" t="s">
        <v>47</v>
      </c>
      <c r="I16" t="s">
        <v>73</v>
      </c>
      <c r="J16" s="2">
        <f>1-J14/J15</f>
        <v>1.4105276132406752E-3</v>
      </c>
      <c r="P16" s="1">
        <v>0.15</v>
      </c>
    </row>
    <row r="17" spans="1:16" x14ac:dyDescent="0.3">
      <c r="A17">
        <v>16</v>
      </c>
      <c r="B17" t="s">
        <v>45</v>
      </c>
      <c r="C17" t="s">
        <v>36</v>
      </c>
      <c r="D17" s="1">
        <v>0.1</v>
      </c>
      <c r="E17" t="s">
        <v>25</v>
      </c>
      <c r="F17" t="s">
        <v>26</v>
      </c>
      <c r="P17" s="1">
        <v>0.1</v>
      </c>
    </row>
    <row r="18" spans="1:16" x14ac:dyDescent="0.3">
      <c r="A18">
        <v>17</v>
      </c>
      <c r="B18" t="s">
        <v>45</v>
      </c>
      <c r="C18" t="s">
        <v>48</v>
      </c>
      <c r="D18" s="1">
        <v>0.33</v>
      </c>
      <c r="E18" t="s">
        <v>49</v>
      </c>
      <c r="F18" t="s">
        <v>50</v>
      </c>
      <c r="P18" s="1">
        <v>0.33</v>
      </c>
    </row>
    <row r="19" spans="1:16" x14ac:dyDescent="0.3">
      <c r="A19">
        <v>18</v>
      </c>
      <c r="B19" t="s">
        <v>45</v>
      </c>
      <c r="C19" t="s">
        <v>51</v>
      </c>
      <c r="D19" s="1">
        <v>0.33</v>
      </c>
      <c r="E19" t="s">
        <v>52</v>
      </c>
      <c r="F19" t="s">
        <v>53</v>
      </c>
      <c r="P19" s="1">
        <v>0.33</v>
      </c>
    </row>
    <row r="20" spans="1:16" x14ac:dyDescent="0.3">
      <c r="A20">
        <v>19</v>
      </c>
      <c r="B20" t="s">
        <v>45</v>
      </c>
      <c r="C20" t="s">
        <v>54</v>
      </c>
      <c r="D20" s="1">
        <v>0.53</v>
      </c>
      <c r="E20" t="s">
        <v>40</v>
      </c>
      <c r="F20" t="s">
        <v>41</v>
      </c>
      <c r="P20" s="1">
        <v>0.53</v>
      </c>
    </row>
    <row r="21" spans="1:16" x14ac:dyDescent="0.3">
      <c r="A21">
        <v>20</v>
      </c>
      <c r="B21" t="s">
        <v>45</v>
      </c>
      <c r="C21" t="s">
        <v>12</v>
      </c>
      <c r="D21" s="1">
        <v>0.43</v>
      </c>
      <c r="E21" t="s">
        <v>55</v>
      </c>
      <c r="F21" t="s">
        <v>15</v>
      </c>
      <c r="P21" s="1">
        <v>0.43</v>
      </c>
    </row>
    <row r="22" spans="1:16" x14ac:dyDescent="0.3">
      <c r="A22">
        <v>21</v>
      </c>
      <c r="B22" t="s">
        <v>45</v>
      </c>
      <c r="C22" t="s">
        <v>56</v>
      </c>
      <c r="D22" s="1">
        <v>0.65</v>
      </c>
      <c r="E22" t="s">
        <v>57</v>
      </c>
      <c r="F22" t="s">
        <v>58</v>
      </c>
      <c r="P22" s="1">
        <v>0.65</v>
      </c>
    </row>
    <row r="23" spans="1:16" x14ac:dyDescent="0.3">
      <c r="A23">
        <v>22</v>
      </c>
      <c r="B23" t="s">
        <v>45</v>
      </c>
      <c r="C23" t="s">
        <v>59</v>
      </c>
      <c r="D23" s="1">
        <v>0.2</v>
      </c>
      <c r="E23" t="s">
        <v>48</v>
      </c>
      <c r="F23" t="s">
        <v>60</v>
      </c>
      <c r="H23" t="s">
        <v>114</v>
      </c>
      <c r="I23" t="s">
        <v>113</v>
      </c>
      <c r="P23" s="1">
        <v>0.2</v>
      </c>
    </row>
    <row r="24" spans="1:16" x14ac:dyDescent="0.3">
      <c r="A24">
        <v>23</v>
      </c>
      <c r="B24" t="s">
        <v>45</v>
      </c>
      <c r="C24" t="s">
        <v>25</v>
      </c>
      <c r="D24" s="1">
        <v>0.25</v>
      </c>
      <c r="E24" t="s">
        <v>7</v>
      </c>
      <c r="F24" t="s">
        <v>61</v>
      </c>
      <c r="P24" s="1">
        <v>0.25</v>
      </c>
    </row>
    <row r="25" spans="1:16" x14ac:dyDescent="0.3">
      <c r="A25">
        <v>24</v>
      </c>
      <c r="B25" t="s">
        <v>45</v>
      </c>
      <c r="C25" t="s">
        <v>62</v>
      </c>
      <c r="D25" s="1">
        <v>0.15</v>
      </c>
      <c r="E25" t="s">
        <v>63</v>
      </c>
      <c r="F25" t="s">
        <v>14</v>
      </c>
      <c r="P25" s="1">
        <v>0.15</v>
      </c>
    </row>
    <row r="26" spans="1:16" x14ac:dyDescent="0.3">
      <c r="A26">
        <v>25</v>
      </c>
      <c r="B26" t="s">
        <v>45</v>
      </c>
      <c r="C26" t="s">
        <v>35</v>
      </c>
      <c r="D26" s="1">
        <v>0.05</v>
      </c>
      <c r="E26" t="s">
        <v>64</v>
      </c>
      <c r="F26" t="s">
        <v>58</v>
      </c>
      <c r="P26" s="1">
        <v>0.05</v>
      </c>
    </row>
    <row r="27" spans="1:16" x14ac:dyDescent="0.3">
      <c r="A27">
        <v>26</v>
      </c>
      <c r="B27" t="s">
        <v>45</v>
      </c>
      <c r="C27" t="s">
        <v>65</v>
      </c>
      <c r="D27" s="1">
        <v>0.25</v>
      </c>
      <c r="E27" t="s">
        <v>66</v>
      </c>
      <c r="F27" t="s">
        <v>67</v>
      </c>
      <c r="P27" s="1">
        <v>0.25</v>
      </c>
    </row>
  </sheetData>
  <pageMargins left="0.511811024" right="0.511811024" top="0.78740157499999996" bottom="0.78740157499999996" header="0.31496062000000002" footer="0.31496062000000002"/>
  <ignoredErrors>
    <ignoredError sqref="J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5"/>
  <sheetViews>
    <sheetView workbookViewId="0">
      <selection activeCell="L32" sqref="L32"/>
    </sheetView>
  </sheetViews>
  <sheetFormatPr defaultRowHeight="14.4" x14ac:dyDescent="0.3"/>
  <cols>
    <col min="2" max="2" width="10.88671875" bestFit="1" customWidth="1"/>
    <col min="3" max="3" width="7.77734375" bestFit="1" customWidth="1"/>
    <col min="4" max="4" width="6.109375" bestFit="1" customWidth="1"/>
    <col min="5" max="5" width="11.77734375" bestFit="1" customWidth="1"/>
    <col min="6" max="6" width="5.21875" bestFit="1" customWidth="1"/>
    <col min="7" max="7" width="5.21875" customWidth="1"/>
    <col min="8" max="8" width="14.21875" bestFit="1" customWidth="1"/>
    <col min="12" max="12" width="11.33203125" bestFit="1" customWidth="1"/>
  </cols>
  <sheetData>
    <row r="2" spans="2:12" ht="15" thickBot="1" x14ac:dyDescent="0.35"/>
    <row r="3" spans="2:12" ht="15" thickBot="1" x14ac:dyDescent="0.35">
      <c r="L3" s="9" t="s">
        <v>87</v>
      </c>
    </row>
    <row r="12" spans="2:12" ht="15" thickBot="1" x14ac:dyDescent="0.35"/>
    <row r="13" spans="2:12" x14ac:dyDescent="0.3">
      <c r="B13" s="14" t="s">
        <v>74</v>
      </c>
      <c r="C13" s="16" t="s">
        <v>75</v>
      </c>
      <c r="D13" s="16"/>
      <c r="E13" s="17"/>
      <c r="F13" s="17" t="s">
        <v>79</v>
      </c>
      <c r="G13" s="10"/>
    </row>
    <row r="14" spans="2:12" x14ac:dyDescent="0.3">
      <c r="B14" s="15"/>
      <c r="C14" s="3" t="s">
        <v>76</v>
      </c>
      <c r="D14" s="3" t="s">
        <v>77</v>
      </c>
      <c r="E14" s="5" t="s">
        <v>78</v>
      </c>
      <c r="F14" s="18"/>
      <c r="G14" s="10"/>
    </row>
    <row r="15" spans="2:12" x14ac:dyDescent="0.3">
      <c r="B15" s="4" t="s">
        <v>80</v>
      </c>
      <c r="C15" s="3">
        <v>5</v>
      </c>
      <c r="D15" s="3">
        <v>141</v>
      </c>
      <c r="E15" s="5">
        <v>51</v>
      </c>
      <c r="F15" s="5">
        <v>197</v>
      </c>
      <c r="G15" s="3"/>
    </row>
    <row r="16" spans="2:12" ht="15" thickBot="1" x14ac:dyDescent="0.35">
      <c r="B16" s="6" t="s">
        <v>81</v>
      </c>
      <c r="C16" s="7">
        <v>92</v>
      </c>
      <c r="D16" s="7">
        <v>231</v>
      </c>
      <c r="E16" s="8">
        <v>48</v>
      </c>
      <c r="F16" s="5">
        <v>371</v>
      </c>
      <c r="G16" s="3"/>
    </row>
    <row r="17" spans="2:14" ht="15" thickBot="1" x14ac:dyDescent="0.35">
      <c r="B17" s="6" t="s">
        <v>79</v>
      </c>
      <c r="C17" s="7">
        <v>97</v>
      </c>
      <c r="D17" s="7">
        <v>372</v>
      </c>
      <c r="E17" s="7">
        <v>99</v>
      </c>
      <c r="F17" s="8">
        <v>568</v>
      </c>
      <c r="G17" s="3"/>
    </row>
    <row r="19" spans="2:14" ht="15" thickBot="1" x14ac:dyDescent="0.35">
      <c r="B19" t="s">
        <v>89</v>
      </c>
      <c r="H19" t="s">
        <v>85</v>
      </c>
    </row>
    <row r="20" spans="2:14" x14ac:dyDescent="0.3">
      <c r="C20" s="11">
        <v>5</v>
      </c>
      <c r="D20" s="12">
        <v>141</v>
      </c>
      <c r="E20" s="13">
        <v>51</v>
      </c>
      <c r="F20" s="13">
        <f>SUM(C20:E20)/$F$22</f>
        <v>0.34683098591549294</v>
      </c>
      <c r="I20" s="11">
        <f>$F20*C$22*$F$22</f>
        <v>33.642605633802816</v>
      </c>
      <c r="J20" s="12">
        <f t="shared" ref="J20:K20" si="0">$F20*D$22*$F$22</f>
        <v>129.02112676056339</v>
      </c>
      <c r="K20" s="13">
        <f t="shared" si="0"/>
        <v>34.3362676056338</v>
      </c>
    </row>
    <row r="21" spans="2:14" ht="15" thickBot="1" x14ac:dyDescent="0.35">
      <c r="C21" s="6">
        <v>92</v>
      </c>
      <c r="D21" s="7">
        <v>231</v>
      </c>
      <c r="E21" s="8">
        <v>48</v>
      </c>
      <c r="F21" s="5">
        <f>SUM(C21:E21)/$F$22</f>
        <v>0.653169014084507</v>
      </c>
      <c r="I21" s="6">
        <f>$F21*C$22*$F$22</f>
        <v>63.357394366197177</v>
      </c>
      <c r="J21" s="7">
        <f t="shared" ref="J21" si="1">$F21*D$22*$F$22</f>
        <v>242.97887323943661</v>
      </c>
      <c r="K21" s="8">
        <f t="shared" ref="K21" si="2">$F21*E$22*$F$22</f>
        <v>64.663732394366193</v>
      </c>
    </row>
    <row r="22" spans="2:14" ht="15" thickBot="1" x14ac:dyDescent="0.35">
      <c r="C22" s="6">
        <f>SUM(C20:C21)/$F$22</f>
        <v>0.17077464788732394</v>
      </c>
      <c r="D22" s="7">
        <f t="shared" ref="D22:E22" si="3">SUM(D20:D21)/$F$22</f>
        <v>0.65492957746478875</v>
      </c>
      <c r="E22" s="7">
        <f t="shared" si="3"/>
        <v>0.17429577464788731</v>
      </c>
      <c r="F22" s="9">
        <f>SUM(C20:E21)</f>
        <v>568</v>
      </c>
      <c r="G22" s="3"/>
    </row>
    <row r="23" spans="2:14" ht="15" thickBot="1" x14ac:dyDescent="0.35">
      <c r="H23" t="s">
        <v>86</v>
      </c>
    </row>
    <row r="24" spans="2:14" x14ac:dyDescent="0.3">
      <c r="I24" s="11">
        <f>(C20-I20)^2/I20</f>
        <v>24.385710976834893</v>
      </c>
      <c r="J24" s="12">
        <f>(D20-J20)^2/J20</f>
        <v>1.11216982589824</v>
      </c>
      <c r="K24" s="13">
        <f>(E20-K20)^2/K20</f>
        <v>8.0870751737002564</v>
      </c>
    </row>
    <row r="25" spans="2:14" ht="15" thickBot="1" x14ac:dyDescent="0.35">
      <c r="I25" s="6">
        <f>(C21-I21)^2/I21</f>
        <v>12.948746799020155</v>
      </c>
      <c r="J25" s="7">
        <f t="shared" ref="J25" si="4">(D21-J21)^2/J21</f>
        <v>0.59055917978963146</v>
      </c>
      <c r="K25" s="8">
        <f t="shared" ref="K25" si="5">(E21-K21)^2/K21</f>
        <v>4.2942151191885429</v>
      </c>
    </row>
    <row r="27" spans="2:14" x14ac:dyDescent="0.3">
      <c r="L27" t="s">
        <v>82</v>
      </c>
      <c r="M27">
        <f>SUM(I24:K25)</f>
        <v>51.418477074431721</v>
      </c>
    </row>
    <row r="28" spans="2:14" x14ac:dyDescent="0.3">
      <c r="L28" t="s">
        <v>83</v>
      </c>
      <c r="M28">
        <f>SQRT(M27/(M27+F17))</f>
        <v>0.28811609949354011</v>
      </c>
      <c r="N28" t="s">
        <v>88</v>
      </c>
    </row>
    <row r="29" spans="2:14" x14ac:dyDescent="0.3">
      <c r="L29" t="s">
        <v>84</v>
      </c>
      <c r="M29">
        <f>SQRT((M27/F17)/(2-1)*(3-1))</f>
        <v>0.42550085265977577</v>
      </c>
    </row>
    <row r="31" spans="2:14" x14ac:dyDescent="0.3">
      <c r="L31" t="s">
        <v>110</v>
      </c>
      <c r="M31">
        <f>SQRT((M27^2/F17)/2)</f>
        <v>1.5255626371049178</v>
      </c>
    </row>
    <row r="35" spans="8:10" x14ac:dyDescent="0.3">
      <c r="H35" t="s">
        <v>111</v>
      </c>
      <c r="J35" t="s">
        <v>112</v>
      </c>
    </row>
  </sheetData>
  <mergeCells count="3">
    <mergeCell ref="B13:B14"/>
    <mergeCell ref="C13:E13"/>
    <mergeCell ref="F13:F1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8"/>
  <sheetViews>
    <sheetView workbookViewId="0">
      <selection activeCell="L4" sqref="L4"/>
    </sheetView>
  </sheetViews>
  <sheetFormatPr defaultRowHeight="14.4" x14ac:dyDescent="0.3"/>
  <cols>
    <col min="2" max="2" width="10.88671875" bestFit="1" customWidth="1"/>
    <col min="3" max="3" width="7.77734375" bestFit="1" customWidth="1"/>
    <col min="4" max="4" width="6.109375" bestFit="1" customWidth="1"/>
    <col min="5" max="5" width="11.77734375" bestFit="1" customWidth="1"/>
    <col min="6" max="6" width="5.21875" bestFit="1" customWidth="1"/>
    <col min="7" max="7" width="5.21875" customWidth="1"/>
    <col min="8" max="8" width="14.21875" bestFit="1" customWidth="1"/>
    <col min="12" max="12" width="11.33203125" bestFit="1" customWidth="1"/>
  </cols>
  <sheetData>
    <row r="2" spans="1:12" ht="15" thickBot="1" x14ac:dyDescent="0.35"/>
    <row r="3" spans="1:12" ht="15" thickBot="1" x14ac:dyDescent="0.35">
      <c r="L3" s="9" t="s">
        <v>117</v>
      </c>
    </row>
    <row r="12" spans="1:12" ht="15" thickBot="1" x14ac:dyDescent="0.35"/>
    <row r="13" spans="1:12" x14ac:dyDescent="0.3">
      <c r="A13" t="s">
        <v>96</v>
      </c>
      <c r="B13" s="14" t="s">
        <v>74</v>
      </c>
      <c r="C13" s="16" t="s">
        <v>90</v>
      </c>
      <c r="D13" s="16"/>
      <c r="E13" s="17"/>
      <c r="F13" s="17" t="s">
        <v>79</v>
      </c>
      <c r="G13" s="10"/>
    </row>
    <row r="14" spans="1:12" x14ac:dyDescent="0.3">
      <c r="B14" s="15"/>
      <c r="C14" s="3" t="s">
        <v>91</v>
      </c>
      <c r="D14" s="3" t="s">
        <v>92</v>
      </c>
      <c r="E14" s="5" t="s">
        <v>93</v>
      </c>
      <c r="F14" s="18"/>
      <c r="G14" s="10"/>
    </row>
    <row r="15" spans="1:12" x14ac:dyDescent="0.3">
      <c r="B15" s="4" t="s">
        <v>94</v>
      </c>
      <c r="C15" s="3">
        <v>30</v>
      </c>
      <c r="D15" s="3">
        <v>35</v>
      </c>
      <c r="E15" s="5">
        <v>35</v>
      </c>
      <c r="F15" s="5">
        <v>100</v>
      </c>
      <c r="G15" s="3"/>
    </row>
    <row r="16" spans="1:12" ht="15" thickBot="1" x14ac:dyDescent="0.35">
      <c r="B16" s="6" t="s">
        <v>95</v>
      </c>
      <c r="C16" s="7">
        <v>60</v>
      </c>
      <c r="D16" s="7">
        <v>25</v>
      </c>
      <c r="E16" s="8">
        <v>15</v>
      </c>
      <c r="F16" s="5">
        <v>100</v>
      </c>
      <c r="G16" s="3"/>
    </row>
    <row r="17" spans="2:14" ht="15" thickBot="1" x14ac:dyDescent="0.35">
      <c r="B17" s="6" t="s">
        <v>79</v>
      </c>
      <c r="C17" s="7">
        <v>90</v>
      </c>
      <c r="D17" s="7">
        <v>60</v>
      </c>
      <c r="E17" s="7">
        <v>50</v>
      </c>
      <c r="F17" s="8">
        <v>200</v>
      </c>
      <c r="G17" s="3"/>
    </row>
    <row r="19" spans="2:14" ht="15" thickBot="1" x14ac:dyDescent="0.35">
      <c r="B19" t="s">
        <v>89</v>
      </c>
      <c r="H19" t="s">
        <v>85</v>
      </c>
    </row>
    <row r="20" spans="2:14" x14ac:dyDescent="0.3">
      <c r="C20" s="11">
        <v>30</v>
      </c>
      <c r="D20" s="12">
        <v>35</v>
      </c>
      <c r="E20" s="13">
        <v>35</v>
      </c>
      <c r="F20" s="13">
        <f>SUM(C20:E20)/$F$22</f>
        <v>0.5</v>
      </c>
      <c r="I20" s="11">
        <f>$F20*C$22*$F$22</f>
        <v>45</v>
      </c>
      <c r="J20" s="12">
        <f t="shared" ref="J20:K21" si="0">$F20*D$22*$F$22</f>
        <v>30</v>
      </c>
      <c r="K20" s="13">
        <f t="shared" si="0"/>
        <v>25</v>
      </c>
    </row>
    <row r="21" spans="2:14" ht="15" thickBot="1" x14ac:dyDescent="0.35">
      <c r="C21" s="6">
        <v>60</v>
      </c>
      <c r="D21" s="7">
        <v>25</v>
      </c>
      <c r="E21" s="8">
        <v>15</v>
      </c>
      <c r="F21" s="5">
        <f>SUM(C21:E21)/$F$22</f>
        <v>0.5</v>
      </c>
      <c r="I21" s="6">
        <f>$F21*C$22*$F$22</f>
        <v>45</v>
      </c>
      <c r="J21" s="7">
        <f t="shared" si="0"/>
        <v>30</v>
      </c>
      <c r="K21" s="8">
        <f t="shared" si="0"/>
        <v>25</v>
      </c>
    </row>
    <row r="22" spans="2:14" ht="15" thickBot="1" x14ac:dyDescent="0.35">
      <c r="C22" s="6">
        <f>SUM(C20:C21)/$F$22</f>
        <v>0.45</v>
      </c>
      <c r="D22" s="7">
        <f t="shared" ref="D22:E22" si="1">SUM(D20:D21)/$F$22</f>
        <v>0.3</v>
      </c>
      <c r="E22" s="7">
        <f t="shared" si="1"/>
        <v>0.25</v>
      </c>
      <c r="F22" s="9">
        <f>SUM(C20:E21)</f>
        <v>200</v>
      </c>
      <c r="G22" s="3"/>
    </row>
    <row r="23" spans="2:14" ht="15" thickBot="1" x14ac:dyDescent="0.35">
      <c r="H23" t="s">
        <v>86</v>
      </c>
    </row>
    <row r="24" spans="2:14" x14ac:dyDescent="0.3">
      <c r="I24" s="11">
        <f>(C20-I20)^2/I20</f>
        <v>5</v>
      </c>
      <c r="J24" s="12">
        <f>(D20-J20)^2/J20</f>
        <v>0.83333333333333337</v>
      </c>
      <c r="K24" s="13">
        <f>(E20-K20)^2/K20</f>
        <v>4</v>
      </c>
    </row>
    <row r="25" spans="2:14" ht="15" thickBot="1" x14ac:dyDescent="0.35">
      <c r="I25" s="6">
        <f>(C21-I21)^2/I21</f>
        <v>5</v>
      </c>
      <c r="J25" s="7">
        <f t="shared" ref="J25:K25" si="2">(D21-J21)^2/J21</f>
        <v>0.83333333333333337</v>
      </c>
      <c r="K25" s="8">
        <f t="shared" si="2"/>
        <v>4</v>
      </c>
    </row>
    <row r="27" spans="2:14" x14ac:dyDescent="0.3">
      <c r="L27" t="s">
        <v>82</v>
      </c>
      <c r="M27">
        <f>SUM(I24:K25)</f>
        <v>19.666666666666664</v>
      </c>
    </row>
    <row r="28" spans="2:14" x14ac:dyDescent="0.3">
      <c r="L28" t="s">
        <v>83</v>
      </c>
      <c r="M28">
        <f>SQRT(M27/(M27+F17))</f>
        <v>0.29921495665878006</v>
      </c>
      <c r="N28" t="s">
        <v>88</v>
      </c>
    </row>
  </sheetData>
  <mergeCells count="3">
    <mergeCell ref="B13:B14"/>
    <mergeCell ref="C13:E13"/>
    <mergeCell ref="F13:F1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tabSelected="1" workbookViewId="0">
      <selection activeCell="N10" sqref="N10"/>
    </sheetView>
  </sheetViews>
  <sheetFormatPr defaultRowHeight="14.4" x14ac:dyDescent="0.3"/>
  <sheetData>
    <row r="1" spans="1:14" x14ac:dyDescent="0.3">
      <c r="A1" t="s">
        <v>101</v>
      </c>
    </row>
    <row r="2" spans="1:14" x14ac:dyDescent="0.3">
      <c r="A2" t="s">
        <v>97</v>
      </c>
      <c r="B2" t="s">
        <v>98</v>
      </c>
      <c r="C2" t="s">
        <v>99</v>
      </c>
    </row>
    <row r="3" spans="1:14" x14ac:dyDescent="0.3">
      <c r="A3">
        <v>1</v>
      </c>
      <c r="B3">
        <v>1</v>
      </c>
      <c r="C3">
        <v>6</v>
      </c>
      <c r="E3" t="s">
        <v>100</v>
      </c>
    </row>
    <row r="4" spans="1:14" x14ac:dyDescent="0.3">
      <c r="A4">
        <f>A3+1</f>
        <v>2</v>
      </c>
      <c r="B4">
        <v>3</v>
      </c>
      <c r="C4">
        <v>2</v>
      </c>
      <c r="E4" t="s">
        <v>102</v>
      </c>
    </row>
    <row r="5" spans="1:14" x14ac:dyDescent="0.3">
      <c r="A5">
        <f t="shared" ref="A5:A42" si="0">A4+1</f>
        <v>3</v>
      </c>
      <c r="B5">
        <v>2</v>
      </c>
      <c r="C5">
        <v>4</v>
      </c>
      <c r="E5" t="s">
        <v>103</v>
      </c>
    </row>
    <row r="6" spans="1:14" ht="15" thickBot="1" x14ac:dyDescent="0.35">
      <c r="A6">
        <f t="shared" si="0"/>
        <v>4</v>
      </c>
      <c r="B6">
        <v>3</v>
      </c>
      <c r="C6">
        <v>1</v>
      </c>
    </row>
    <row r="7" spans="1:14" x14ac:dyDescent="0.3">
      <c r="A7">
        <f t="shared" si="0"/>
        <v>5</v>
      </c>
      <c r="B7">
        <v>2</v>
      </c>
      <c r="C7">
        <v>4</v>
      </c>
      <c r="G7" s="19" t="s">
        <v>98</v>
      </c>
      <c r="H7" s="20"/>
      <c r="L7" t="s">
        <v>118</v>
      </c>
    </row>
    <row r="8" spans="1:14" ht="15" thickBot="1" x14ac:dyDescent="0.35">
      <c r="A8">
        <f t="shared" si="0"/>
        <v>6</v>
      </c>
      <c r="B8">
        <v>2</v>
      </c>
      <c r="C8">
        <v>1</v>
      </c>
      <c r="G8" s="4" t="s">
        <v>104</v>
      </c>
      <c r="H8" s="5" t="s">
        <v>105</v>
      </c>
      <c r="M8" t="s">
        <v>82</v>
      </c>
      <c r="N8">
        <v>12.37851662404092</v>
      </c>
    </row>
    <row r="9" spans="1:14" x14ac:dyDescent="0.3">
      <c r="A9">
        <f t="shared" si="0"/>
        <v>7</v>
      </c>
      <c r="B9">
        <v>3</v>
      </c>
      <c r="C9">
        <v>3</v>
      </c>
      <c r="E9" s="14" t="s">
        <v>99</v>
      </c>
      <c r="F9" s="12" t="s">
        <v>106</v>
      </c>
      <c r="G9" s="11">
        <f>COUNTIFS(B3:B42,"&lt;="&amp;F15,C3:C42,"&lt;="&amp;F16)</f>
        <v>6</v>
      </c>
      <c r="H9" s="13">
        <f>COUNTIFS(B3:B42,"&gt;"&amp;F15,C3:C42,"&lt;="&amp;F16)</f>
        <v>14</v>
      </c>
      <c r="M9" t="s">
        <v>83</v>
      </c>
      <c r="N9">
        <v>0.48613591206575141</v>
      </c>
    </row>
    <row r="10" spans="1:14" ht="15" thickBot="1" x14ac:dyDescent="0.35">
      <c r="A10">
        <f t="shared" si="0"/>
        <v>8</v>
      </c>
      <c r="B10">
        <v>1</v>
      </c>
      <c r="C10">
        <v>5</v>
      </c>
      <c r="E10" s="21"/>
      <c r="F10" s="7" t="s">
        <v>107</v>
      </c>
      <c r="G10" s="6">
        <f>COUNTIFS(B3:B42,"&lt;="&amp;F15,C3:C42,"&gt;"&amp;F16)</f>
        <v>17</v>
      </c>
      <c r="H10" s="8">
        <f>COUNTIFS(B3:B42,"&gt;"&amp;F15,C3:C42,"&gt;"&amp;F16)</f>
        <v>3</v>
      </c>
      <c r="M10" t="s">
        <v>84</v>
      </c>
      <c r="N10">
        <f>SQRT((N8/I11)/1)</f>
        <v>0.55629391116659099</v>
      </c>
    </row>
    <row r="11" spans="1:14" x14ac:dyDescent="0.3">
      <c r="A11">
        <f t="shared" si="0"/>
        <v>9</v>
      </c>
      <c r="B11">
        <v>2</v>
      </c>
      <c r="C11">
        <v>2</v>
      </c>
      <c r="I11">
        <f>SUM(G9:H10)</f>
        <v>40</v>
      </c>
    </row>
    <row r="12" spans="1:14" x14ac:dyDescent="0.3">
      <c r="A12">
        <f t="shared" si="0"/>
        <v>10</v>
      </c>
      <c r="B12">
        <v>3</v>
      </c>
      <c r="C12">
        <v>2</v>
      </c>
    </row>
    <row r="13" spans="1:14" x14ac:dyDescent="0.3">
      <c r="A13">
        <f t="shared" si="0"/>
        <v>11</v>
      </c>
      <c r="B13">
        <v>2</v>
      </c>
      <c r="C13">
        <v>5</v>
      </c>
    </row>
    <row r="14" spans="1:14" x14ac:dyDescent="0.3">
      <c r="A14">
        <f t="shared" si="0"/>
        <v>12</v>
      </c>
      <c r="B14">
        <v>3</v>
      </c>
      <c r="C14">
        <v>2</v>
      </c>
    </row>
    <row r="15" spans="1:14" x14ac:dyDescent="0.3">
      <c r="A15">
        <f t="shared" si="0"/>
        <v>13</v>
      </c>
      <c r="B15">
        <v>1</v>
      </c>
      <c r="C15">
        <v>6</v>
      </c>
      <c r="E15" t="s">
        <v>108</v>
      </c>
      <c r="F15">
        <f>MEDIAN(B3:B42)</f>
        <v>2</v>
      </c>
    </row>
    <row r="16" spans="1:14" x14ac:dyDescent="0.3">
      <c r="A16">
        <f t="shared" si="0"/>
        <v>14</v>
      </c>
      <c r="B16">
        <v>2</v>
      </c>
      <c r="C16">
        <v>6</v>
      </c>
      <c r="E16" t="s">
        <v>109</v>
      </c>
      <c r="F16">
        <f>MEDIAN(C3:C42)</f>
        <v>2.5</v>
      </c>
    </row>
    <row r="17" spans="1:3" x14ac:dyDescent="0.3">
      <c r="A17">
        <f t="shared" si="0"/>
        <v>15</v>
      </c>
      <c r="B17">
        <v>3</v>
      </c>
      <c r="C17">
        <v>2</v>
      </c>
    </row>
    <row r="18" spans="1:3" x14ac:dyDescent="0.3">
      <c r="A18">
        <f t="shared" si="0"/>
        <v>16</v>
      </c>
      <c r="B18">
        <v>4</v>
      </c>
      <c r="C18">
        <v>2</v>
      </c>
    </row>
    <row r="19" spans="1:3" x14ac:dyDescent="0.3">
      <c r="A19">
        <f t="shared" si="0"/>
        <v>17</v>
      </c>
      <c r="B19">
        <v>1</v>
      </c>
      <c r="C19">
        <v>5</v>
      </c>
    </row>
    <row r="20" spans="1:3" x14ac:dyDescent="0.3">
      <c r="A20">
        <f t="shared" si="0"/>
        <v>18</v>
      </c>
      <c r="B20">
        <v>2</v>
      </c>
      <c r="C20">
        <v>5</v>
      </c>
    </row>
    <row r="21" spans="1:3" x14ac:dyDescent="0.3">
      <c r="A21">
        <f t="shared" si="0"/>
        <v>19</v>
      </c>
      <c r="B21">
        <v>2</v>
      </c>
      <c r="C21">
        <v>1</v>
      </c>
    </row>
    <row r="22" spans="1:3" x14ac:dyDescent="0.3">
      <c r="A22">
        <f t="shared" si="0"/>
        <v>20</v>
      </c>
      <c r="B22">
        <v>2</v>
      </c>
      <c r="C22">
        <v>1</v>
      </c>
    </row>
    <row r="23" spans="1:3" x14ac:dyDescent="0.3">
      <c r="A23">
        <f t="shared" si="0"/>
        <v>21</v>
      </c>
      <c r="B23">
        <v>2</v>
      </c>
      <c r="C23">
        <v>4</v>
      </c>
    </row>
    <row r="24" spans="1:3" x14ac:dyDescent="0.3">
      <c r="A24">
        <f t="shared" si="0"/>
        <v>22</v>
      </c>
      <c r="B24">
        <v>3</v>
      </c>
      <c r="C24">
        <v>2</v>
      </c>
    </row>
    <row r="25" spans="1:3" x14ac:dyDescent="0.3">
      <c r="A25">
        <f t="shared" si="0"/>
        <v>23</v>
      </c>
      <c r="B25">
        <v>4</v>
      </c>
      <c r="C25">
        <v>1</v>
      </c>
    </row>
    <row r="26" spans="1:3" x14ac:dyDescent="0.3">
      <c r="A26">
        <f t="shared" si="0"/>
        <v>24</v>
      </c>
      <c r="B26">
        <v>1</v>
      </c>
      <c r="C26">
        <v>5</v>
      </c>
    </row>
    <row r="27" spans="1:3" x14ac:dyDescent="0.3">
      <c r="A27">
        <f t="shared" si="0"/>
        <v>25</v>
      </c>
      <c r="B27">
        <v>2</v>
      </c>
      <c r="C27">
        <v>4</v>
      </c>
    </row>
    <row r="28" spans="1:3" x14ac:dyDescent="0.3">
      <c r="A28">
        <f t="shared" si="0"/>
        <v>26</v>
      </c>
      <c r="B28">
        <v>3</v>
      </c>
      <c r="C28">
        <v>2</v>
      </c>
    </row>
    <row r="29" spans="1:3" x14ac:dyDescent="0.3">
      <c r="A29">
        <f t="shared" si="0"/>
        <v>27</v>
      </c>
      <c r="B29">
        <v>4</v>
      </c>
      <c r="C29">
        <v>1</v>
      </c>
    </row>
    <row r="30" spans="1:3" x14ac:dyDescent="0.3">
      <c r="A30">
        <f t="shared" si="0"/>
        <v>28</v>
      </c>
      <c r="B30">
        <v>1</v>
      </c>
      <c r="C30">
        <v>5</v>
      </c>
    </row>
    <row r="31" spans="1:3" x14ac:dyDescent="0.3">
      <c r="A31">
        <f t="shared" si="0"/>
        <v>29</v>
      </c>
      <c r="B31">
        <v>4</v>
      </c>
      <c r="C31">
        <v>4</v>
      </c>
    </row>
    <row r="32" spans="1:3" x14ac:dyDescent="0.3">
      <c r="A32">
        <f t="shared" si="0"/>
        <v>30</v>
      </c>
      <c r="B32">
        <v>3</v>
      </c>
      <c r="C32">
        <v>3</v>
      </c>
    </row>
    <row r="33" spans="1:3" x14ac:dyDescent="0.3">
      <c r="A33">
        <f t="shared" si="0"/>
        <v>31</v>
      </c>
      <c r="B33">
        <v>2</v>
      </c>
      <c r="C33">
        <v>2</v>
      </c>
    </row>
    <row r="34" spans="1:3" x14ac:dyDescent="0.3">
      <c r="A34">
        <f t="shared" si="0"/>
        <v>32</v>
      </c>
      <c r="B34">
        <v>1</v>
      </c>
      <c r="C34">
        <v>1</v>
      </c>
    </row>
    <row r="35" spans="1:3" x14ac:dyDescent="0.3">
      <c r="A35">
        <f t="shared" si="0"/>
        <v>33</v>
      </c>
      <c r="B35">
        <v>4</v>
      </c>
      <c r="C35">
        <v>1</v>
      </c>
    </row>
    <row r="36" spans="1:3" x14ac:dyDescent="0.3">
      <c r="A36">
        <f t="shared" si="0"/>
        <v>34</v>
      </c>
      <c r="B36">
        <v>2</v>
      </c>
      <c r="C36">
        <v>6</v>
      </c>
    </row>
    <row r="37" spans="1:3" x14ac:dyDescent="0.3">
      <c r="A37">
        <f t="shared" si="0"/>
        <v>35</v>
      </c>
      <c r="B37">
        <v>4</v>
      </c>
      <c r="C37">
        <v>2</v>
      </c>
    </row>
    <row r="38" spans="1:3" x14ac:dyDescent="0.3">
      <c r="A38">
        <f t="shared" si="0"/>
        <v>36</v>
      </c>
      <c r="B38">
        <v>3</v>
      </c>
      <c r="C38">
        <v>1</v>
      </c>
    </row>
    <row r="39" spans="1:3" x14ac:dyDescent="0.3">
      <c r="A39">
        <f t="shared" si="0"/>
        <v>37</v>
      </c>
      <c r="B39">
        <v>1</v>
      </c>
      <c r="C39">
        <v>4</v>
      </c>
    </row>
    <row r="40" spans="1:3" x14ac:dyDescent="0.3">
      <c r="A40">
        <f t="shared" si="0"/>
        <v>38</v>
      </c>
      <c r="B40">
        <v>3</v>
      </c>
      <c r="C40">
        <v>2</v>
      </c>
    </row>
    <row r="41" spans="1:3" x14ac:dyDescent="0.3">
      <c r="A41">
        <f t="shared" si="0"/>
        <v>39</v>
      </c>
      <c r="B41">
        <v>2</v>
      </c>
      <c r="C41">
        <v>3</v>
      </c>
    </row>
    <row r="42" spans="1:3" x14ac:dyDescent="0.3">
      <c r="A42">
        <f t="shared" si="0"/>
        <v>40</v>
      </c>
      <c r="B42">
        <v>2</v>
      </c>
      <c r="C42">
        <v>5</v>
      </c>
    </row>
  </sheetData>
  <mergeCells count="2">
    <mergeCell ref="G7:H7"/>
    <mergeCell ref="E9:E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Monitoria_26-03</vt:lpstr>
      <vt:lpstr>Cap.4-20</vt:lpstr>
      <vt:lpstr>Cap.4-19</vt:lpstr>
      <vt:lpstr>Cap4-3a_9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Ferranti</cp:lastModifiedBy>
  <dcterms:created xsi:type="dcterms:W3CDTF">2020-03-26T20:16:21Z</dcterms:created>
  <dcterms:modified xsi:type="dcterms:W3CDTF">2020-03-26T20:27:10Z</dcterms:modified>
</cp:coreProperties>
</file>