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FFE78EE8-E9AC-4628-BADF-25A1838B12C1}" xr6:coauthVersionLast="47" xr6:coauthVersionMax="47" xr10:uidLastSave="{00000000-0000-0000-0000-000000000000}"/>
  <bookViews>
    <workbookView xWindow="-120" yWindow="-120" windowWidth="29040" windowHeight="15840" firstSheet="11" activeTab="1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3" i="8" l="1"/>
  <c r="O174" i="8"/>
  <c r="O175" i="8"/>
  <c r="O176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J26" i="17"/>
  <c r="G16" i="16"/>
  <c r="Q175" i="7"/>
  <c r="Q176" i="7"/>
  <c r="Q177" i="7"/>
  <c r="Q17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E26" i="17"/>
  <c r="F16" i="16"/>
  <c r="I26" i="17"/>
  <c r="H26" i="17"/>
  <c r="G26" i="17"/>
  <c r="D26" i="17"/>
  <c r="C26" i="17"/>
  <c r="B26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C21" i="17"/>
  <c r="D21" i="17"/>
  <c r="E21" i="17"/>
  <c r="B16" i="16"/>
  <c r="B21" i="17"/>
  <c r="J4" i="1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H16" i="17"/>
  <c r="H6" i="17"/>
  <c r="H7" i="17"/>
  <c r="H8" i="17"/>
  <c r="H9" i="17"/>
  <c r="H10" i="17"/>
  <c r="H11" i="17"/>
  <c r="H12" i="17"/>
  <c r="H13" i="17"/>
  <c r="H14" i="17"/>
  <c r="H15" i="17"/>
  <c r="H5" i="17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<sst xmlns="http://schemas.openxmlformats.org/spreadsheetml/2006/main" count="1757" uniqueCount="608">
  <si>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</si>
  <si>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</si>
  <si>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</si>
  <si>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</si>
  <si>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</si>
  <si>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</si>
  <si>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</si>
  <si>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</si>
  <si>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</si>
  <si>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</si>
  <si>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</si>
  <si>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</si>
  <si>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</si>
  <si>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</si>
  <si>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</si>
  <si>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</si>
  <si>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</si>
  <si>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</si>
  <si>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</si>
  <si>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</si>
  <si>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</si>
  <si>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</si>
  <si>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</si>
  <si>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</si>
  <si>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</si>
  <si>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</si>
  <si>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</si>
  <si>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</si>
  <si>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</si>
  <si>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</si>
  <si>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</si>
  <si>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</si>
  <si>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</si>
  <si>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</si>
  <si>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</si>
  <si>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</si>
  <si>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</si>
  <si>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</si>
  <si>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</si>
  <si>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</si>
  <si>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</si>
  <si>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</si>
  <si>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</si>
  <si>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</si>
  <si>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</si>
  <si>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</si>
  <si>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</si>
  <si>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</si>
  <si>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</si>
  <si>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</si>
  <si>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</si>
  <si>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</si>
  <si>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</si>
  <si>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</si>
  <si>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</si>
  <si>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</si>
  <si>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</si>
  <si>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</si>
  <si>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</si>
  <si>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</si>
  <si>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</si>
  <si>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</si>
  <si>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</si>
  <si>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</si>
  <si>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</si>
  <si>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</si>
  <si>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</si>
  <si>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</si>
  <si>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</si>
  <si>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</si>
  <si>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</si>
  <si>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</si>
  <si>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</si>
  <si>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</si>
  <si>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</si>
  <si>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</si>
  <si>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</si>
  <si>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</si>
  <si>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</si>
  <si>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</si>
  <si>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</si>
  <si>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</si>
  <si>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</si>
  <si>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</si>
  <si>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</si>
  <si>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</si>
  <si>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</si>
  <si>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</si>
  <si>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</si>
  <si>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</si>
  <si>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</si>
  <si>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</si>
  <si>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</si>
  <si>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</si>
  <si>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</si>
  <si>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</si>
  <si>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</si>
  <si>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</si>
  <si>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</si>
  <si>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</si>
  <si>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</si>
  <si>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</si>
  <si>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</si>
  <si>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</si>
  <si>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</si>
  <si>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</si>
  <si>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</si>
  <si>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</si>
  <si>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</si>
  <si>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</si>
  <si>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</si>
  <si>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</si>
  <si>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</si>
  <si>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</si>
  <si>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</si>
  <si>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</si>
  <si>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</si>
  <si>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</si>
  <si>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</si>
  <si>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</si>
  <si>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</si>
  <si>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</si>
  <si>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</si>
  <si>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</si>
  <si>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</si>
  <si>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</si>
  <si>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</si>
  <si>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</si>
  <si>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</si>
  <si>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</si>
  <si>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</si>
  <si>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</si>
  <si>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</si>
  <si>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</si>
  <si>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</si>
  <si>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</si>
  <si>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</si>
  <si>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</si>
  <si>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</si>
  <si>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</si>
  <si>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</si>
  <si>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</si>
  <si>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</si>
  <si>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</si>
  <si>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</si>
  <si>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</si>
  <si>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</si>
  <si>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</si>
  <si>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</si>
  <si>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</si>
  <si>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</si>
  <si>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</si>
  <si>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</si>
  <si>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</si>
  <si>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</si>
  <si>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</si>
  <si>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</si>
  <si>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</si>
  <si>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</si>
  <si>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</si>
  <si>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</si>
  <si>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</si>
  <si>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</si>
  <si>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</si>
  <si>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</si>
  <si>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</si>
  <si>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</si>
  <si>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</si>
  <si>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</si>
  <si>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</si>
  <si>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</si>
  <si>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</si>
  <si>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</si>
  <si>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</si>
  <si>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</si>
  <si>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</si>
  <si>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</si>
  <si>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</si>
  <si>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</si>
  <si>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</si>
  <si>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</si>
  <si>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</si>
  <si>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</si>
  <si>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</si>
  <si>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</si>
  <si>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</si>
  <si>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</si>
  <si>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</si>
  <si>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</si>
  <si>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</si>
  <si>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</si>
  <si>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</si>
  <si>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</si>
  <si>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</si>
  <si>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</si>
  <si>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</si>
  <si>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</si>
  <si>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</si>
  <si>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</si>
  <si>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</si>
  <si>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</si>
  <si>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</si>
  <si>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</si>
  <si>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</si>
  <si>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</si>
  <si>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</si>
  <si>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</si>
  <si>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</si>
  <si>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</si>
  <si>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</si>
  <si>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</si>
  <si>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</si>
  <si>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</si>
  <si>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</si>
  <si>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</si>
  <si>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</si>
  <si>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</si>
  <si>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</si>
  <si>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</si>
  <si>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</si>
  <si>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</si>
  <si>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</si>
  <si>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</si>
  <si>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</si>
  <si>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</si>
  <si>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</si>
  <si>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</si>
  <si>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</si>
  <si>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</si>
  <si>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</si>
  <si>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</si>
  <si>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</si>
  <si>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</si>
  <si>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</si>
  <si>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</si>
  <si>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</si>
  <si>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</si>
  <si>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</si>
  <si>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</si>
  <si>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</si>
  <si>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</si>
  <si>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</si>
  <si>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</si>
  <si>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</si>
  <si>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</si>
  <si>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</si>
  <si>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</si>
  <si>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</si>
  <si>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</si>
  <si>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</si>
  <si>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</si>
  <si>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</si>
  <si>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</si>
  <si>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</si>
  <si>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</si>
  <si>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</si>
  <si>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</si>
  <si>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</si>
  <si>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</si>
  <si>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</si>
  <si>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</si>
  <si>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</si>
  <si>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</si>
  <si>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</si>
  <si>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</si>
  <si>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</si>
  <si>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</si>
  <si>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</si>
  <si>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</si>
  <si>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</si>
  <si>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</si>
  <si>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</si>
  <si>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</si>
  <si>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</si>
  <si>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</si>
  <si>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</si>
  <si>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</si>
  <si>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</si>
  <si>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</si>
  <si>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</si>
  <si>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</si>
  <si>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</si>
  <si>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</si>
  <si>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</si>
  <si>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</si>
  <si>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</si>
  <si>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</si>
  <si>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</si>
  <si>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</si>
  <si>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</si>
  <si>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</si>
  <si>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</si>
  <si>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</si>
  <si>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</si>
  <si>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</si>
  <si>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</si>
  <si>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</si>
  <si>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</si>
  <si>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</si>
  <si>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</si>
  <si>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</si>
  <si>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</si>
  <si>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</si>
  <si>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</si>
  <si>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</si>
  <si>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</si>
  <si>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</si>
  <si>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</si>
  <si>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</si>
  <si>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</si>
  <si>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</si>
  <si>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</si>
  <si>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</si>
  <si>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</si>
  <si>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</si>
  <si>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</si>
  <si>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</si>
  <si>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</si>
  <si>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</si>
  <si>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</si>
  <si>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</si>
  <si>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</si>
  <si>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</si>
  <si>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</si>
  <si>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</si>
  <si>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</si>
  <si>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</si>
  <si>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</si>
  <si>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</si>
  <si>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</si>
  <si>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</si>
  <si>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</si>
  <si>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</si>
  <si>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</si>
  <si>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</si>
  <si>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</si>
  <si>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</si>
  <si>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</si>
  <si>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</si>
  <si>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</si>
  <si>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</si>
  <si>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</si>
  <si>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</si>
  <si>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</si>
  <si>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</si>
  <si>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</si>
  <si>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</si>
  <si>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</si>
  <si>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</si>
  <si>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</si>
  <si>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</si>
  <si>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</si>
  <si>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</si>
  <si>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</si>
  <si>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</si>
  <si>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</si>
  <si>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</si>
  <si>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</si>
  <si>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</si>
  <si>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</si>
  <si>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</si>
  <si>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</si>
  <si>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</si>
  <si>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</si>
  <si>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</si>
  <si>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</si>
  <si>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</si>
  <si>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</si>
  <si>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</si>
  <si>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</si>
  <si>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</si>
  <si>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</si>
  <si>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</si>
  <si>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</si>
  <si>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</si>
  <si>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</si>
  <si>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</si>
  <si>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</si>
  <si>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</si>
  <si>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</si>
  <si>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</si>
  <si>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</si>
  <si>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</si>
  <si>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</si>
  <si>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</si>
  <si>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</si>
  <si>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</si>
  <si>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</si>
  <si>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</si>
  <si>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</si>
  <si>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</si>
  <si>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</si>
  <si>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</si>
  <si>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</si>
  <si>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</si>
  <si>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</si>
  <si>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</si>
  <si>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</si>
  <si>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</si>
  <si>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</si>
  <si>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</si>
  <si>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</si>
  <si>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</si>
  <si>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</si>
  <si>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</si>
  <si>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</si>
  <si>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</si>
  <si>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</si>
  <si>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</si>
  <si>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</si>
  <si>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</si>
  <si>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</si>
  <si>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</si>
  <si>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</si>
  <si>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</si>
  <si>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</si>
  <si>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</si>
  <si>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</si>
  <si>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</si>
  <si>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</si>
  <si>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</si>
  <si>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</si>
  <si>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</si>
  <si>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</si>
  <si>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</si>
  <si>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</si>
  <si>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</si>
  <si>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</si>
  <si>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</si>
  <si>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</si>
  <si>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</si>
  <si>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</si>
  <si>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</si>
  <si>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</si>
  <si>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</si>
  <si>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</si>
  <si>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</si>
  <si>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</si>
  <si>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</si>
  <si>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</si>
  <si>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</si>
  <si>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</si>
  <si>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</si>
  <si>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</si>
  <si>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</si>
  <si>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</si>
  <si>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</si>
  <si>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</si>
  <si>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</si>
  <si>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</si>
  <si>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</si>
  <si>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</si>
  <si>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</si>
  <si>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</si>
  <si>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</si>
  <si>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</si>
  <si>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</si>
  <si>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</si>
  <si>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</si>
  <si>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</si>
  <si>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</si>
  <si>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</si>
  <si>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</si>
  <si>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</si>
  <si>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</si>
  <si>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</si>
  <si>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</si>
  <si>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</si>
  <si>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</si>
  <si>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</si>
  <si>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</si>
  <si>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</si>
  <si>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</si>
  <si>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</si>
  <si>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</si>
  <si>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</si>
  <si>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</si>
  <si>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</si>
  <si>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</si>
  <si>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</si>
  <si>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</si>
  <si>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</si>
  <si>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</si>
  <si>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</si>
  <si>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</si>
  <si>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</si>
  <si>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</si>
  <si>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</si>
  <si>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</si>
  <si>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</si>
  <si>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</si>
  <si>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</si>
  <si>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</si>
  <si>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</si>
  <si>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</si>
  <si>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</si>
  <si>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</si>
  <si>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</si>
  <si>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</si>
  <si>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</si>
  <si>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</si>
  <si>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</si>
  <si>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</si>
  <si>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</si>
  <si>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</si>
  <si>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</si>
  <si>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</si>
  <si>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</si>
  <si>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</si>
  <si>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</si>
  <si>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</si>
  <si>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</si>
  <si>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</si>
  <si>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</si>
  <si>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</si>
  <si>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</si>
  <si>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</si>
  <si>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</si>
  <si>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</si>
  <si>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</si>
  <si>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</si>
  <si>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</si>
  <si>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</si>
  <si>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</si>
  <si>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</si>
  <si>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</si>
  <si>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</si>
  <si>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</si>
  <si>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</si>
  <si>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</si>
  <si>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</si>
  <si>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</si>
  <si>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</si>
  <si>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</si>
  <si>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</si>
  <si>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</si>
  <si>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</si>
  <si>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</si>
  <si>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</si>
  <si>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</si>
  <si>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</si>
  <si>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</si>
  <si>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</si>
  <si>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</si>
  <si>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</si>
  <si>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</si>
  <si>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</si>
  <si>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</si>
  <si>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</si>
  <si>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</si>
  <si>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</si>
  <si>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</si>
  <si>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</si>
  <si>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</si>
  <si>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</si>
  <si>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</si>
  <si>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</si>
  <si>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</si>
  <si>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</si>
  <si>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</si>
  <si>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</si>
  <si>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</si>
  <si>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</si>
  <si>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</si>
  <si>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</si>
  <si>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</si>
  <si>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</si>
  <si>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</si>
  <si>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</si>
  <si>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</si>
  <si>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</si>
  <si>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</si>
  <si>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</si>
  <si>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</si>
  <si>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</si>
  <si>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</si>
  <si>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</si>
  <si>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</si>
  <si>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</si>
  <si>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</si>
  <si>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</si>
  <si>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</si>
  <si>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</si>
  <si>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</si>
  <si>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</si>
  <si>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</si>
  <si>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</si>
  <si>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</si>
  <si>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</si>
  <si>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</si>
  <si>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</si>
  <si>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</si>
  <si>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</si>
  <si>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</si>
  <si>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</si>
  <si>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</si>
  <si>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</si>
  <si>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</si>
  <si>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</si>
  <si>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</si>
  <si>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</si>
  <si>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</si>
  <si>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</si>
  <si>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</si>
  <si>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 xml:space="preserve"> J    F   M   A  M   J    J    A     S    O  N  D</t>
  </si>
  <si>
    <t>Venda à Vista</t>
  </si>
  <si>
    <t>Dias de Atraso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</si>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</sst>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166" fontId="16" fillId="0" borderId="20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NumberFormat="1"/>
    <xf numFmtId="166" fontId="21" fillId="0" borderId="28" xfId="0" applyNumberFormat="1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0" fillId="4" borderId="0" xfId="0" applyNumberFormat="1" applyFill="1"/>
    <xf numFmtId="2" fontId="0" fillId="3" borderId="0" xfId="0" applyNumberFormat="1" applyFill="1" applyAlignment="1">
      <alignment vertical="top" wrapText="1"/>
    </xf>
    <xf numFmtId="2" fontId="0" fillId="0" borderId="0" xfId="0" applyNumberFormat="1"/>
    <xf numFmtId="1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37">
    <dxf>
      <numFmt numFmtId="1" formatCode="0"/>
    </dxf>
    <dxf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8581</c:v>
                </c:pt>
                <c:pt idx="1">
                  <c:v>12958</c:v>
                </c:pt>
                <c:pt idx="2">
                  <c:v>3172</c:v>
                </c:pt>
                <c:pt idx="3">
                  <c:v>10644</c:v>
                </c:pt>
                <c:pt idx="4">
                  <c:v>9052</c:v>
                </c:pt>
                <c:pt idx="5">
                  <c:v>6964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1-47CE-ADE6-10E3C5BEC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8966127"/>
        <c:axId val="1558967567"/>
      </c:lineChart>
      <c:catAx>
        <c:axId val="1558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7567"/>
        <c:crosses val="autoZero"/>
        <c:auto val="1"/>
        <c:lblAlgn val="ctr"/>
        <c:lblOffset val="100"/>
        <c:noMultiLvlLbl val="0"/>
      </c:catAx>
      <c:valAx>
        <c:axId val="1558967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58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009876342777"/>
          <c:y val="0.128340709236163"/>
          <c:w val="0.53345888464972802"/>
          <c:h val="0.75540893154778999"/>
        </c:manualLayout>
      </c:layout>
      <c:doughnut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0-44B2-8EAA-DEC25B05BF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C0-44B2-8EAA-DEC25B05B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DashBoardFinanceiroAnualD!$C$20:$D$20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DashBoardFinanceiroAnualD!$C$21:$D$21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0-44B2-8EAA-DEC25B05B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1337770922969"/>
          <c:y val="0.35522961089717803"/>
          <c:w val="0.29918662229077037"/>
          <c:h val="0.3284694522673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123824</xdr:colOff>
      <xdr:row>4</xdr:row>
      <xdr:rowOff>19050</xdr:rowOff>
    </xdr:from>
    <xdr:to>
      <xdr:col>9</xdr:col>
      <xdr:colOff>209549</xdr:colOff>
      <xdr:row>10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54E48-CD3B-4E9B-9834-D1AB0AAA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12</xdr:row>
      <xdr:rowOff>114300</xdr:rowOff>
    </xdr:from>
    <xdr:to>
      <xdr:col>3</xdr:col>
      <xdr:colOff>1924051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06EE0-7698-DD23-5D25-BF811E80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3889120373" createdVersion="5" refreshedVersion="8" minRefreshableVersion="3" recordCount="229" xr:uid="{00000000-000A-0000-FFFF-FFFF0A00000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00000000-0013-0000-FFFF-FFFF05000000}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00000000-0013-0000-FFFF-FFFF07000000}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0000000-0014-0000-FFFF-FFFF05000000}" cache="SegmentaçãodeDados_Ano_Competência2" caption="Ano Competência" columnCount="2" rowHeight="241300"/>
  <slicer name="Mês Previsto" xr10:uid="{00000000-0014-0000-FFFF-FFFF0600000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00000000-0014-0000-FFFF-FFFF07000000}" cache="SegmentaçãodeDados_Ano_Competência3" caption="Ano Competência" columnCount="2" rowHeight="241300"/>
  <slicer name="Mês Previsto 1" xr10:uid="{00000000-0014-0000-FFFF-FFFF08000000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2">
  <autoFilter ref="B3:Q234" xr:uid="{00000000-0009-0000-0100-000005000000}"/>
  <tableColumns count="16">
    <tableColumn id="1" xr3:uid="{00000000-0010-0000-0400-000001000000}" name="Data do Caixa Realizado" dataDxfId="31"/>
    <tableColumn id="2" xr3:uid="{00000000-0010-0000-0400-000002000000}" name="Data da Competência" dataDxfId="30"/>
    <tableColumn id="3" xr3:uid="{00000000-0010-0000-0400-000003000000}" name="Data do Caixa Previsto" dataDxfId="29"/>
    <tableColumn id="4" xr3:uid="{00000000-0010-0000-0400-000004000000}" name="Conta Nível 1" dataDxfId="28"/>
    <tableColumn id="5" xr3:uid="{00000000-0010-0000-0400-000005000000}" name="Conta Nível 2" dataDxfId="27"/>
    <tableColumn id="6" xr3:uid="{00000000-0010-0000-0400-000006000000}" name="Histórico" dataDxfId="26"/>
    <tableColumn id="7" xr3:uid="{00000000-0010-0000-0400-000007000000}" name="Valor" dataDxfId="25"/>
    <tableColumn id="8" xr3:uid="{00000000-0010-0000-0400-000008000000}" name="Mês Caixa" dataDxfId="2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3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2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1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0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9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xr3:uid="{361B2549-5060-464F-9016-8670EEFAB630}" name="Venda à Vista" dataDxfId="5">
      <calculatedColumnFormula>IF(TbRegistroEntradas[[#This Row],[Data da Competência]]=TbRegistroEntradas[[#This Row],[Data do Caixa Previsto]],"Vista","Prazo")</calculatedColumnFormula>
    </tableColumn>
    <tableColumn id="16" xr3:uid="{38E56B81-81E6-4DC5-82CC-695FF15E1C86}" name="Dias de Atraso" dataDxfId="4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1">
      <calculatedColumnFormula>IF(TbRegistroSaídas[[#This Row],[Data do Caixa Previsto]]="",0,YEAR(TbRegistroSaídas[[#This Row],[Data do Caixa Previsto]]))</calculatedColumnFormula>
    </tableColumn>
    <tableColumn id="14" xr3:uid="{4AF311E2-BAA9-42EF-BE72-FEEA3432FCBD}" name="Dias de atraso" dataDxfId="0">
      <calculatedColumnFormula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23</v>
      </c>
      <c r="C8" s="37">
        <v>20582</v>
      </c>
      <c r="D8" s="37">
        <v>24761</v>
      </c>
      <c r="E8" s="37">
        <v>37458</v>
      </c>
      <c r="F8" s="37">
        <v>30226</v>
      </c>
      <c r="G8" s="37">
        <v>19009</v>
      </c>
      <c r="H8" s="37">
        <v>28711</v>
      </c>
      <c r="I8" s="37">
        <v>33298</v>
      </c>
      <c r="J8" s="37">
        <v>22302</v>
      </c>
      <c r="K8" s="37">
        <v>26024</v>
      </c>
      <c r="L8" s="37">
        <v>29400</v>
      </c>
      <c r="M8" s="37">
        <v>30897</v>
      </c>
      <c r="N8" s="37">
        <v>17906</v>
      </c>
      <c r="O8" s="37">
        <v>320574</v>
      </c>
    </row>
    <row r="9" spans="1:15" ht="20.100000000000001" customHeight="1" x14ac:dyDescent="0.25">
      <c r="B9" s="36" t="s">
        <v>31</v>
      </c>
      <c r="C9" s="37">
        <v>1864</v>
      </c>
      <c r="D9" s="37"/>
      <c r="E9" s="37">
        <v>4800</v>
      </c>
      <c r="F9" s="37"/>
      <c r="G9" s="37">
        <v>6340</v>
      </c>
      <c r="H9" s="37">
        <v>6836</v>
      </c>
      <c r="I9" s="37">
        <v>2713</v>
      </c>
      <c r="J9" s="37">
        <v>3080</v>
      </c>
      <c r="K9" s="37"/>
      <c r="L9" s="37">
        <v>4922</v>
      </c>
      <c r="M9" s="37">
        <v>919</v>
      </c>
      <c r="N9" s="37"/>
      <c r="O9" s="37">
        <v>31474</v>
      </c>
    </row>
    <row r="10" spans="1:15" ht="20.100000000000001" customHeight="1" x14ac:dyDescent="0.25">
      <c r="B10" s="36" t="s">
        <v>32</v>
      </c>
      <c r="C10" s="37">
        <v>3843</v>
      </c>
      <c r="D10" s="37">
        <v>10345</v>
      </c>
      <c r="E10" s="37">
        <v>5629</v>
      </c>
      <c r="F10" s="37">
        <v>4467</v>
      </c>
      <c r="G10" s="37"/>
      <c r="H10" s="37">
        <v>2114</v>
      </c>
      <c r="I10" s="37">
        <v>8337</v>
      </c>
      <c r="J10" s="37">
        <v>4072</v>
      </c>
      <c r="K10" s="37">
        <v>5761</v>
      </c>
      <c r="L10" s="37">
        <v>7117</v>
      </c>
      <c r="M10" s="37">
        <v>3068</v>
      </c>
      <c r="N10" s="37">
        <v>2088</v>
      </c>
      <c r="O10" s="37">
        <v>56841</v>
      </c>
    </row>
    <row r="11" spans="1:15" ht="20.100000000000001" customHeight="1" x14ac:dyDescent="0.25">
      <c r="B11" s="36" t="s">
        <v>33</v>
      </c>
      <c r="C11" s="37"/>
      <c r="D11" s="37">
        <v>5718</v>
      </c>
      <c r="E11" s="37">
        <v>4918</v>
      </c>
      <c r="F11" s="37">
        <v>3446</v>
      </c>
      <c r="G11" s="37">
        <v>611</v>
      </c>
      <c r="H11" s="37">
        <v>3224</v>
      </c>
      <c r="I11" s="37">
        <v>1306</v>
      </c>
      <c r="J11" s="37"/>
      <c r="K11" s="37">
        <v>6637</v>
      </c>
      <c r="L11" s="37"/>
      <c r="M11" s="37">
        <v>1820</v>
      </c>
      <c r="N11" s="37"/>
      <c r="O11" s="37">
        <v>27680</v>
      </c>
    </row>
    <row r="12" spans="1:15" ht="20.100000000000001" customHeight="1" x14ac:dyDescent="0.25">
      <c r="B12" s="36" t="s">
        <v>34</v>
      </c>
      <c r="C12" s="37">
        <v>10164</v>
      </c>
      <c r="D12" s="37">
        <v>7734</v>
      </c>
      <c r="E12" s="37">
        <v>9984</v>
      </c>
      <c r="F12" s="37">
        <v>22313</v>
      </c>
      <c r="G12" s="37">
        <v>4850</v>
      </c>
      <c r="H12" s="37">
        <v>12262</v>
      </c>
      <c r="I12" s="37">
        <v>12594</v>
      </c>
      <c r="J12" s="37">
        <v>6006</v>
      </c>
      <c r="K12" s="37">
        <v>11235</v>
      </c>
      <c r="L12" s="37">
        <v>10633</v>
      </c>
      <c r="M12" s="37">
        <v>20451</v>
      </c>
      <c r="N12" s="37">
        <v>9738</v>
      </c>
      <c r="O12" s="37">
        <v>137964</v>
      </c>
    </row>
    <row r="13" spans="1:15" ht="20.100000000000001" customHeight="1" x14ac:dyDescent="0.25">
      <c r="B13" s="36" t="s">
        <v>35</v>
      </c>
      <c r="C13" s="37">
        <v>4711</v>
      </c>
      <c r="D13" s="37">
        <v>964</v>
      </c>
      <c r="E13" s="37">
        <v>12127</v>
      </c>
      <c r="F13" s="37"/>
      <c r="G13" s="37">
        <v>7208</v>
      </c>
      <c r="H13" s="37">
        <v>4275</v>
      </c>
      <c r="I13" s="37">
        <v>8348</v>
      </c>
      <c r="J13" s="37">
        <v>9144</v>
      </c>
      <c r="K13" s="37">
        <v>2391</v>
      </c>
      <c r="L13" s="37">
        <v>6728</v>
      </c>
      <c r="M13" s="37">
        <v>4639</v>
      </c>
      <c r="N13" s="37">
        <v>6080</v>
      </c>
      <c r="O13" s="37">
        <v>66615</v>
      </c>
    </row>
    <row r="14" spans="1:15" ht="20.100000000000001" customHeight="1" x14ac:dyDescent="0.25">
      <c r="B14" s="35" t="s">
        <v>542</v>
      </c>
      <c r="C14" s="37">
        <v>20582</v>
      </c>
      <c r="D14" s="37">
        <v>24761</v>
      </c>
      <c r="E14" s="37">
        <v>37458</v>
      </c>
      <c r="F14" s="37">
        <v>30226</v>
      </c>
      <c r="G14" s="37">
        <v>19009</v>
      </c>
      <c r="H14" s="37">
        <v>28711</v>
      </c>
      <c r="I14" s="37">
        <v>33298</v>
      </c>
      <c r="J14" s="37">
        <v>22302</v>
      </c>
      <c r="K14" s="37">
        <v>26024</v>
      </c>
      <c r="L14" s="37">
        <v>29400</v>
      </c>
      <c r="M14" s="37">
        <v>30897</v>
      </c>
      <c r="N14" s="37">
        <v>17906</v>
      </c>
      <c r="O14" s="37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37</v>
      </c>
      <c r="C8" s="37">
        <v>41773</v>
      </c>
      <c r="D8" s="37">
        <v>25578</v>
      </c>
      <c r="E8" s="37">
        <v>24127</v>
      </c>
      <c r="F8" s="37">
        <v>14679</v>
      </c>
      <c r="G8" s="37">
        <v>24782</v>
      </c>
      <c r="H8" s="37">
        <v>24927</v>
      </c>
      <c r="I8" s="37">
        <v>34065</v>
      </c>
      <c r="J8" s="37">
        <v>21727</v>
      </c>
      <c r="K8" s="37">
        <v>19948</v>
      </c>
      <c r="L8" s="37">
        <v>28693</v>
      </c>
      <c r="M8" s="37">
        <v>22624</v>
      </c>
      <c r="N8" s="37">
        <v>19227</v>
      </c>
      <c r="O8" s="37">
        <v>302150</v>
      </c>
    </row>
    <row r="9" spans="1:15" ht="20.100000000000001" customHeight="1" x14ac:dyDescent="0.25">
      <c r="B9" s="36" t="s">
        <v>31</v>
      </c>
      <c r="C9" s="37">
        <v>3057</v>
      </c>
      <c r="D9" s="37">
        <v>3255</v>
      </c>
      <c r="E9" s="37">
        <v>5837</v>
      </c>
      <c r="F9" s="37">
        <v>2760</v>
      </c>
      <c r="G9" s="37">
        <v>1882</v>
      </c>
      <c r="H9" s="37">
        <v>1613</v>
      </c>
      <c r="I9" s="37"/>
      <c r="J9" s="37">
        <v>9987</v>
      </c>
      <c r="K9" s="37">
        <v>5001</v>
      </c>
      <c r="L9" s="37">
        <v>10149</v>
      </c>
      <c r="M9" s="37">
        <v>1542</v>
      </c>
      <c r="N9" s="37">
        <v>3956</v>
      </c>
      <c r="O9" s="37">
        <v>49039</v>
      </c>
    </row>
    <row r="10" spans="1:15" ht="20.100000000000001" customHeight="1" x14ac:dyDescent="0.25">
      <c r="B10" s="36" t="s">
        <v>32</v>
      </c>
      <c r="C10" s="37">
        <v>6054</v>
      </c>
      <c r="D10" s="37">
        <v>8702</v>
      </c>
      <c r="E10" s="37">
        <v>474</v>
      </c>
      <c r="F10" s="37">
        <v>2463</v>
      </c>
      <c r="G10" s="37">
        <v>6406</v>
      </c>
      <c r="H10" s="37">
        <v>10243</v>
      </c>
      <c r="I10" s="37">
        <v>14461</v>
      </c>
      <c r="J10" s="37">
        <v>4084</v>
      </c>
      <c r="K10" s="37">
        <v>521</v>
      </c>
      <c r="L10" s="37">
        <v>819</v>
      </c>
      <c r="M10" s="37">
        <v>7204</v>
      </c>
      <c r="N10" s="37"/>
      <c r="O10" s="37">
        <v>61431</v>
      </c>
    </row>
    <row r="11" spans="1:15" ht="20.100000000000001" customHeight="1" x14ac:dyDescent="0.25">
      <c r="B11" s="36" t="s">
        <v>33</v>
      </c>
      <c r="C11" s="37">
        <v>2247</v>
      </c>
      <c r="D11" s="37">
        <v>3503</v>
      </c>
      <c r="E11" s="37">
        <v>3893</v>
      </c>
      <c r="F11" s="37">
        <v>4867</v>
      </c>
      <c r="G11" s="37"/>
      <c r="H11" s="37"/>
      <c r="I11" s="37">
        <v>1108</v>
      </c>
      <c r="J11" s="37">
        <v>4462</v>
      </c>
      <c r="K11" s="37">
        <v>159</v>
      </c>
      <c r="L11" s="37">
        <v>9436</v>
      </c>
      <c r="M11" s="37"/>
      <c r="N11" s="37"/>
      <c r="O11" s="37">
        <v>29675</v>
      </c>
    </row>
    <row r="12" spans="1:15" ht="20.100000000000001" customHeight="1" x14ac:dyDescent="0.25">
      <c r="B12" s="36" t="s">
        <v>35</v>
      </c>
      <c r="C12" s="37">
        <v>12821</v>
      </c>
      <c r="D12" s="37"/>
      <c r="E12" s="37"/>
      <c r="F12" s="37"/>
      <c r="G12" s="37">
        <v>4543</v>
      </c>
      <c r="H12" s="37">
        <v>3756</v>
      </c>
      <c r="I12" s="37">
        <v>7688</v>
      </c>
      <c r="J12" s="37">
        <v>2140</v>
      </c>
      <c r="K12" s="37">
        <v>4173</v>
      </c>
      <c r="L12" s="37">
        <v>1260</v>
      </c>
      <c r="M12" s="37"/>
      <c r="N12" s="37">
        <v>3894</v>
      </c>
      <c r="O12" s="37">
        <v>40275</v>
      </c>
    </row>
    <row r="13" spans="1:15" ht="20.100000000000001" customHeight="1" x14ac:dyDescent="0.25">
      <c r="B13" s="36" t="s">
        <v>44</v>
      </c>
      <c r="C13" s="37">
        <v>17594</v>
      </c>
      <c r="D13" s="37">
        <v>10118</v>
      </c>
      <c r="E13" s="37">
        <v>13923</v>
      </c>
      <c r="F13" s="37">
        <v>4589</v>
      </c>
      <c r="G13" s="37">
        <v>11951</v>
      </c>
      <c r="H13" s="37">
        <v>9315</v>
      </c>
      <c r="I13" s="37">
        <v>10808</v>
      </c>
      <c r="J13" s="37">
        <v>1054</v>
      </c>
      <c r="K13" s="37">
        <v>10094</v>
      </c>
      <c r="L13" s="37">
        <v>7029</v>
      </c>
      <c r="M13" s="37">
        <v>13878</v>
      </c>
      <c r="N13" s="37">
        <v>11377</v>
      </c>
      <c r="O13" s="37">
        <v>121730</v>
      </c>
    </row>
    <row r="14" spans="1:15" ht="20.100000000000001" customHeight="1" x14ac:dyDescent="0.25">
      <c r="B14" s="35" t="s">
        <v>542</v>
      </c>
      <c r="C14" s="37">
        <v>41773</v>
      </c>
      <c r="D14" s="37">
        <v>25578</v>
      </c>
      <c r="E14" s="37">
        <v>24127</v>
      </c>
      <c r="F14" s="37">
        <v>14679</v>
      </c>
      <c r="G14" s="37">
        <v>24782</v>
      </c>
      <c r="H14" s="37">
        <v>24927</v>
      </c>
      <c r="I14" s="37">
        <v>34065</v>
      </c>
      <c r="J14" s="37">
        <v>21727</v>
      </c>
      <c r="K14" s="37">
        <v>19948</v>
      </c>
      <c r="L14" s="37">
        <v>28693</v>
      </c>
      <c r="M14" s="37">
        <v>22624</v>
      </c>
      <c r="N14" s="37">
        <v>19227</v>
      </c>
      <c r="O14" s="37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F10" sqref="F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5" t="s">
        <v>37</v>
      </c>
      <c r="C9" s="37">
        <v>7524</v>
      </c>
      <c r="D9" s="37">
        <v>3690</v>
      </c>
      <c r="E9" s="37">
        <v>7220</v>
      </c>
      <c r="F9" s="37">
        <v>3086</v>
      </c>
      <c r="G9" s="37">
        <v>2759</v>
      </c>
      <c r="H9" s="37">
        <v>24279</v>
      </c>
    </row>
    <row r="10" spans="1:15" ht="20.100000000000001" customHeight="1" x14ac:dyDescent="0.25">
      <c r="B10" s="36" t="s">
        <v>33</v>
      </c>
      <c r="C10" s="37"/>
      <c r="D10" s="37"/>
      <c r="E10" s="37">
        <v>2707</v>
      </c>
      <c r="F10" s="37"/>
      <c r="G10" s="37"/>
      <c r="H10" s="37">
        <v>2707</v>
      </c>
    </row>
    <row r="11" spans="1:15" ht="20.100000000000001" customHeight="1" x14ac:dyDescent="0.25">
      <c r="B11" s="36" t="s">
        <v>35</v>
      </c>
      <c r="C11" s="37">
        <v>533</v>
      </c>
      <c r="D11" s="37"/>
      <c r="E11" s="37"/>
      <c r="F11" s="37"/>
      <c r="G11" s="37">
        <v>2759</v>
      </c>
      <c r="H11" s="37">
        <v>3292</v>
      </c>
    </row>
    <row r="12" spans="1:15" ht="20.100000000000001" customHeight="1" x14ac:dyDescent="0.25">
      <c r="B12" s="36" t="s">
        <v>44</v>
      </c>
      <c r="C12" s="37">
        <v>6991</v>
      </c>
      <c r="D12" s="37">
        <v>3690</v>
      </c>
      <c r="E12" s="37">
        <v>4513</v>
      </c>
      <c r="F12" s="37">
        <v>3086</v>
      </c>
      <c r="G12" s="37"/>
      <c r="H12" s="37">
        <v>18280</v>
      </c>
    </row>
    <row r="13" spans="1:15" ht="20.100000000000001" customHeight="1" x14ac:dyDescent="0.25">
      <c r="B13" s="35" t="s">
        <v>542</v>
      </c>
      <c r="C13" s="37">
        <v>7524</v>
      </c>
      <c r="D13" s="37">
        <v>3690</v>
      </c>
      <c r="E13" s="37">
        <v>7220</v>
      </c>
      <c r="F13" s="37">
        <v>3086</v>
      </c>
      <c r="G13" s="37">
        <v>2759</v>
      </c>
      <c r="H13" s="37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F12" sqref="F12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5" t="s">
        <v>23</v>
      </c>
      <c r="C9" s="37">
        <v>1992</v>
      </c>
      <c r="D9" s="37">
        <v>4797</v>
      </c>
      <c r="E9" s="37">
        <v>6672</v>
      </c>
      <c r="F9" s="37">
        <v>1482</v>
      </c>
      <c r="G9" s="37">
        <v>4535</v>
      </c>
      <c r="H9" s="37">
        <v>19478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>
        <v>4535</v>
      </c>
    </row>
    <row r="11" spans="1:15" ht="20.100000000000001" customHeight="1" x14ac:dyDescent="0.25">
      <c r="B11" s="36" t="s">
        <v>32</v>
      </c>
      <c r="C11" s="37"/>
      <c r="D11" s="37">
        <v>4797</v>
      </c>
      <c r="E11" s="37"/>
      <c r="F11" s="37"/>
      <c r="G11" s="37"/>
      <c r="H11" s="37">
        <v>4797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>
        <v>1482</v>
      </c>
      <c r="G12" s="37"/>
      <c r="H12" s="37">
        <v>1482</v>
      </c>
    </row>
    <row r="13" spans="1:15" ht="20.100000000000001" customHeight="1" x14ac:dyDescent="0.25">
      <c r="B13" s="36" t="s">
        <v>34</v>
      </c>
      <c r="C13" s="37">
        <v>1992</v>
      </c>
      <c r="D13" s="37"/>
      <c r="E13" s="37">
        <v>2531</v>
      </c>
      <c r="F13" s="37"/>
      <c r="G13" s="37"/>
      <c r="H13" s="37">
        <v>4523</v>
      </c>
    </row>
    <row r="14" spans="1:15" ht="20.100000000000001" customHeight="1" x14ac:dyDescent="0.25">
      <c r="B14" s="36" t="s">
        <v>35</v>
      </c>
      <c r="C14" s="37"/>
      <c r="D14" s="37"/>
      <c r="E14" s="37">
        <v>4141</v>
      </c>
      <c r="F14" s="37"/>
      <c r="G14" s="37"/>
      <c r="H14" s="37">
        <v>4141</v>
      </c>
    </row>
    <row r="15" spans="1:15" ht="20.100000000000001" customHeight="1" x14ac:dyDescent="0.25">
      <c r="B15" s="35" t="s">
        <v>542</v>
      </c>
      <c r="C15" s="37">
        <v>1992</v>
      </c>
      <c r="D15" s="37">
        <v>4797</v>
      </c>
      <c r="E15" s="37">
        <v>6672</v>
      </c>
      <c r="F15" s="37">
        <v>1482</v>
      </c>
      <c r="G15" s="37">
        <v>4535</v>
      </c>
      <c r="H15" s="37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8">
        <f ca="1">TODAY()</f>
        <v>45026</v>
      </c>
    </row>
    <row r="3" spans="1:15" ht="20.100000000000001" customHeight="1" x14ac:dyDescent="0.25"/>
    <row r="4" spans="1:15" ht="20.100000000000001" customHeight="1" x14ac:dyDescent="0.25">
      <c r="B4" s="34" t="s">
        <v>540</v>
      </c>
      <c r="C4" t="s">
        <v>603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 t="s">
        <v>549</v>
      </c>
      <c r="N7" t="s">
        <v>542</v>
      </c>
    </row>
    <row r="8" spans="1:15" ht="20.100000000000001" customHeight="1" x14ac:dyDescent="0.25">
      <c r="B8" s="34" t="s">
        <v>541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5" t="s">
        <v>23</v>
      </c>
      <c r="C9" s="37">
        <v>3553</v>
      </c>
      <c r="D9" s="37">
        <v>4962</v>
      </c>
      <c r="E9" s="37">
        <v>6118</v>
      </c>
      <c r="F9" s="37">
        <v>7390</v>
      </c>
      <c r="G9" s="37">
        <v>7066</v>
      </c>
      <c r="H9" s="37">
        <v>1482</v>
      </c>
      <c r="I9" s="37">
        <v>7698</v>
      </c>
      <c r="J9" s="37">
        <v>4983</v>
      </c>
      <c r="K9" s="37">
        <v>11273</v>
      </c>
      <c r="L9" s="37">
        <v>6288</v>
      </c>
      <c r="M9" s="37">
        <v>1209</v>
      </c>
      <c r="N9" s="37">
        <v>62022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/>
      <c r="I10" s="37"/>
      <c r="J10" s="37"/>
      <c r="K10" s="37"/>
      <c r="L10" s="37">
        <v>4843</v>
      </c>
      <c r="M10" s="37"/>
      <c r="N10" s="37">
        <v>9378</v>
      </c>
    </row>
    <row r="11" spans="1:15" ht="20.100000000000001" customHeight="1" x14ac:dyDescent="0.25">
      <c r="B11" s="36" t="s">
        <v>32</v>
      </c>
      <c r="C11" s="37"/>
      <c r="D11" s="37">
        <v>3998</v>
      </c>
      <c r="E11" s="37"/>
      <c r="F11" s="37">
        <v>4797</v>
      </c>
      <c r="G11" s="37"/>
      <c r="H11" s="37"/>
      <c r="I11" s="37"/>
      <c r="J11" s="37"/>
      <c r="K11" s="37"/>
      <c r="L11" s="37"/>
      <c r="M11" s="37"/>
      <c r="N11" s="37">
        <v>8795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/>
      <c r="G12" s="37"/>
      <c r="H12" s="37">
        <v>1482</v>
      </c>
      <c r="I12" s="37"/>
      <c r="J12" s="37"/>
      <c r="K12" s="37"/>
      <c r="L12" s="37">
        <v>1445</v>
      </c>
      <c r="M12" s="37"/>
      <c r="N12" s="37">
        <v>2927</v>
      </c>
    </row>
    <row r="13" spans="1:15" ht="20.100000000000001" customHeight="1" x14ac:dyDescent="0.25">
      <c r="B13" s="36" t="s">
        <v>34</v>
      </c>
      <c r="C13" s="37">
        <v>3553</v>
      </c>
      <c r="D13" s="37"/>
      <c r="E13" s="37"/>
      <c r="F13" s="37">
        <v>2593</v>
      </c>
      <c r="G13" s="37">
        <v>2531</v>
      </c>
      <c r="H13" s="37"/>
      <c r="I13" s="37">
        <v>3440</v>
      </c>
      <c r="J13" s="37">
        <v>4983</v>
      </c>
      <c r="K13" s="37">
        <v>7212</v>
      </c>
      <c r="L13" s="37"/>
      <c r="M13" s="37">
        <v>1209</v>
      </c>
      <c r="N13" s="37">
        <v>25521</v>
      </c>
    </row>
    <row r="14" spans="1:15" ht="20.100000000000001" customHeight="1" x14ac:dyDescent="0.25">
      <c r="B14" s="36" t="s">
        <v>35</v>
      </c>
      <c r="C14" s="37"/>
      <c r="D14" s="37">
        <v>964</v>
      </c>
      <c r="E14" s="37">
        <v>6118</v>
      </c>
      <c r="F14" s="37"/>
      <c r="G14" s="37"/>
      <c r="H14" s="37"/>
      <c r="I14" s="37">
        <v>4258</v>
      </c>
      <c r="J14" s="37"/>
      <c r="K14" s="37">
        <v>4061</v>
      </c>
      <c r="L14" s="37"/>
      <c r="M14" s="37"/>
      <c r="N14" s="37">
        <v>15401</v>
      </c>
    </row>
    <row r="15" spans="1:15" ht="20.100000000000001" customHeight="1" x14ac:dyDescent="0.25">
      <c r="B15" s="35" t="s">
        <v>542</v>
      </c>
      <c r="C15" s="37">
        <v>3553</v>
      </c>
      <c r="D15" s="37">
        <v>4962</v>
      </c>
      <c r="E15" s="37">
        <v>6118</v>
      </c>
      <c r="F15" s="37">
        <v>7390</v>
      </c>
      <c r="G15" s="37">
        <v>7066</v>
      </c>
      <c r="H15" s="37">
        <v>1482</v>
      </c>
      <c r="I15" s="37">
        <v>7698</v>
      </c>
      <c r="J15" s="37">
        <v>4983</v>
      </c>
      <c r="K15" s="37">
        <v>11273</v>
      </c>
      <c r="L15" s="37">
        <v>6288</v>
      </c>
      <c r="M15" s="37">
        <v>1209</v>
      </c>
      <c r="N15" s="37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tabSelected="1" workbookViewId="0">
      <selection activeCell="I14" sqref="I14"/>
    </sheetView>
  </sheetViews>
  <sheetFormatPr defaultColWidth="0" defaultRowHeight="20.100000000000001" customHeight="1" x14ac:dyDescent="0.25"/>
  <cols>
    <col min="1" max="1" width="2.140625" style="39" customWidth="1"/>
    <col min="2" max="2" width="30.7109375" style="39" customWidth="1"/>
    <col min="3" max="3" width="1.7109375" style="39" customWidth="1"/>
    <col min="4" max="4" width="30.7109375" style="39" customWidth="1"/>
    <col min="5" max="5" width="5.7109375" style="39" customWidth="1"/>
    <col min="6" max="6" width="14.7109375" style="39" customWidth="1"/>
    <col min="7" max="7" width="17.85546875" style="39" customWidth="1"/>
    <col min="8" max="8" width="4.7109375" style="39" customWidth="1"/>
    <col min="9" max="9" width="34.42578125" style="39" customWidth="1"/>
    <col min="10" max="10" width="4.5703125" style="39" customWidth="1"/>
    <col min="11" max="11" width="37.7109375" style="39" customWidth="1"/>
    <col min="12" max="12" width="3" style="39" customWidth="1"/>
    <col min="13" max="15" width="9.140625" style="39" hidden="1" customWidth="1"/>
    <col min="16" max="17" width="0" style="39" hidden="1" customWidth="1"/>
    <col min="18" max="16384" width="9.140625" style="39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602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15">
        <v>2019</v>
      </c>
    </row>
    <row r="3" spans="1:11" ht="15" x14ac:dyDescent="0.25"/>
    <row r="4" spans="1:11" ht="18" customHeight="1" x14ac:dyDescent="0.25">
      <c r="B4" s="41" t="s">
        <v>599</v>
      </c>
      <c r="D4" s="42" t="s">
        <v>550</v>
      </c>
      <c r="F4" s="43"/>
      <c r="G4" s="44"/>
      <c r="H4" s="44"/>
      <c r="I4" s="45" t="s">
        <v>551</v>
      </c>
      <c r="J4" s="44"/>
      <c r="K4" s="46" t="s">
        <v>34</v>
      </c>
    </row>
    <row r="5" spans="1:11" ht="24.95" customHeight="1" x14ac:dyDescent="0.25">
      <c r="B5" s="117">
        <f>DashBoardFinanceiroAnualD!C10</f>
        <v>21057</v>
      </c>
      <c r="D5" s="81" t="s">
        <v>604</v>
      </c>
      <c r="F5" s="47"/>
      <c r="G5"/>
      <c r="H5"/>
      <c r="J5" s="48"/>
      <c r="K5" s="49"/>
    </row>
    <row r="6" spans="1:11" ht="5.25" customHeight="1" x14ac:dyDescent="0.25">
      <c r="F6" s="47"/>
      <c r="G6"/>
      <c r="H6"/>
      <c r="K6" s="49"/>
    </row>
    <row r="7" spans="1:11" ht="18" customHeight="1" x14ac:dyDescent="0.25">
      <c r="B7" s="41" t="s">
        <v>600</v>
      </c>
      <c r="D7" s="130"/>
      <c r="F7" s="47"/>
      <c r="G7"/>
      <c r="H7"/>
      <c r="K7" s="50" t="s">
        <v>552</v>
      </c>
    </row>
    <row r="8" spans="1:11" ht="24.95" customHeight="1" x14ac:dyDescent="0.25">
      <c r="B8" s="119">
        <f>DashBoardFinanceiroAnualD!D12</f>
        <v>27321</v>
      </c>
      <c r="D8" s="131"/>
      <c r="F8" s="47"/>
      <c r="G8"/>
      <c r="H8"/>
      <c r="K8" s="123">
        <f>SUM(DashBoardFinanceiroAnualD!J5:J16)</f>
        <v>51371</v>
      </c>
    </row>
    <row r="9" spans="1:11" ht="5.25" customHeight="1" x14ac:dyDescent="0.25">
      <c r="F9" s="47"/>
      <c r="G9"/>
      <c r="H9"/>
      <c r="K9" s="51"/>
    </row>
    <row r="10" spans="1:11" ht="18" customHeight="1" x14ac:dyDescent="0.25">
      <c r="B10" s="41" t="s">
        <v>601</v>
      </c>
      <c r="D10" s="130"/>
      <c r="F10" s="47"/>
      <c r="G10"/>
      <c r="H10"/>
      <c r="K10" s="51"/>
    </row>
    <row r="11" spans="1:11" ht="24.95" customHeight="1" x14ac:dyDescent="0.25">
      <c r="B11" s="118">
        <f>DashBoardFinanceiroAnualD!D13</f>
        <v>20687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553</v>
      </c>
      <c r="C13" s="128"/>
      <c r="D13" s="129"/>
      <c r="F13" s="127" t="s">
        <v>554</v>
      </c>
      <c r="G13" s="129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134"/>
      <c r="F14" s="58" t="s">
        <v>557</v>
      </c>
      <c r="G14" s="60" t="s">
        <v>558</v>
      </c>
      <c r="H14"/>
      <c r="I14" s="61">
        <v>-9999</v>
      </c>
      <c r="K14" s="62"/>
    </row>
    <row r="15" spans="1:11" ht="15.95" customHeight="1" x14ac:dyDescent="0.25">
      <c r="B15" s="58"/>
      <c r="D15" s="134"/>
      <c r="F15" s="76"/>
      <c r="G15" s="78"/>
      <c r="H15"/>
      <c r="I15" s="63"/>
      <c r="K15" s="64">
        <v>9999</v>
      </c>
    </row>
    <row r="16" spans="1:11" ht="20.100000000000001" customHeight="1" x14ac:dyDescent="0.25">
      <c r="B16" s="133">
        <f>DashBoardFinanceiroAnualD!E21</f>
        <v>130659</v>
      </c>
      <c r="D16" s="134"/>
      <c r="F16" s="79">
        <f ca="1">DashBoardFinanceiroAnualD!E26</f>
        <v>617.72564374582601</v>
      </c>
      <c r="G16" s="80">
        <f ca="1">DashBoardFinanceiroAnualD!J26</f>
        <v>977.68521744822954</v>
      </c>
      <c r="H16"/>
      <c r="I16" s="63"/>
      <c r="K16" s="65"/>
    </row>
    <row r="17" spans="2:11" ht="15.95" customHeight="1" x14ac:dyDescent="0.25">
      <c r="B17" s="71"/>
      <c r="D17" s="134"/>
      <c r="F17" s="77"/>
      <c r="G17" s="78"/>
      <c r="H17"/>
      <c r="I17" s="63"/>
      <c r="K17" s="65"/>
    </row>
    <row r="18" spans="2:11" ht="20.100000000000001" customHeight="1" x14ac:dyDescent="0.25">
      <c r="B18" s="58"/>
      <c r="D18" s="134"/>
      <c r="F18" s="74" t="s">
        <v>559</v>
      </c>
      <c r="G18" s="75" t="s">
        <v>559</v>
      </c>
      <c r="H18"/>
      <c r="I18" s="63"/>
      <c r="K18" s="65"/>
    </row>
    <row r="19" spans="2:11" ht="20.100000000000001" customHeight="1" x14ac:dyDescent="0.25">
      <c r="B19" s="66"/>
      <c r="C19" s="67"/>
      <c r="D19" s="135"/>
      <c r="F19" s="72"/>
      <c r="G19" s="73"/>
      <c r="H19"/>
      <c r="I19" s="68"/>
      <c r="K19" s="69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7" spans="2:11" ht="15" x14ac:dyDescent="0.25">
      <c r="D27" s="70"/>
    </row>
    <row r="30" spans="2:11" ht="15" x14ac:dyDescent="0.25">
      <c r="C30" s="70"/>
    </row>
  </sheetData>
  <mergeCells count="5">
    <mergeCell ref="B13:D13"/>
    <mergeCell ref="F13:G13"/>
    <mergeCell ref="D7:D8"/>
    <mergeCell ref="D10:D11"/>
    <mergeCell ref="D14:D19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F00-000000000000}">
      <formula1>PCEntradasN2_Nível_2</formula1>
    </dataValidation>
    <dataValidation allowBlank="1" showInputMessage="1" showErrorMessage="1" errorTitle="Conta Inexistente!" error="Selecione uma conta da lista." sqref="K14" xr:uid="{00000000-0002-0000-0F00-000001000000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J27" sqref="J27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29" customWidth="1"/>
    <col min="11" max="11" width="13.85546875" customWidth="1"/>
  </cols>
  <sheetData>
    <row r="1" spans="1:12" x14ac:dyDescent="0.25">
      <c r="A1" s="82"/>
      <c r="B1" s="83" t="s">
        <v>560</v>
      </c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x14ac:dyDescent="0.25">
      <c r="A3" s="82"/>
      <c r="B3" s="82"/>
      <c r="C3" s="82"/>
      <c r="D3" s="82"/>
      <c r="E3" s="82"/>
      <c r="F3" s="84" t="s">
        <v>582</v>
      </c>
      <c r="G3" s="82"/>
      <c r="H3" s="82"/>
      <c r="I3" s="82"/>
      <c r="J3" s="84" t="s">
        <v>598</v>
      </c>
      <c r="K3" s="90" t="s">
        <v>597</v>
      </c>
      <c r="L3" s="105">
        <v>2019</v>
      </c>
    </row>
    <row r="4" spans="1:12" x14ac:dyDescent="0.25">
      <c r="A4" s="82"/>
      <c r="B4" s="90" t="s">
        <v>596</v>
      </c>
      <c r="C4" s="114">
        <v>2019</v>
      </c>
      <c r="D4" s="82"/>
      <c r="E4" s="82"/>
      <c r="F4" s="86" t="s">
        <v>561</v>
      </c>
      <c r="G4" s="120" t="s">
        <v>583</v>
      </c>
      <c r="H4" s="86" t="s">
        <v>584</v>
      </c>
      <c r="I4" s="82"/>
      <c r="J4" s="104" t="str">
        <f>DashBoardFinanceiroAnual!K4</f>
        <v>Móveis</v>
      </c>
      <c r="K4" s="86" t="s">
        <v>585</v>
      </c>
      <c r="L4" s="86" t="s">
        <v>561</v>
      </c>
    </row>
    <row r="5" spans="1:12" x14ac:dyDescent="0.25">
      <c r="A5" s="82"/>
      <c r="B5" s="82"/>
      <c r="C5" s="82"/>
      <c r="D5" s="82"/>
      <c r="E5" s="82"/>
      <c r="F5" s="85">
        <v>1</v>
      </c>
      <c r="G5" s="122">
        <f>SUMIFS(TbRegistroSaídas[Valor],TbRegistroSaídas[Mês Previsto],F5,TbRegistroSaídas[Ano Previsto],$C$4,TbRegistroSaídas[Data do Caixa Realizado],"")</f>
        <v>3042</v>
      </c>
      <c r="H5" s="101">
        <f>SUMIFS(TbRegistroEntradas[Valor],TbRegistroEntradas[Mês Previsto],F5,TbRegistroEntradas[Ano Previsto],$C$4,TbRegistroEntradas[Data do Caixa Realizado],"")</f>
        <v>1209</v>
      </c>
      <c r="I5" s="82"/>
      <c r="J5" s="101">
        <f>SUMIFS(TbRegistroEntradas[Valor],TbRegistroEntradas[Mês Competência],F5,TbRegistroEntradas[Ano Competência],$L$3,TbRegistroEntradas[Conta Nível 2],$J$4)</f>
        <v>8581</v>
      </c>
      <c r="K5" s="101">
        <f>IF(J5=0,NA(),J5)</f>
        <v>8581</v>
      </c>
      <c r="L5" s="88" t="s">
        <v>563</v>
      </c>
    </row>
    <row r="6" spans="1:12" x14ac:dyDescent="0.25">
      <c r="A6" s="82"/>
      <c r="B6" s="82"/>
      <c r="C6" s="82"/>
      <c r="D6" s="82"/>
      <c r="E6" s="82"/>
      <c r="F6" s="82">
        <v>2</v>
      </c>
      <c r="G6" s="102">
        <f>SUMIFS(TbRegistroSaídas[Valor],TbRegistroSaídas[Mês Previsto],F6,TbRegistroSaídas[Ano Previsto],$C$4,TbRegistroSaídas[Data do Caixa Realizado],"")</f>
        <v>7524</v>
      </c>
      <c r="H6" s="102">
        <f>SUMIFS(TbRegistroEntradas[Valor],TbRegistroEntradas[Mês Previsto],F6,TbRegistroEntradas[Ano Previsto],$C$4,TbRegistroEntradas[Data do Caixa Realizado],"")</f>
        <v>1992</v>
      </c>
      <c r="I6" s="82"/>
      <c r="J6" s="102">
        <f>SUMIFS(TbRegistroEntradas[Valor],TbRegistroEntradas[Mês Competência],F6,TbRegistroEntradas[Ano Competência],$L$3,TbRegistroEntradas[Conta Nível 2],$J$4)</f>
        <v>12958</v>
      </c>
      <c r="K6" s="102">
        <f t="shared" ref="K6:K16" si="0">IF(J6=0,NA(),J6)</f>
        <v>12958</v>
      </c>
      <c r="L6" s="90" t="s">
        <v>564</v>
      </c>
    </row>
    <row r="7" spans="1:12" x14ac:dyDescent="0.25">
      <c r="A7" s="82"/>
      <c r="B7" s="84" t="s">
        <v>586</v>
      </c>
      <c r="C7" s="116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7" s="82"/>
      <c r="E7" s="82"/>
      <c r="F7" s="82">
        <v>3</v>
      </c>
      <c r="G7" s="102">
        <f>SUMIFS(TbRegistroSaídas[Valor],TbRegistroSaídas[Mês Previsto],F7,TbRegistroSaídas[Ano Previsto],$C$4,TbRegistroSaídas[Data do Caixa Realizado],"")</f>
        <v>0</v>
      </c>
      <c r="H7" s="102">
        <f>SUMIFS(TbRegistroEntradas[Valor],TbRegistroEntradas[Mês Previsto],F7,TbRegistroEntradas[Ano Previsto],$C$4,TbRegistroEntradas[Data do Caixa Realizado],"")</f>
        <v>0</v>
      </c>
      <c r="I7" s="82"/>
      <c r="J7" s="102">
        <f>SUMIFS(TbRegistroEntradas[Valor],TbRegistroEntradas[Mês Competência],F7,TbRegistroEntradas[Ano Competência],$L$3,TbRegistroEntradas[Conta Nível 2],$J$4)</f>
        <v>3172</v>
      </c>
      <c r="K7" s="102">
        <f t="shared" si="0"/>
        <v>3172</v>
      </c>
      <c r="L7" s="90" t="s">
        <v>565</v>
      </c>
    </row>
    <row r="8" spans="1:12" x14ac:dyDescent="0.25">
      <c r="A8" s="82"/>
      <c r="B8" s="85" t="s">
        <v>572</v>
      </c>
      <c r="C8" s="97">
        <f>SUMIFS(TbRegistroEntradas[Valor],TbRegistroEntradas[Ano Caixa],"="&amp;C4)</f>
        <v>129286</v>
      </c>
      <c r="D8" s="82"/>
      <c r="E8" s="82"/>
      <c r="F8" s="82">
        <v>4</v>
      </c>
      <c r="G8" s="102">
        <f>SUMIFS(TbRegistroSaídas[Valor],TbRegistroSaídas[Mês Previsto],F8,TbRegistroSaídas[Ano Previsto],$C$4,TbRegistroSaídas[Data do Caixa Realizado],"")</f>
        <v>3690</v>
      </c>
      <c r="H8" s="102">
        <f>SUMIFS(TbRegistroEntradas[Valor],TbRegistroEntradas[Mês Previsto],F8,TbRegistroEntradas[Ano Previsto],$C$4,TbRegistroEntradas[Data do Caixa Realizado],"")</f>
        <v>4797</v>
      </c>
      <c r="I8" s="82"/>
      <c r="J8" s="102">
        <f>SUMIFS(TbRegistroEntradas[Valor],TbRegistroEntradas[Mês Competência],F8,TbRegistroEntradas[Ano Competência],$L$3,TbRegistroEntradas[Conta Nível 2],$J$4)</f>
        <v>10644</v>
      </c>
      <c r="K8" s="102">
        <f t="shared" si="0"/>
        <v>10644</v>
      </c>
      <c r="L8" s="90" t="s">
        <v>566</v>
      </c>
    </row>
    <row r="9" spans="1:12" x14ac:dyDescent="0.25">
      <c r="A9" s="82"/>
      <c r="B9" s="82" t="s">
        <v>575</v>
      </c>
      <c r="C9" s="98">
        <f>SUMIFS(TbRegistroSaídas[Valor],TbRegistroSaídas[Ano Caixa],"="&amp;C4)</f>
        <v>163337</v>
      </c>
      <c r="D9" s="82"/>
      <c r="E9" s="82"/>
      <c r="F9" s="82">
        <v>5</v>
      </c>
      <c r="G9" s="102">
        <f>SUMIFS(TbRegistroSaídas[Valor],TbRegistroSaídas[Mês Previsto],F9,TbRegistroSaídas[Ano Previsto],$C$4,TbRegistroSaídas[Data do Caixa Realizado],"")</f>
        <v>7220</v>
      </c>
      <c r="H9" s="102">
        <f>SUMIFS(TbRegistroEntradas[Valor],TbRegistroEntradas[Mês Previsto],F9,TbRegistroEntradas[Ano Previsto],$C$4,TbRegistroEntradas[Data do Caixa Realizado],"")</f>
        <v>6672</v>
      </c>
      <c r="I9" s="82"/>
      <c r="J9" s="102">
        <f>SUMIFS(TbRegistroEntradas[Valor],TbRegistroEntradas[Mês Competência],F9,TbRegistroEntradas[Ano Competência],$L$3,TbRegistroEntradas[Conta Nível 2],$J$4)</f>
        <v>9052</v>
      </c>
      <c r="K9" s="102">
        <f t="shared" si="0"/>
        <v>9052</v>
      </c>
      <c r="L9" s="90" t="s">
        <v>567</v>
      </c>
    </row>
    <row r="10" spans="1:12" x14ac:dyDescent="0.25">
      <c r="A10" s="82"/>
      <c r="B10" s="89" t="s">
        <v>587</v>
      </c>
      <c r="C10" s="99">
        <f>C7+C8-C9</f>
        <v>21057</v>
      </c>
      <c r="D10" s="82"/>
      <c r="E10" s="82"/>
      <c r="F10" s="82">
        <v>6</v>
      </c>
      <c r="G10" s="102">
        <f>SUMIFS(TbRegistroSaídas[Valor],TbRegistroSaídas[Mês Previsto],F10,TbRegistroSaídas[Ano Previsto],$C$4,TbRegistroSaídas[Data do Caixa Realizado],"")</f>
        <v>3086</v>
      </c>
      <c r="H10" s="102">
        <f>SUMIFS(TbRegistroEntradas[Valor],TbRegistroEntradas[Mês Previsto],F10,TbRegistroEntradas[Ano Previsto],$C$4,TbRegistroEntradas[Data do Caixa Realizado],"")</f>
        <v>1482</v>
      </c>
      <c r="I10" s="82"/>
      <c r="J10" s="102">
        <f>SUMIFS(TbRegistroEntradas[Valor],TbRegistroEntradas[Mês Competência],F10,TbRegistroEntradas[Ano Competência],$L$3,TbRegistroEntradas[Conta Nível 2],$J$4)</f>
        <v>6964</v>
      </c>
      <c r="K10" s="102">
        <f t="shared" si="0"/>
        <v>6964</v>
      </c>
      <c r="L10" s="90" t="s">
        <v>568</v>
      </c>
    </row>
    <row r="11" spans="1:12" x14ac:dyDescent="0.25">
      <c r="A11" s="82"/>
      <c r="B11" s="82"/>
      <c r="C11" s="82"/>
      <c r="D11" s="82"/>
      <c r="E11" s="82"/>
      <c r="F11" s="82">
        <v>7</v>
      </c>
      <c r="G11" s="102">
        <f>SUMIFS(TbRegistroSaídas[Valor],TbRegistroSaídas[Mês Previsto],F11,TbRegistroSaídas[Ano Previsto],$C$4,TbRegistroSaídas[Data do Caixa Realizado],"")</f>
        <v>0</v>
      </c>
      <c r="H11" s="102">
        <f>SUMIFS(TbRegistroEntradas[Valor],TbRegistroEntradas[Mês Previsto],F11,TbRegistroEntradas[Ano Previsto],$C$4,TbRegistroEntradas[Data do Caixa Realizado],"")</f>
        <v>4535</v>
      </c>
      <c r="I11" s="82"/>
      <c r="J11" s="102">
        <f>SUMIFS(TbRegistroEntradas[Valor],TbRegistroEntradas[Mês Competência],F11,TbRegistroEntradas[Ano Competência],$L$3,TbRegistroEntradas[Conta Nível 2],$J$4)</f>
        <v>0</v>
      </c>
      <c r="K11" s="102" t="e">
        <f t="shared" si="0"/>
        <v>#N/A</v>
      </c>
      <c r="L11" s="90" t="s">
        <v>569</v>
      </c>
    </row>
    <row r="12" spans="1:12" x14ac:dyDescent="0.25">
      <c r="A12" s="82"/>
      <c r="B12" s="91" t="s">
        <v>570</v>
      </c>
      <c r="C12" s="91"/>
      <c r="D12" s="97">
        <f>SUMIFS(TbRegistroSaídas[Valor],TbRegistroSaídas[Data do Caixa Realizado],"",TbRegistroSaídas[Ano Previsto],"="&amp;C4)</f>
        <v>27321</v>
      </c>
      <c r="E12" s="82"/>
      <c r="F12" s="82">
        <v>8</v>
      </c>
      <c r="G12" s="102">
        <f>SUMIFS(TbRegistroSaídas[Valor],TbRegistroSaídas[Mês Previsto],F12,TbRegistroSaídas[Ano Previsto],$C$4,TbRegistroSaídas[Data do Caixa Realizado],"")</f>
        <v>2759</v>
      </c>
      <c r="H12" s="102">
        <f>SUMIFS(TbRegistroEntradas[Valor],TbRegistroEntradas[Mês Previsto],F12,TbRegistroEntradas[Ano Previsto],$C$4,TbRegistroEntradas[Data do Caixa Realizado],"")</f>
        <v>0</v>
      </c>
      <c r="I12" s="82"/>
      <c r="J12" s="102">
        <f>SUMIFS(TbRegistroEntradas[Valor],TbRegistroEntradas[Mês Competência],F12,TbRegistroEntradas[Ano Competência],$L$3,TbRegistroEntradas[Conta Nível 2],$J$4)</f>
        <v>0</v>
      </c>
      <c r="K12" s="102" t="e">
        <f t="shared" si="0"/>
        <v>#N/A</v>
      </c>
      <c r="L12" s="90" t="s">
        <v>571</v>
      </c>
    </row>
    <row r="13" spans="1:12" x14ac:dyDescent="0.25">
      <c r="A13" s="82"/>
      <c r="B13" s="92" t="s">
        <v>573</v>
      </c>
      <c r="C13" s="92"/>
      <c r="D13" s="100">
        <f>SUMIFS(TbRegistroEntradas[Valor],TbRegistroEntradas[Data do Caixa Realizado],"",TbRegistroEntradas[Ano Previsto],C4)</f>
        <v>20687</v>
      </c>
      <c r="E13" s="82"/>
      <c r="F13" s="82">
        <v>9</v>
      </c>
      <c r="G13" s="102">
        <f>SUMIFS(TbRegistroSaídas[Valor],TbRegistroSaídas[Mês Previsto],F13,TbRegistroSaídas[Ano Previsto],$C$4,TbRegistroSaídas[Data do Caixa Realizado],"")</f>
        <v>0</v>
      </c>
      <c r="H13" s="102">
        <f>SUMIFS(TbRegistroEntradas[Valor],TbRegistroEntradas[Mês Previsto],F13,TbRegistroEntradas[Ano Previsto],$C$4,TbRegistroEntradas[Data do Caixa Realizado],"")</f>
        <v>0</v>
      </c>
      <c r="I13" s="82"/>
      <c r="J13" s="102">
        <f>SUMIFS(TbRegistroEntradas[Valor],TbRegistroEntradas[Mês Competência],F13,TbRegistroEntradas[Ano Competência],$L$3,TbRegistroEntradas[Conta Nível 2],$J$4)</f>
        <v>0</v>
      </c>
      <c r="K13" s="102" t="e">
        <f t="shared" si="0"/>
        <v>#N/A</v>
      </c>
      <c r="L13" s="90" t="s">
        <v>574</v>
      </c>
    </row>
    <row r="14" spans="1:12" x14ac:dyDescent="0.25">
      <c r="A14" s="82"/>
      <c r="B14" s="82"/>
      <c r="C14" s="82"/>
      <c r="D14" s="82"/>
      <c r="E14" s="82"/>
      <c r="F14" s="82">
        <v>10</v>
      </c>
      <c r="G14" s="102">
        <f>SUMIFS(TbRegistroSaídas[Valor],TbRegistroSaídas[Mês Previsto],F14,TbRegistroSaídas[Ano Previsto],$C$4,TbRegistroSaídas[Data do Caixa Realizado],"")</f>
        <v>0</v>
      </c>
      <c r="H14" s="102">
        <f>SUMIFS(TbRegistroEntradas[Valor],TbRegistroEntradas[Mês Previsto],F14,TbRegistroEntradas[Ano Previsto],$C$4,TbRegistroEntradas[Data do Caixa Realizado],"")</f>
        <v>0</v>
      </c>
      <c r="I14" s="82"/>
      <c r="J14" s="102">
        <f>SUMIFS(TbRegistroEntradas[Valor],TbRegistroEntradas[Mês Competência],F14,TbRegistroEntradas[Ano Competência],$L$3,TbRegistroEntradas[Conta Nível 2],$J$4)</f>
        <v>0</v>
      </c>
      <c r="K14" s="102" t="e">
        <f t="shared" si="0"/>
        <v>#N/A</v>
      </c>
      <c r="L14" s="90" t="s">
        <v>576</v>
      </c>
    </row>
    <row r="15" spans="1:12" x14ac:dyDescent="0.25">
      <c r="A15" s="82"/>
      <c r="B15" s="82"/>
      <c r="C15" s="82"/>
      <c r="D15" s="82"/>
      <c r="E15" s="82"/>
      <c r="F15" s="82">
        <v>11</v>
      </c>
      <c r="G15" s="102">
        <f>SUMIFS(TbRegistroSaídas[Valor],TbRegistroSaídas[Mês Previsto],F15,TbRegistroSaídas[Ano Previsto],$C$4,TbRegistroSaídas[Data do Caixa Realizado],"")</f>
        <v>0</v>
      </c>
      <c r="H15" s="102">
        <f>SUMIFS(TbRegistroEntradas[Valor],TbRegistroEntradas[Mês Previsto],F15,TbRegistroEntradas[Ano Previsto],$C$4,TbRegistroEntradas[Data do Caixa Realizado],"")</f>
        <v>0</v>
      </c>
      <c r="I15" s="82"/>
      <c r="J15" s="102">
        <f>SUMIFS(TbRegistroEntradas[Valor],TbRegistroEntradas[Mês Competência],F15,TbRegistroEntradas[Ano Competência],$L$3,TbRegistroEntradas[Conta Nível 2],$J$4)</f>
        <v>0</v>
      </c>
      <c r="K15" s="102" t="e">
        <f t="shared" si="0"/>
        <v>#N/A</v>
      </c>
      <c r="L15" s="90" t="s">
        <v>577</v>
      </c>
    </row>
    <row r="16" spans="1:12" x14ac:dyDescent="0.25">
      <c r="A16" s="82"/>
      <c r="B16" s="82"/>
      <c r="C16" s="82"/>
      <c r="D16" s="82"/>
      <c r="E16" s="82"/>
      <c r="F16" s="89">
        <v>12</v>
      </c>
      <c r="G16" s="121">
        <f>SUMIFS(TbRegistroSaídas[Valor],TbRegistroSaídas[Mês Previsto],F16,TbRegistroSaídas[Ano Previsto],$C$4,TbRegistroSaídas[Data do Caixa Realizado],"")</f>
        <v>0</v>
      </c>
      <c r="H16" s="103">
        <f>SUMIFS(TbRegistroEntradas[Valor],TbRegistroEntradas[Mês Previsto],F16,TbRegistroEntradas[Ano Previsto],$C$4,TbRegistroEntradas[Data do Caixa Realizado],"")</f>
        <v>0</v>
      </c>
      <c r="I16" s="82"/>
      <c r="J16" s="103">
        <f>SUMIFS(TbRegistroEntradas[Valor],TbRegistroEntradas[Mês Competência],F16,TbRegistroEntradas[Ano Competência],$L$3,TbRegistroEntradas[Conta Nível 2],$J$4)</f>
        <v>0</v>
      </c>
      <c r="K16" s="103" t="e">
        <f t="shared" si="0"/>
        <v>#N/A</v>
      </c>
      <c r="L16" s="93" t="s">
        <v>578</v>
      </c>
    </row>
    <row r="17" spans="1:12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1:12" x14ac:dyDescent="0.25">
      <c r="A19" s="82"/>
      <c r="B19" s="84" t="s">
        <v>588</v>
      </c>
      <c r="C19" s="82"/>
      <c r="D19" s="82"/>
      <c r="E19" s="94"/>
      <c r="F19" s="82"/>
      <c r="G19" s="82"/>
      <c r="H19" s="82"/>
      <c r="I19" s="82"/>
      <c r="J19" s="82"/>
      <c r="K19" s="82"/>
      <c r="L19" s="82"/>
    </row>
    <row r="20" spans="1:12" x14ac:dyDescent="0.25">
      <c r="A20" s="82"/>
      <c r="B20" s="86" t="s">
        <v>562</v>
      </c>
      <c r="C20" s="87" t="s">
        <v>589</v>
      </c>
      <c r="D20" s="87" t="s">
        <v>590</v>
      </c>
      <c r="E20" s="87" t="s">
        <v>552</v>
      </c>
      <c r="F20" s="82"/>
      <c r="G20" s="82"/>
      <c r="H20" s="82"/>
      <c r="I20" s="82"/>
      <c r="J20" s="82"/>
      <c r="K20" s="82"/>
      <c r="L20" s="82"/>
    </row>
    <row r="21" spans="1:12" x14ac:dyDescent="0.25">
      <c r="A21" s="82"/>
      <c r="B21" s="106">
        <f>C4</f>
        <v>2019</v>
      </c>
      <c r="C21" s="107">
        <f>SUMIFS(TbRegistroEntradas[Valor],TbRegistroEntradas[Venda à Vista],"Vista",TbRegistroEntradas[Ano Competência],B21)</f>
        <v>39573</v>
      </c>
      <c r="D21" s="107">
        <f>SUMIFS(TbRegistroEntradas[Valor],TbRegistroEntradas[Venda à Vista],"Prazo",TbRegistroEntradas[Ano Competência],B21)</f>
        <v>91086</v>
      </c>
      <c r="E21" s="107">
        <f>SUM(C21:D21)</f>
        <v>130659</v>
      </c>
      <c r="F21" s="82"/>
      <c r="G21" s="82"/>
      <c r="H21" s="82"/>
      <c r="I21" s="82"/>
      <c r="J21" s="82"/>
      <c r="K21" s="82"/>
      <c r="L21" s="82"/>
    </row>
    <row r="22" spans="1:12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1:12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 x14ac:dyDescent="0.25">
      <c r="A24" s="82"/>
      <c r="B24" s="84" t="s">
        <v>591</v>
      </c>
      <c r="C24" s="82"/>
      <c r="D24" s="82"/>
      <c r="E24" s="82"/>
      <c r="F24" s="82"/>
      <c r="G24" s="84" t="s">
        <v>592</v>
      </c>
      <c r="H24" s="82"/>
      <c r="I24" s="82"/>
      <c r="J24" s="82"/>
      <c r="K24" s="82"/>
      <c r="L24" s="82"/>
    </row>
    <row r="25" spans="1:12" x14ac:dyDescent="0.25">
      <c r="A25" s="82"/>
      <c r="B25" s="86" t="s">
        <v>562</v>
      </c>
      <c r="C25" s="87" t="s">
        <v>580</v>
      </c>
      <c r="D25" s="87" t="s">
        <v>559</v>
      </c>
      <c r="E25" s="87" t="s">
        <v>581</v>
      </c>
      <c r="F25" s="82"/>
      <c r="G25" s="86" t="s">
        <v>562</v>
      </c>
      <c r="H25" s="87" t="s">
        <v>580</v>
      </c>
      <c r="I25" s="87" t="s">
        <v>559</v>
      </c>
      <c r="J25" s="87" t="s">
        <v>581</v>
      </c>
      <c r="K25" s="82"/>
      <c r="L25" s="82"/>
    </row>
    <row r="26" spans="1:12" x14ac:dyDescent="0.25">
      <c r="A26" s="82"/>
      <c r="B26" s="106">
        <f>C4</f>
        <v>2019</v>
      </c>
      <c r="C26" s="108">
        <f ca="1">COUNTIFS(TbRegistroEntradas[Ano Competência],B26,TbRegistroEntradas[Dias de Atraso],"&gt;0")</f>
        <v>17</v>
      </c>
      <c r="D26" s="108">
        <f ca="1">SUMIFS(TbRegistroEntradas[Dias de Atraso],TbRegistroEntradas[Ano Competência],B26,TbRegistroEntradas[Dias de Atraso],"&gt;0")</f>
        <v>10501.335943679042</v>
      </c>
      <c r="E26" s="108">
        <f ca="1">AVERAGEIFS(TbRegistroEntradas[Dias de Atraso],TbRegistroEntradas[Ano Competência],B26,TbRegistroEntradas[Dias de Atraso],"&gt;0")</f>
        <v>617.72564374582601</v>
      </c>
      <c r="F26" s="82"/>
      <c r="G26" s="106">
        <f>C4</f>
        <v>2019</v>
      </c>
      <c r="H26" s="108">
        <f ca="1">COUNTIFS(TbRegistroSaídas[Dias de atraso],"&gt;0",TbRegistroSaídas[Ano Competência],G26)</f>
        <v>12</v>
      </c>
      <c r="I26" s="108">
        <f ca="1">SUMIFS(TbRegistroSaídas[Dias de atraso],TbRegistroSaídas[Ano Competência],G26,TbRegistroSaídas[Dias de atraso],"&gt;0")</f>
        <v>11732.222609378754</v>
      </c>
      <c r="J26" s="108">
        <f ca="1">AVERAGEIFS(TbRegistroSaídas[Dias de atraso],TbRegistroSaídas[Ano Competência],G26,TbRegistroSaídas[Dias de atraso],"&gt;0")</f>
        <v>977.68521744822954</v>
      </c>
      <c r="K26" s="82"/>
      <c r="L26" s="82"/>
    </row>
    <row r="27" spans="1:12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1:12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1:12" x14ac:dyDescent="0.25">
      <c r="A29" s="82"/>
      <c r="B29" s="84" t="s">
        <v>593</v>
      </c>
      <c r="C29" s="82"/>
      <c r="D29" s="82"/>
      <c r="E29" s="82"/>
      <c r="F29" s="82"/>
      <c r="G29" s="84" t="s">
        <v>594</v>
      </c>
      <c r="H29" s="95"/>
      <c r="I29" s="82"/>
      <c r="J29" s="82"/>
      <c r="K29" s="82"/>
      <c r="L29" s="82"/>
    </row>
    <row r="30" spans="1:12" x14ac:dyDescent="0.25">
      <c r="A30" s="82"/>
      <c r="B30" s="96" t="s">
        <v>595</v>
      </c>
      <c r="C30" s="88" t="s">
        <v>572</v>
      </c>
      <c r="D30" s="88" t="s">
        <v>575</v>
      </c>
      <c r="E30" s="88" t="s">
        <v>579</v>
      </c>
      <c r="F30" s="82"/>
      <c r="G30" s="86" t="s">
        <v>561</v>
      </c>
      <c r="H30" s="112"/>
      <c r="I30" s="82"/>
      <c r="J30" s="82"/>
      <c r="K30" s="82"/>
      <c r="L30" s="82"/>
    </row>
    <row r="31" spans="1:12" x14ac:dyDescent="0.25">
      <c r="A31" s="82"/>
      <c r="B31" s="109"/>
      <c r="C31" s="110"/>
      <c r="D31" s="110"/>
      <c r="E31" s="111"/>
      <c r="F31" s="82"/>
      <c r="G31" s="82">
        <v>1</v>
      </c>
      <c r="H31" s="102"/>
      <c r="I31" s="82"/>
      <c r="J31" s="82"/>
      <c r="K31" s="82"/>
      <c r="L31" s="82"/>
    </row>
    <row r="32" spans="1:12" x14ac:dyDescent="0.25">
      <c r="A32" s="82"/>
      <c r="B32" s="82"/>
      <c r="C32" s="82"/>
      <c r="D32" s="82"/>
      <c r="E32" s="82"/>
      <c r="F32" s="82"/>
      <c r="G32" s="82">
        <v>2</v>
      </c>
      <c r="H32" s="102"/>
      <c r="I32" s="82"/>
      <c r="J32" s="82"/>
      <c r="K32" s="82"/>
      <c r="L32" s="82"/>
    </row>
    <row r="33" spans="1:12" x14ac:dyDescent="0.25">
      <c r="A33" s="82"/>
      <c r="B33" s="82"/>
      <c r="C33" s="82"/>
      <c r="D33" s="82"/>
      <c r="E33" s="82"/>
      <c r="F33" s="82"/>
      <c r="G33" s="82">
        <v>3</v>
      </c>
      <c r="H33" s="102"/>
      <c r="I33" s="82"/>
      <c r="J33" s="82"/>
      <c r="K33" s="82"/>
      <c r="L33" s="82"/>
    </row>
    <row r="34" spans="1:12" x14ac:dyDescent="0.25">
      <c r="A34" s="82"/>
      <c r="B34" s="82"/>
      <c r="C34" s="82"/>
      <c r="D34" s="82"/>
      <c r="E34" s="82"/>
      <c r="F34" s="82"/>
      <c r="G34" s="82">
        <v>4</v>
      </c>
      <c r="H34" s="102"/>
      <c r="I34" s="82"/>
      <c r="J34" s="82"/>
      <c r="K34" s="82"/>
      <c r="L34" s="82"/>
    </row>
    <row r="35" spans="1:12" x14ac:dyDescent="0.25">
      <c r="A35" s="82"/>
      <c r="B35" s="82"/>
      <c r="C35" s="82"/>
      <c r="D35" s="82"/>
      <c r="E35" s="82"/>
      <c r="F35" s="82"/>
      <c r="G35" s="82">
        <v>5</v>
      </c>
      <c r="H35" s="102"/>
      <c r="I35" s="82"/>
      <c r="J35" s="82"/>
      <c r="K35" s="82"/>
      <c r="L35" s="82"/>
    </row>
    <row r="36" spans="1:12" x14ac:dyDescent="0.25">
      <c r="A36" s="82"/>
      <c r="B36" s="82"/>
      <c r="C36" s="82"/>
      <c r="D36" s="82"/>
      <c r="E36" s="82"/>
      <c r="F36" s="82"/>
      <c r="G36" s="82">
        <v>6</v>
      </c>
      <c r="H36" s="102"/>
      <c r="I36" s="82"/>
      <c r="J36" s="82"/>
      <c r="K36" s="82"/>
      <c r="L36" s="82"/>
    </row>
    <row r="37" spans="1:12" x14ac:dyDescent="0.25">
      <c r="A37" s="82"/>
      <c r="B37" s="82"/>
      <c r="C37" s="82"/>
      <c r="D37" s="82"/>
      <c r="E37" s="82"/>
      <c r="F37" s="82"/>
      <c r="G37" s="82">
        <v>7</v>
      </c>
      <c r="H37" s="102"/>
      <c r="I37" s="82"/>
      <c r="J37" s="82"/>
      <c r="K37" s="82"/>
      <c r="L37" s="82"/>
    </row>
    <row r="38" spans="1:12" x14ac:dyDescent="0.25">
      <c r="A38" s="82"/>
      <c r="B38" s="82"/>
      <c r="C38" s="82"/>
      <c r="D38" s="82"/>
      <c r="E38" s="82"/>
      <c r="F38" s="82"/>
      <c r="G38" s="82">
        <v>8</v>
      </c>
      <c r="H38" s="102"/>
      <c r="I38" s="82"/>
      <c r="J38" s="82"/>
      <c r="K38" s="82"/>
      <c r="L38" s="82"/>
    </row>
    <row r="39" spans="1:12" x14ac:dyDescent="0.25">
      <c r="A39" s="82"/>
      <c r="B39" s="82"/>
      <c r="C39" s="82"/>
      <c r="D39" s="82"/>
      <c r="E39" s="82"/>
      <c r="F39" s="82"/>
      <c r="G39" s="82">
        <v>9</v>
      </c>
      <c r="H39" s="102"/>
      <c r="I39" s="82"/>
      <c r="J39" s="82"/>
      <c r="K39" s="82"/>
      <c r="L39" s="82"/>
    </row>
    <row r="40" spans="1:12" x14ac:dyDescent="0.25">
      <c r="A40" s="82"/>
      <c r="B40" s="82"/>
      <c r="C40" s="82"/>
      <c r="D40" s="82"/>
      <c r="E40" s="82"/>
      <c r="F40" s="82"/>
      <c r="G40" s="82">
        <v>10</v>
      </c>
      <c r="H40" s="102"/>
      <c r="I40" s="82"/>
      <c r="J40" s="82"/>
      <c r="K40" s="82"/>
      <c r="L40" s="82"/>
    </row>
    <row r="41" spans="1:12" x14ac:dyDescent="0.25">
      <c r="A41" s="82"/>
      <c r="B41" s="82"/>
      <c r="C41" s="82"/>
      <c r="D41" s="82"/>
      <c r="E41" s="82"/>
      <c r="F41" s="82"/>
      <c r="G41" s="82">
        <v>11</v>
      </c>
      <c r="H41" s="102"/>
      <c r="I41" s="82"/>
      <c r="J41" s="82"/>
      <c r="K41" s="82"/>
      <c r="L41" s="82"/>
    </row>
    <row r="42" spans="1:12" x14ac:dyDescent="0.25">
      <c r="A42" s="82"/>
      <c r="B42" s="82"/>
      <c r="C42" s="82"/>
      <c r="D42" s="82"/>
      <c r="E42" s="82"/>
      <c r="F42" s="82"/>
      <c r="G42" s="89">
        <v>12</v>
      </c>
      <c r="H42" s="103"/>
      <c r="I42" s="82"/>
      <c r="J42" s="82"/>
      <c r="K42" s="82"/>
      <c r="L42" s="82"/>
    </row>
    <row r="43" spans="1:12" x14ac:dyDescent="0.25">
      <c r="A43" s="82"/>
      <c r="B43" s="82"/>
      <c r="C43" s="82"/>
      <c r="D43" s="82"/>
      <c r="E43" s="82"/>
      <c r="F43" s="82"/>
      <c r="G43" s="86" t="s">
        <v>552</v>
      </c>
      <c r="H43" s="113"/>
      <c r="I43" s="82"/>
      <c r="J43" s="82"/>
      <c r="K43" s="82"/>
      <c r="L43" s="82"/>
    </row>
    <row r="44" spans="1:12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82"/>
      <c r="F45" s="82"/>
      <c r="G45" s="82"/>
      <c r="H45" s="82"/>
      <c r="I45" s="82"/>
      <c r="J45" s="82"/>
      <c r="K45" s="82"/>
      <c r="L45" s="82"/>
    </row>
  </sheetData>
  <conditionalFormatting sqref="C10">
    <cfRule type="cellIs" dxfId="2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9" sqref="B9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G15" sqref="G15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4" t="s">
        <v>26</v>
      </c>
      <c r="C3" s="12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4" t="s">
        <v>43</v>
      </c>
      <c r="C3" s="12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topLeftCell="G1" workbookViewId="0">
      <pane ySplit="3" topLeftCell="A4" activePane="bottomLeft" state="frozen"/>
      <selection activeCell="B4" sqref="B4"/>
      <selection pane="bottomLeft" activeCell="S12" sqref="S12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  <col min="16" max="16" width="12.42578125" customWidth="1"/>
    <col min="17" max="17" width="12.5703125" style="139" customWidth="1"/>
  </cols>
  <sheetData>
    <row r="1" spans="1:17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36" t="s">
        <v>510</v>
      </c>
    </row>
    <row r="2" spans="1:17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37"/>
    </row>
    <row r="3" spans="1:17" s="11" customFormat="1" ht="45" customHeight="1" x14ac:dyDescent="0.25">
      <c r="B3" s="12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3" t="s">
        <v>57</v>
      </c>
      <c r="I3" s="12" t="s">
        <v>537</v>
      </c>
      <c r="J3" s="12" t="s">
        <v>538</v>
      </c>
      <c r="K3" s="12" t="s">
        <v>539</v>
      </c>
      <c r="L3" s="12" t="s">
        <v>540</v>
      </c>
      <c r="M3" s="12" t="s">
        <v>546</v>
      </c>
      <c r="N3" s="12" t="s">
        <v>545</v>
      </c>
      <c r="O3" s="12" t="s">
        <v>548</v>
      </c>
      <c r="P3" s="12" t="s">
        <v>605</v>
      </c>
      <c r="Q3" s="138" t="s">
        <v>606</v>
      </c>
    </row>
    <row r="4" spans="1:17" ht="20.100000000000001" customHeight="1" x14ac:dyDescent="0.25">
      <c r="B4" s="9">
        <v>42994.360242603791</v>
      </c>
      <c r="C4" s="9">
        <v>42957</v>
      </c>
      <c r="D4" s="9">
        <v>42972.730282070355</v>
      </c>
      <c r="E4" t="s">
        <v>23</v>
      </c>
      <c r="F4" t="s">
        <v>32</v>
      </c>
      <c r="G4" t="s">
        <v>59</v>
      </c>
      <c r="H4" s="10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s="132" t="str">
        <f>IF(TbRegistroEntradas[[#This Row],[Data da Competência]]=TbRegistroEntradas[[#This Row],[Data do Caixa Previsto]],"Vista","Prazo")</f>
        <v>Prazo</v>
      </c>
      <c r="Q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</row>
    <row r="5" spans="1:17" ht="20.100000000000001" customHeight="1" x14ac:dyDescent="0.25">
      <c r="B5" s="9">
        <v>42985.921072815276</v>
      </c>
      <c r="C5" s="9">
        <v>42960</v>
      </c>
      <c r="D5" s="9">
        <v>42985.08192799228</v>
      </c>
      <c r="E5" t="s">
        <v>23</v>
      </c>
      <c r="F5" t="s">
        <v>34</v>
      </c>
      <c r="G5" t="s">
        <v>60</v>
      </c>
      <c r="H5" s="10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s="132" t="str">
        <f>IF(TbRegistroEntradas[[#This Row],[Data da Competência]]=TbRegistroEntradas[[#This Row],[Data do Caixa Previsto]],"Vista","Prazo")</f>
        <v>Prazo</v>
      </c>
      <c r="Q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</row>
    <row r="6" spans="1:17" ht="20.100000000000001" customHeight="1" x14ac:dyDescent="0.25">
      <c r="B6" s="9">
        <v>43007.497531597422</v>
      </c>
      <c r="C6" s="9">
        <v>42964</v>
      </c>
      <c r="D6" s="9">
        <v>43001.085754998392</v>
      </c>
      <c r="E6" t="s">
        <v>23</v>
      </c>
      <c r="F6" t="s">
        <v>34</v>
      </c>
      <c r="G6" t="s">
        <v>61</v>
      </c>
      <c r="H6" s="10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s="132" t="str">
        <f>IF(TbRegistroEntradas[[#This Row],[Data da Competência]]=TbRegistroEntradas[[#This Row],[Data do Caixa Previsto]],"Vista","Prazo")</f>
        <v>Prazo</v>
      </c>
      <c r="Q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</row>
    <row r="7" spans="1:17" ht="20.100000000000001" customHeight="1" x14ac:dyDescent="0.25">
      <c r="B7" s="9">
        <v>43020.93099062844</v>
      </c>
      <c r="C7" s="9">
        <v>42969</v>
      </c>
      <c r="D7" s="9">
        <v>43020.93099062844</v>
      </c>
      <c r="E7" t="s">
        <v>23</v>
      </c>
      <c r="F7" t="s">
        <v>35</v>
      </c>
      <c r="G7" t="s">
        <v>62</v>
      </c>
      <c r="H7" s="10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s="132" t="str">
        <f>IF(TbRegistroEntradas[[#This Row],[Data da Competência]]=TbRegistroEntradas[[#This Row],[Data do Caixa Previsto]],"Vista","Prazo")</f>
        <v>Prazo</v>
      </c>
      <c r="Q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" spans="1:17" ht="20.100000000000001" customHeight="1" x14ac:dyDescent="0.25">
      <c r="B8" s="9">
        <v>43014.490029992223</v>
      </c>
      <c r="C8" s="9">
        <v>42972</v>
      </c>
      <c r="D8" s="9">
        <v>43014.490029992223</v>
      </c>
      <c r="E8" t="s">
        <v>23</v>
      </c>
      <c r="F8" t="s">
        <v>32</v>
      </c>
      <c r="G8" t="s">
        <v>63</v>
      </c>
      <c r="H8" s="10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s="132" t="str">
        <f>IF(TbRegistroEntradas[[#This Row],[Data da Competência]]=TbRegistroEntradas[[#This Row],[Data do Caixa Previsto]],"Vista","Prazo")</f>
        <v>Prazo</v>
      </c>
      <c r="Q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" spans="1:17" ht="20.100000000000001" customHeight="1" x14ac:dyDescent="0.25">
      <c r="B9" s="9">
        <v>43054.754604096757</v>
      </c>
      <c r="C9" s="9">
        <v>42974</v>
      </c>
      <c r="D9" s="9">
        <v>43030.597366701804</v>
      </c>
      <c r="E9" t="s">
        <v>23</v>
      </c>
      <c r="F9" t="s">
        <v>34</v>
      </c>
      <c r="G9" t="s">
        <v>64</v>
      </c>
      <c r="H9" s="10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s="132" t="str">
        <f>IF(TbRegistroEntradas[[#This Row],[Data da Competência]]=TbRegistroEntradas[[#This Row],[Data do Caixa Previsto]],"Vista","Prazo")</f>
        <v>Prazo</v>
      </c>
      <c r="Q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</row>
    <row r="10" spans="1:17" ht="20.100000000000001" customHeight="1" x14ac:dyDescent="0.25">
      <c r="B10" s="9">
        <v>43087.201387518355</v>
      </c>
      <c r="C10" s="9">
        <v>42979</v>
      </c>
      <c r="D10" s="9">
        <v>43009.803181410032</v>
      </c>
      <c r="E10" t="s">
        <v>23</v>
      </c>
      <c r="F10" t="s">
        <v>32</v>
      </c>
      <c r="G10" t="s">
        <v>65</v>
      </c>
      <c r="H10" s="10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s="132" t="str">
        <f>IF(TbRegistroEntradas[[#This Row],[Data da Competência]]=TbRegistroEntradas[[#This Row],[Data do Caixa Previsto]],"Vista","Prazo")</f>
        <v>Prazo</v>
      </c>
      <c r="Q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</row>
    <row r="11" spans="1:17" ht="20.100000000000001" customHeight="1" x14ac:dyDescent="0.25">
      <c r="B11" s="9">
        <v>43004.688402044558</v>
      </c>
      <c r="C11" s="9">
        <v>42980</v>
      </c>
      <c r="D11" s="9">
        <v>43004.688402044558</v>
      </c>
      <c r="E11" t="s">
        <v>23</v>
      </c>
      <c r="F11" t="s">
        <v>34</v>
      </c>
      <c r="G11" t="s">
        <v>66</v>
      </c>
      <c r="H11" s="10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s="132" t="str">
        <f>IF(TbRegistroEntradas[[#This Row],[Data da Competência]]=TbRegistroEntradas[[#This Row],[Data do Caixa Previsto]],"Vista","Prazo")</f>
        <v>Prazo</v>
      </c>
      <c r="Q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" spans="1:17" ht="20.100000000000001" customHeight="1" x14ac:dyDescent="0.25">
      <c r="B12" s="9">
        <v>43015.979718768547</v>
      </c>
      <c r="C12" s="9">
        <v>42984</v>
      </c>
      <c r="D12" s="9">
        <v>43015.979718768547</v>
      </c>
      <c r="E12" t="s">
        <v>23</v>
      </c>
      <c r="F12" t="s">
        <v>34</v>
      </c>
      <c r="G12" t="s">
        <v>67</v>
      </c>
      <c r="H12" s="10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s="132" t="str">
        <f>IF(TbRegistroEntradas[[#This Row],[Data da Competência]]=TbRegistroEntradas[[#This Row],[Data do Caixa Previsto]],"Vista","Prazo")</f>
        <v>Prazo</v>
      </c>
      <c r="Q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" spans="1:17" ht="20.100000000000001" customHeight="1" x14ac:dyDescent="0.25">
      <c r="B13" s="9" t="s">
        <v>68</v>
      </c>
      <c r="C13" s="9">
        <v>42988</v>
      </c>
      <c r="D13" s="9">
        <v>43013.954304648258</v>
      </c>
      <c r="E13" t="s">
        <v>23</v>
      </c>
      <c r="F13" t="s">
        <v>34</v>
      </c>
      <c r="G13" t="s">
        <v>69</v>
      </c>
      <c r="H13" s="10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s="132" t="str">
        <f>IF(TbRegistroEntradas[[#This Row],[Data da Competência]]=TbRegistroEntradas[[#This Row],[Data do Caixa Previsto]],"Vista","Prazo")</f>
        <v>Prazo</v>
      </c>
      <c r="Q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2012.0456953517423</v>
      </c>
    </row>
    <row r="14" spans="1:17" ht="20.100000000000001" customHeight="1" x14ac:dyDescent="0.25">
      <c r="B14" s="9">
        <v>42997.551902670813</v>
      </c>
      <c r="C14" s="9">
        <v>42990</v>
      </c>
      <c r="D14" s="9">
        <v>42997.551902670813</v>
      </c>
      <c r="E14" t="s">
        <v>23</v>
      </c>
      <c r="F14" t="s">
        <v>31</v>
      </c>
      <c r="G14" t="s">
        <v>70</v>
      </c>
      <c r="H14" s="10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s="132" t="str">
        <f>IF(TbRegistroEntradas[[#This Row],[Data da Competência]]=TbRegistroEntradas[[#This Row],[Data do Caixa Previsto]],"Vista","Prazo")</f>
        <v>Prazo</v>
      </c>
      <c r="Q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" spans="1:17" ht="20.100000000000001" customHeight="1" x14ac:dyDescent="0.25">
      <c r="B15" s="9">
        <v>43002.856606349254</v>
      </c>
      <c r="C15" s="9">
        <v>42994</v>
      </c>
      <c r="D15" s="9">
        <v>43002.856606349254</v>
      </c>
      <c r="E15" t="s">
        <v>23</v>
      </c>
      <c r="F15" t="s">
        <v>34</v>
      </c>
      <c r="G15" t="s">
        <v>71</v>
      </c>
      <c r="H15" s="10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s="132" t="str">
        <f>IF(TbRegistroEntradas[[#This Row],[Data da Competência]]=TbRegistroEntradas[[#This Row],[Data do Caixa Previsto]],"Vista","Prazo")</f>
        <v>Prazo</v>
      </c>
      <c r="Q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" spans="1:17" ht="20.100000000000001" customHeight="1" x14ac:dyDescent="0.25">
      <c r="B16" s="9">
        <v>43001</v>
      </c>
      <c r="C16" s="9">
        <v>43001</v>
      </c>
      <c r="D16" s="9">
        <v>43001</v>
      </c>
      <c r="E16" t="s">
        <v>23</v>
      </c>
      <c r="F16" t="s">
        <v>33</v>
      </c>
      <c r="G16" t="s">
        <v>72</v>
      </c>
      <c r="H16" s="10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s="132" t="str">
        <f>IF(TbRegistroEntradas[[#This Row],[Data da Competência]]=TbRegistroEntradas[[#This Row],[Data do Caixa Previsto]],"Vista","Prazo")</f>
        <v>Vista</v>
      </c>
      <c r="Q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20.100000000000001" customHeight="1" x14ac:dyDescent="0.25">
      <c r="B17" s="9">
        <v>43056.628172621648</v>
      </c>
      <c r="C17" s="9">
        <v>43004</v>
      </c>
      <c r="D17" s="9">
        <v>43056.628172621648</v>
      </c>
      <c r="E17" t="s">
        <v>23</v>
      </c>
      <c r="F17" t="s">
        <v>34</v>
      </c>
      <c r="G17" t="s">
        <v>73</v>
      </c>
      <c r="H17" s="10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s="132" t="str">
        <f>IF(TbRegistroEntradas[[#This Row],[Data da Competência]]=TbRegistroEntradas[[#This Row],[Data do Caixa Previsto]],"Vista","Prazo")</f>
        <v>Prazo</v>
      </c>
      <c r="Q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" spans="2:17" x14ac:dyDescent="0.25">
      <c r="B18" s="9">
        <v>43018.800773350056</v>
      </c>
      <c r="C18" s="9">
        <v>43005</v>
      </c>
      <c r="D18" s="9">
        <v>43018.800773350056</v>
      </c>
      <c r="E18" t="s">
        <v>23</v>
      </c>
      <c r="F18" t="s">
        <v>32</v>
      </c>
      <c r="G18" t="s">
        <v>74</v>
      </c>
      <c r="H18" s="10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s="132" t="str">
        <f>IF(TbRegistroEntradas[[#This Row],[Data da Competência]]=TbRegistroEntradas[[#This Row],[Data do Caixa Previsto]],"Vista","Prazo")</f>
        <v>Prazo</v>
      </c>
      <c r="Q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" spans="2:17" x14ac:dyDescent="0.25">
      <c r="B19" s="9">
        <v>43019.580095755031</v>
      </c>
      <c r="C19" s="9">
        <v>43008</v>
      </c>
      <c r="D19" s="9">
        <v>43019.580095755031</v>
      </c>
      <c r="E19" t="s">
        <v>23</v>
      </c>
      <c r="F19" t="s">
        <v>33</v>
      </c>
      <c r="G19" t="s">
        <v>75</v>
      </c>
      <c r="H19" s="10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s="132" t="str">
        <f>IF(TbRegistroEntradas[[#This Row],[Data da Competência]]=TbRegistroEntradas[[#This Row],[Data do Caixa Previsto]],"Vista","Prazo")</f>
        <v>Prazo</v>
      </c>
      <c r="Q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" spans="2:17" x14ac:dyDescent="0.25">
      <c r="B20" s="9">
        <v>43076.327812575037</v>
      </c>
      <c r="C20" s="9">
        <v>43012</v>
      </c>
      <c r="D20" s="9">
        <v>43025.995076094237</v>
      </c>
      <c r="E20" t="s">
        <v>23</v>
      </c>
      <c r="F20" t="s">
        <v>35</v>
      </c>
      <c r="G20" t="s">
        <v>76</v>
      </c>
      <c r="H20" s="10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s="132" t="str">
        <f>IF(TbRegistroEntradas[[#This Row],[Data da Competência]]=TbRegistroEntradas[[#This Row],[Data do Caixa Previsto]],"Vista","Prazo")</f>
        <v>Prazo</v>
      </c>
      <c r="Q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50.332736480799213</v>
      </c>
    </row>
    <row r="21" spans="2:17" x14ac:dyDescent="0.25">
      <c r="B21" s="9">
        <v>43052.454388600381</v>
      </c>
      <c r="C21" s="9">
        <v>43015</v>
      </c>
      <c r="D21" s="9">
        <v>43052.454388600381</v>
      </c>
      <c r="E21" t="s">
        <v>23</v>
      </c>
      <c r="F21" t="s">
        <v>31</v>
      </c>
      <c r="G21" t="s">
        <v>77</v>
      </c>
      <c r="H21" s="10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s="132" t="str">
        <f>IF(TbRegistroEntradas[[#This Row],[Data da Competência]]=TbRegistroEntradas[[#This Row],[Data do Caixa Previsto]],"Vista","Prazo")</f>
        <v>Prazo</v>
      </c>
      <c r="Q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" spans="2:17" x14ac:dyDescent="0.25">
      <c r="B22" s="9">
        <v>43043.298497771881</v>
      </c>
      <c r="C22" s="9">
        <v>43017</v>
      </c>
      <c r="D22" s="9">
        <v>43043.298497771881</v>
      </c>
      <c r="E22" t="s">
        <v>23</v>
      </c>
      <c r="F22" t="s">
        <v>32</v>
      </c>
      <c r="G22" t="s">
        <v>78</v>
      </c>
      <c r="H22" s="10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s="132" t="str">
        <f>IF(TbRegistroEntradas[[#This Row],[Data da Competência]]=TbRegistroEntradas[[#This Row],[Data do Caixa Previsto]],"Vista","Prazo")</f>
        <v>Prazo</v>
      </c>
      <c r="Q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" spans="2:17" x14ac:dyDescent="0.25">
      <c r="B23" s="9">
        <v>43060.909367737389</v>
      </c>
      <c r="C23" s="9">
        <v>43019</v>
      </c>
      <c r="D23" s="9">
        <v>43060.909367737389</v>
      </c>
      <c r="E23" t="s">
        <v>23</v>
      </c>
      <c r="F23" t="s">
        <v>34</v>
      </c>
      <c r="G23" t="s">
        <v>79</v>
      </c>
      <c r="H23" s="10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s="132" t="str">
        <f>IF(TbRegistroEntradas[[#This Row],[Data da Competência]]=TbRegistroEntradas[[#This Row],[Data do Caixa Previsto]],"Vista","Prazo")</f>
        <v>Prazo</v>
      </c>
      <c r="Q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4" spans="2:17" x14ac:dyDescent="0.25">
      <c r="B24" s="9" t="s">
        <v>68</v>
      </c>
      <c r="C24" s="9">
        <v>43023</v>
      </c>
      <c r="D24" s="9">
        <v>43045.105355406915</v>
      </c>
      <c r="E24" t="s">
        <v>23</v>
      </c>
      <c r="F24" t="s">
        <v>34</v>
      </c>
      <c r="G24" t="s">
        <v>80</v>
      </c>
      <c r="H24" s="10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s="132" t="str">
        <f>IF(TbRegistroEntradas[[#This Row],[Data da Competência]]=TbRegistroEntradas[[#This Row],[Data do Caixa Previsto]],"Vista","Prazo")</f>
        <v>Prazo</v>
      </c>
      <c r="Q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1980.8946445930851</v>
      </c>
    </row>
    <row r="25" spans="2:17" x14ac:dyDescent="0.25">
      <c r="B25" s="9">
        <v>43113.929289703236</v>
      </c>
      <c r="C25" s="9">
        <v>43026</v>
      </c>
      <c r="D25" s="9">
        <v>43026</v>
      </c>
      <c r="E25" t="s">
        <v>23</v>
      </c>
      <c r="F25" t="s">
        <v>35</v>
      </c>
      <c r="G25" t="s">
        <v>81</v>
      </c>
      <c r="H25" s="10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s="132" t="str">
        <f>IF(TbRegistroEntradas[[#This Row],[Data da Competência]]=TbRegistroEntradas[[#This Row],[Data do Caixa Previsto]],"Vista","Prazo")</f>
        <v>Vista</v>
      </c>
      <c r="Q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87.929289703235554</v>
      </c>
    </row>
    <row r="26" spans="2:17" x14ac:dyDescent="0.25">
      <c r="B26" s="9">
        <v>43030</v>
      </c>
      <c r="C26" s="9">
        <v>43030</v>
      </c>
      <c r="D26" s="9">
        <v>43030</v>
      </c>
      <c r="E26" t="s">
        <v>23</v>
      </c>
      <c r="F26" t="s">
        <v>32</v>
      </c>
      <c r="G26" t="s">
        <v>82</v>
      </c>
      <c r="H26" s="10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s="132" t="str">
        <f>IF(TbRegistroEntradas[[#This Row],[Data da Competência]]=TbRegistroEntradas[[#This Row],[Data do Caixa Previsto]],"Vista","Prazo")</f>
        <v>Vista</v>
      </c>
      <c r="Q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7" spans="2:17" x14ac:dyDescent="0.25">
      <c r="B27" s="9">
        <v>43032</v>
      </c>
      <c r="C27" s="9">
        <v>43032</v>
      </c>
      <c r="D27" s="9">
        <v>43032</v>
      </c>
      <c r="E27" t="s">
        <v>23</v>
      </c>
      <c r="F27" t="s">
        <v>31</v>
      </c>
      <c r="G27" t="s">
        <v>83</v>
      </c>
      <c r="H27" s="10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s="132" t="str">
        <f>IF(TbRegistroEntradas[[#This Row],[Data da Competência]]=TbRegistroEntradas[[#This Row],[Data do Caixa Previsto]],"Vista","Prazo")</f>
        <v>Vista</v>
      </c>
      <c r="Q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8" spans="2:17" x14ac:dyDescent="0.25">
      <c r="B28" s="9">
        <v>43122.591496581808</v>
      </c>
      <c r="C28" s="9">
        <v>43032</v>
      </c>
      <c r="D28" s="9">
        <v>43068.089414353737</v>
      </c>
      <c r="E28" t="s">
        <v>23</v>
      </c>
      <c r="F28" t="s">
        <v>33</v>
      </c>
      <c r="G28" t="s">
        <v>84</v>
      </c>
      <c r="H28" s="10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s="132" t="str">
        <f>IF(TbRegistroEntradas[[#This Row],[Data da Competência]]=TbRegistroEntradas[[#This Row],[Data do Caixa Previsto]],"Vista","Prazo")</f>
        <v>Prazo</v>
      </c>
      <c r="Q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54.502082228071231</v>
      </c>
    </row>
    <row r="29" spans="2:17" x14ac:dyDescent="0.25">
      <c r="B29" s="9">
        <v>43034</v>
      </c>
      <c r="C29" s="9">
        <v>43034</v>
      </c>
      <c r="D29" s="9">
        <v>43034</v>
      </c>
      <c r="E29" t="s">
        <v>23</v>
      </c>
      <c r="F29" t="s">
        <v>34</v>
      </c>
      <c r="G29" t="s">
        <v>85</v>
      </c>
      <c r="H29" s="10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s="132" t="str">
        <f>IF(TbRegistroEntradas[[#This Row],[Data da Competência]]=TbRegistroEntradas[[#This Row],[Data do Caixa Previsto]],"Vista","Prazo")</f>
        <v>Vista</v>
      </c>
      <c r="Q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0" spans="2:17" x14ac:dyDescent="0.25">
      <c r="B30" s="9">
        <v>43052.461098465239</v>
      </c>
      <c r="C30" s="9">
        <v>43038</v>
      </c>
      <c r="D30" s="9">
        <v>43052.461098465239</v>
      </c>
      <c r="E30" t="s">
        <v>23</v>
      </c>
      <c r="F30" t="s">
        <v>33</v>
      </c>
      <c r="G30" t="s">
        <v>86</v>
      </c>
      <c r="H30" s="10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s="132" t="str">
        <f>IF(TbRegistroEntradas[[#This Row],[Data da Competência]]=TbRegistroEntradas[[#This Row],[Data do Caixa Previsto]],"Vista","Prazo")</f>
        <v>Prazo</v>
      </c>
      <c r="Q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1" spans="2:17" x14ac:dyDescent="0.25">
      <c r="B31" s="9" t="s">
        <v>68</v>
      </c>
      <c r="C31" s="9">
        <v>43040</v>
      </c>
      <c r="D31" s="9">
        <v>43057.597589016004</v>
      </c>
      <c r="E31" t="s">
        <v>23</v>
      </c>
      <c r="F31" t="s">
        <v>33</v>
      </c>
      <c r="G31" t="s">
        <v>87</v>
      </c>
      <c r="H31" s="10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s="132" t="str">
        <f>IF(TbRegistroEntradas[[#This Row],[Data da Competência]]=TbRegistroEntradas[[#This Row],[Data do Caixa Previsto]],"Vista","Prazo")</f>
        <v>Prazo</v>
      </c>
      <c r="Q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1968.4024109839957</v>
      </c>
    </row>
    <row r="32" spans="2:17" x14ac:dyDescent="0.25">
      <c r="B32" s="9">
        <v>43117.112335916849</v>
      </c>
      <c r="C32" s="9">
        <v>43043</v>
      </c>
      <c r="D32" s="9">
        <v>43068.583109095191</v>
      </c>
      <c r="E32" t="s">
        <v>23</v>
      </c>
      <c r="F32" t="s">
        <v>32</v>
      </c>
      <c r="G32" t="s">
        <v>88</v>
      </c>
      <c r="H32" s="10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s="132" t="str">
        <f>IF(TbRegistroEntradas[[#This Row],[Data da Competência]]=TbRegistroEntradas[[#This Row],[Data do Caixa Previsto]],"Vista","Prazo")</f>
        <v>Prazo</v>
      </c>
      <c r="Q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48.529226821658085</v>
      </c>
    </row>
    <row r="33" spans="2:17" x14ac:dyDescent="0.25">
      <c r="B33" s="9">
        <v>43047</v>
      </c>
      <c r="C33" s="9">
        <v>43047</v>
      </c>
      <c r="D33" s="9">
        <v>43047</v>
      </c>
      <c r="E33" t="s">
        <v>23</v>
      </c>
      <c r="F33" t="s">
        <v>34</v>
      </c>
      <c r="G33" t="s">
        <v>89</v>
      </c>
      <c r="H33" s="10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s="132" t="str">
        <f>IF(TbRegistroEntradas[[#This Row],[Data da Competência]]=TbRegistroEntradas[[#This Row],[Data do Caixa Previsto]],"Vista","Prazo")</f>
        <v>Vista</v>
      </c>
      <c r="Q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4" spans="2:17" x14ac:dyDescent="0.25">
      <c r="B34" s="9">
        <v>43077.008095981109</v>
      </c>
      <c r="C34" s="9">
        <v>43051</v>
      </c>
      <c r="D34" s="9">
        <v>43051</v>
      </c>
      <c r="E34" t="s">
        <v>23</v>
      </c>
      <c r="F34" t="s">
        <v>34</v>
      </c>
      <c r="G34" t="s">
        <v>90</v>
      </c>
      <c r="H34" s="10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s="132" t="str">
        <f>IF(TbRegistroEntradas[[#This Row],[Data da Competência]]=TbRegistroEntradas[[#This Row],[Data do Caixa Previsto]],"Vista","Prazo")</f>
        <v>Vista</v>
      </c>
      <c r="Q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26.008095981109363</v>
      </c>
    </row>
    <row r="35" spans="2:17" x14ac:dyDescent="0.25">
      <c r="B35" s="9">
        <v>43101.638058855067</v>
      </c>
      <c r="C35" s="9">
        <v>43053</v>
      </c>
      <c r="D35" s="9">
        <v>43101.638058855067</v>
      </c>
      <c r="E35" t="s">
        <v>23</v>
      </c>
      <c r="F35" t="s">
        <v>33</v>
      </c>
      <c r="G35" t="s">
        <v>91</v>
      </c>
      <c r="H35" s="10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s="132" t="str">
        <f>IF(TbRegistroEntradas[[#This Row],[Data da Competência]]=TbRegistroEntradas[[#This Row],[Data do Caixa Previsto]],"Vista","Prazo")</f>
        <v>Prazo</v>
      </c>
      <c r="Q3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6" spans="2:17" x14ac:dyDescent="0.25">
      <c r="B36" s="9">
        <v>43055</v>
      </c>
      <c r="C36" s="9">
        <v>43055</v>
      </c>
      <c r="D36" s="9">
        <v>43055</v>
      </c>
      <c r="E36" t="s">
        <v>23</v>
      </c>
      <c r="F36" t="s">
        <v>34</v>
      </c>
      <c r="G36" t="s">
        <v>92</v>
      </c>
      <c r="H36" s="10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s="132" t="str">
        <f>IF(TbRegistroEntradas[[#This Row],[Data da Competência]]=TbRegistroEntradas[[#This Row],[Data do Caixa Previsto]],"Vista","Prazo")</f>
        <v>Vista</v>
      </c>
      <c r="Q3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7" spans="2:17" x14ac:dyDescent="0.25">
      <c r="B37" s="9" t="s">
        <v>68</v>
      </c>
      <c r="C37" s="9">
        <v>43057</v>
      </c>
      <c r="D37" s="9">
        <v>43101.376481739084</v>
      </c>
      <c r="E37" t="s">
        <v>23</v>
      </c>
      <c r="F37" t="s">
        <v>31</v>
      </c>
      <c r="G37" t="s">
        <v>93</v>
      </c>
      <c r="H37" s="10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s="132" t="str">
        <f>IF(TbRegistroEntradas[[#This Row],[Data da Competência]]=TbRegistroEntradas[[#This Row],[Data do Caixa Previsto]],"Vista","Prazo")</f>
        <v>Prazo</v>
      </c>
      <c r="Q3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1924.6235182609162</v>
      </c>
    </row>
    <row r="38" spans="2:17" x14ac:dyDescent="0.25">
      <c r="B38" s="9">
        <v>43090.626109903205</v>
      </c>
      <c r="C38" s="9">
        <v>43058</v>
      </c>
      <c r="D38" s="9">
        <v>43090.626109903205</v>
      </c>
      <c r="E38" t="s">
        <v>23</v>
      </c>
      <c r="F38" t="s">
        <v>35</v>
      </c>
      <c r="G38" t="s">
        <v>94</v>
      </c>
      <c r="H38" s="10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s="132" t="str">
        <f>IF(TbRegistroEntradas[[#This Row],[Data da Competência]]=TbRegistroEntradas[[#This Row],[Data do Caixa Previsto]],"Vista","Prazo")</f>
        <v>Prazo</v>
      </c>
      <c r="Q3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9" spans="2:17" x14ac:dyDescent="0.25">
      <c r="B39" s="9">
        <v>43059</v>
      </c>
      <c r="C39" s="9">
        <v>43059</v>
      </c>
      <c r="D39" s="9">
        <v>43059</v>
      </c>
      <c r="E39" t="s">
        <v>23</v>
      </c>
      <c r="F39" t="s">
        <v>34</v>
      </c>
      <c r="G39" t="s">
        <v>95</v>
      </c>
      <c r="H39" s="10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s="132" t="str">
        <f>IF(TbRegistroEntradas[[#This Row],[Data da Competência]]=TbRegistroEntradas[[#This Row],[Data do Caixa Previsto]],"Vista","Prazo")</f>
        <v>Vista</v>
      </c>
      <c r="Q3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0" spans="2:17" x14ac:dyDescent="0.25">
      <c r="B40" s="9">
        <v>43122.64068927092</v>
      </c>
      <c r="C40" s="9">
        <v>43063</v>
      </c>
      <c r="D40" s="9">
        <v>43122.64068927092</v>
      </c>
      <c r="E40" t="s">
        <v>23</v>
      </c>
      <c r="F40" t="s">
        <v>32</v>
      </c>
      <c r="G40" t="s">
        <v>96</v>
      </c>
      <c r="H40" s="10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s="132" t="str">
        <f>IF(TbRegistroEntradas[[#This Row],[Data da Competência]]=TbRegistroEntradas[[#This Row],[Data do Caixa Previsto]],"Vista","Prazo")</f>
        <v>Prazo</v>
      </c>
      <c r="Q4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1" spans="2:17" x14ac:dyDescent="0.25">
      <c r="B41" s="9">
        <v>43114.272202327113</v>
      </c>
      <c r="C41" s="9">
        <v>43068</v>
      </c>
      <c r="D41" s="9">
        <v>43068</v>
      </c>
      <c r="E41" t="s">
        <v>23</v>
      </c>
      <c r="F41" t="s">
        <v>31</v>
      </c>
      <c r="G41" t="s">
        <v>97</v>
      </c>
      <c r="H41" s="10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s="132" t="str">
        <f>IF(TbRegistroEntradas[[#This Row],[Data da Competência]]=TbRegistroEntradas[[#This Row],[Data do Caixa Previsto]],"Vista","Prazo")</f>
        <v>Vista</v>
      </c>
      <c r="Q4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46.272202327112609</v>
      </c>
    </row>
    <row r="42" spans="2:17" x14ac:dyDescent="0.25">
      <c r="B42" s="9">
        <v>43073</v>
      </c>
      <c r="C42" s="9">
        <v>43073</v>
      </c>
      <c r="D42" s="9">
        <v>43073</v>
      </c>
      <c r="E42" t="s">
        <v>23</v>
      </c>
      <c r="F42" t="s">
        <v>32</v>
      </c>
      <c r="G42" t="s">
        <v>98</v>
      </c>
      <c r="H42" s="10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s="132" t="str">
        <f>IF(TbRegistroEntradas[[#This Row],[Data da Competência]]=TbRegistroEntradas[[#This Row],[Data do Caixa Previsto]],"Vista","Prazo")</f>
        <v>Vista</v>
      </c>
      <c r="Q4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3" spans="2:17" x14ac:dyDescent="0.25">
      <c r="B43" s="9">
        <v>43073</v>
      </c>
      <c r="C43" s="9">
        <v>43073</v>
      </c>
      <c r="D43" s="9">
        <v>43073</v>
      </c>
      <c r="E43" t="s">
        <v>23</v>
      </c>
      <c r="F43" t="s">
        <v>31</v>
      </c>
      <c r="G43" t="s">
        <v>99</v>
      </c>
      <c r="H43" s="10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s="132" t="str">
        <f>IF(TbRegistroEntradas[[#This Row],[Data da Competência]]=TbRegistroEntradas[[#This Row],[Data do Caixa Previsto]],"Vista","Prazo")</f>
        <v>Vista</v>
      </c>
      <c r="Q4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4" spans="2:17" x14ac:dyDescent="0.25">
      <c r="B44" s="9">
        <v>43103.570938486708</v>
      </c>
      <c r="C44" s="9">
        <v>43080</v>
      </c>
      <c r="D44" s="9">
        <v>43080</v>
      </c>
      <c r="E44" t="s">
        <v>23</v>
      </c>
      <c r="F44" t="s">
        <v>31</v>
      </c>
      <c r="G44" t="s">
        <v>100</v>
      </c>
      <c r="H44" s="10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s="132" t="str">
        <f>IF(TbRegistroEntradas[[#This Row],[Data da Competência]]=TbRegistroEntradas[[#This Row],[Data do Caixa Previsto]],"Vista","Prazo")</f>
        <v>Vista</v>
      </c>
      <c r="Q4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23.570938486707746</v>
      </c>
    </row>
    <row r="45" spans="2:17" x14ac:dyDescent="0.25">
      <c r="B45" s="9">
        <v>43103.027346399656</v>
      </c>
      <c r="C45" s="9">
        <v>43082</v>
      </c>
      <c r="D45" s="9">
        <v>43103.027346399656</v>
      </c>
      <c r="E45" t="s">
        <v>23</v>
      </c>
      <c r="F45" t="s">
        <v>31</v>
      </c>
      <c r="G45" t="s">
        <v>101</v>
      </c>
      <c r="H45" s="10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s="132" t="str">
        <f>IF(TbRegistroEntradas[[#This Row],[Data da Competência]]=TbRegistroEntradas[[#This Row],[Data do Caixa Previsto]],"Vista","Prazo")</f>
        <v>Prazo</v>
      </c>
      <c r="Q4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6" spans="2:17" x14ac:dyDescent="0.25">
      <c r="B46" s="9">
        <v>43086.779201496618</v>
      </c>
      <c r="C46" s="9">
        <v>43083</v>
      </c>
      <c r="D46" s="9">
        <v>43086.779201496618</v>
      </c>
      <c r="E46" t="s">
        <v>23</v>
      </c>
      <c r="F46" t="s">
        <v>34</v>
      </c>
      <c r="G46" t="s">
        <v>102</v>
      </c>
      <c r="H46" s="10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s="132" t="str">
        <f>IF(TbRegistroEntradas[[#This Row],[Data da Competência]]=TbRegistroEntradas[[#This Row],[Data do Caixa Previsto]],"Vista","Prazo")</f>
        <v>Prazo</v>
      </c>
      <c r="Q4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7" spans="2:17" x14ac:dyDescent="0.25">
      <c r="B47" s="9">
        <v>43122.788615114718</v>
      </c>
      <c r="C47" s="9">
        <v>43085</v>
      </c>
      <c r="D47" s="9">
        <v>43122.788615114718</v>
      </c>
      <c r="E47" t="s">
        <v>23</v>
      </c>
      <c r="F47" t="s">
        <v>32</v>
      </c>
      <c r="G47" t="s">
        <v>103</v>
      </c>
      <c r="H47" s="10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s="132" t="str">
        <f>IF(TbRegistroEntradas[[#This Row],[Data da Competência]]=TbRegistroEntradas[[#This Row],[Data do Caixa Previsto]],"Vista","Prazo")</f>
        <v>Prazo</v>
      </c>
      <c r="Q4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8" spans="2:17" x14ac:dyDescent="0.25">
      <c r="B48" s="9">
        <v>43123.054998054176</v>
      </c>
      <c r="C48" s="9">
        <v>43086</v>
      </c>
      <c r="D48" s="9">
        <v>43123.054998054176</v>
      </c>
      <c r="E48" t="s">
        <v>23</v>
      </c>
      <c r="F48" t="s">
        <v>32</v>
      </c>
      <c r="G48" t="s">
        <v>104</v>
      </c>
      <c r="H48" s="10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s="132" t="str">
        <f>IF(TbRegistroEntradas[[#This Row],[Data da Competência]]=TbRegistroEntradas[[#This Row],[Data do Caixa Previsto]],"Vista","Prazo")</f>
        <v>Prazo</v>
      </c>
      <c r="Q4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9" spans="2:17" x14ac:dyDescent="0.25">
      <c r="B49" s="9">
        <v>43125.461755740398</v>
      </c>
      <c r="C49" s="9">
        <v>43088</v>
      </c>
      <c r="D49" s="9">
        <v>43125.461755740398</v>
      </c>
      <c r="E49" t="s">
        <v>23</v>
      </c>
      <c r="F49" t="s">
        <v>34</v>
      </c>
      <c r="G49" t="s">
        <v>105</v>
      </c>
      <c r="H49" s="10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s="132" t="str">
        <f>IF(TbRegistroEntradas[[#This Row],[Data da Competência]]=TbRegistroEntradas[[#This Row],[Data do Caixa Previsto]],"Vista","Prazo")</f>
        <v>Prazo</v>
      </c>
      <c r="Q4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0" spans="2:17" x14ac:dyDescent="0.25">
      <c r="B50" s="9">
        <v>43089</v>
      </c>
      <c r="C50" s="9">
        <v>43089</v>
      </c>
      <c r="D50" s="9">
        <v>43089</v>
      </c>
      <c r="E50" t="s">
        <v>23</v>
      </c>
      <c r="F50" t="s">
        <v>35</v>
      </c>
      <c r="G50" t="s">
        <v>106</v>
      </c>
      <c r="H50" s="10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s="132" t="str">
        <f>IF(TbRegistroEntradas[[#This Row],[Data da Competência]]=TbRegistroEntradas[[#This Row],[Data do Caixa Previsto]],"Vista","Prazo")</f>
        <v>Vista</v>
      </c>
      <c r="Q5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1" spans="2:17" x14ac:dyDescent="0.25">
      <c r="B51" s="9">
        <v>43133.821281134544</v>
      </c>
      <c r="C51" s="9">
        <v>43091</v>
      </c>
      <c r="D51" s="9">
        <v>43133.821281134544</v>
      </c>
      <c r="E51" t="s">
        <v>23</v>
      </c>
      <c r="F51" t="s">
        <v>32</v>
      </c>
      <c r="G51" t="s">
        <v>107</v>
      </c>
      <c r="H51" s="10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s="132" t="str">
        <f>IF(TbRegistroEntradas[[#This Row],[Data da Competência]]=TbRegistroEntradas[[#This Row],[Data do Caixa Previsto]],"Vista","Prazo")</f>
        <v>Prazo</v>
      </c>
      <c r="Q5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2" spans="2:17" x14ac:dyDescent="0.25">
      <c r="B52" s="9">
        <v>43182.993743135186</v>
      </c>
      <c r="C52" s="9">
        <v>43095</v>
      </c>
      <c r="D52" s="9">
        <v>43095</v>
      </c>
      <c r="E52" t="s">
        <v>23</v>
      </c>
      <c r="F52" t="s">
        <v>34</v>
      </c>
      <c r="G52" t="s">
        <v>108</v>
      </c>
      <c r="H52" s="10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s="132" t="str">
        <f>IF(TbRegistroEntradas[[#This Row],[Data da Competência]]=TbRegistroEntradas[[#This Row],[Data do Caixa Previsto]],"Vista","Prazo")</f>
        <v>Vista</v>
      </c>
      <c r="Q5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87.993743135186378</v>
      </c>
    </row>
    <row r="53" spans="2:17" x14ac:dyDescent="0.25">
      <c r="B53" s="9">
        <v>43101.6816504218</v>
      </c>
      <c r="C53" s="9">
        <v>43099</v>
      </c>
      <c r="D53" s="9">
        <v>43101.6816504218</v>
      </c>
      <c r="E53" t="s">
        <v>23</v>
      </c>
      <c r="F53" t="s">
        <v>34</v>
      </c>
      <c r="G53" t="s">
        <v>109</v>
      </c>
      <c r="H53" s="10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s="132" t="str">
        <f>IF(TbRegistroEntradas[[#This Row],[Data da Competência]]=TbRegistroEntradas[[#This Row],[Data do Caixa Previsto]],"Vista","Prazo")</f>
        <v>Prazo</v>
      </c>
      <c r="Q5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4" spans="2:17" x14ac:dyDescent="0.25">
      <c r="B54" s="9">
        <v>43144.070709460881</v>
      </c>
      <c r="C54" s="9">
        <v>43100</v>
      </c>
      <c r="D54" s="9">
        <v>43144.070709460881</v>
      </c>
      <c r="E54" t="s">
        <v>23</v>
      </c>
      <c r="F54" t="s">
        <v>35</v>
      </c>
      <c r="G54" t="s">
        <v>110</v>
      </c>
      <c r="H54" s="10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s="132" t="str">
        <f>IF(TbRegistroEntradas[[#This Row],[Data da Competência]]=TbRegistroEntradas[[#This Row],[Data do Caixa Previsto]],"Vista","Prazo")</f>
        <v>Prazo</v>
      </c>
      <c r="Q5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5" spans="2:17" x14ac:dyDescent="0.25">
      <c r="B55" s="9" t="s">
        <v>68</v>
      </c>
      <c r="C55" s="9">
        <v>43103</v>
      </c>
      <c r="D55" s="9">
        <v>43159.768399969107</v>
      </c>
      <c r="E55" t="s">
        <v>23</v>
      </c>
      <c r="F55" t="s">
        <v>34</v>
      </c>
      <c r="G55" t="s">
        <v>111</v>
      </c>
      <c r="H55" s="10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s="132" t="str">
        <f>IF(TbRegistroEntradas[[#This Row],[Data da Competência]]=TbRegistroEntradas[[#This Row],[Data do Caixa Previsto]],"Vista","Prazo")</f>
        <v>Prazo</v>
      </c>
      <c r="Q5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1866.2316000308929</v>
      </c>
    </row>
    <row r="56" spans="2:17" x14ac:dyDescent="0.25">
      <c r="B56" s="9">
        <v>43155.100064187347</v>
      </c>
      <c r="C56" s="9">
        <v>43109</v>
      </c>
      <c r="D56" s="9">
        <v>43113.535870555577</v>
      </c>
      <c r="E56" t="s">
        <v>23</v>
      </c>
      <c r="F56" t="s">
        <v>34</v>
      </c>
      <c r="G56" t="s">
        <v>112</v>
      </c>
      <c r="H56" s="10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s="132" t="str">
        <f>IF(TbRegistroEntradas[[#This Row],[Data da Competência]]=TbRegistroEntradas[[#This Row],[Data do Caixa Previsto]],"Vista","Prazo")</f>
        <v>Prazo</v>
      </c>
      <c r="Q5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41.56419363176974</v>
      </c>
    </row>
    <row r="57" spans="2:17" x14ac:dyDescent="0.25">
      <c r="B57" s="9">
        <v>43117</v>
      </c>
      <c r="C57" s="9">
        <v>43117</v>
      </c>
      <c r="D57" s="9">
        <v>43117</v>
      </c>
      <c r="E57" t="s">
        <v>23</v>
      </c>
      <c r="F57" t="s">
        <v>34</v>
      </c>
      <c r="G57" t="s">
        <v>113</v>
      </c>
      <c r="H57" s="10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s="132" t="str">
        <f>IF(TbRegistroEntradas[[#This Row],[Data da Competência]]=TbRegistroEntradas[[#This Row],[Data do Caixa Previsto]],"Vista","Prazo")</f>
        <v>Vista</v>
      </c>
      <c r="Q5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8" spans="2:17" x14ac:dyDescent="0.25">
      <c r="B58" s="9">
        <v>43166.506331380886</v>
      </c>
      <c r="C58" s="9">
        <v>43121</v>
      </c>
      <c r="D58" s="9">
        <v>43166.506331380886</v>
      </c>
      <c r="E58" t="s">
        <v>23</v>
      </c>
      <c r="F58" t="s">
        <v>35</v>
      </c>
      <c r="G58" t="s">
        <v>114</v>
      </c>
      <c r="H58" s="10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s="132" t="str">
        <f>IF(TbRegistroEntradas[[#This Row],[Data da Competência]]=TbRegistroEntradas[[#This Row],[Data do Caixa Previsto]],"Vista","Prazo")</f>
        <v>Prazo</v>
      </c>
      <c r="Q5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9" spans="2:17" x14ac:dyDescent="0.25">
      <c r="B59" s="9">
        <v>43145.930248245008</v>
      </c>
      <c r="C59" s="9">
        <v>43122</v>
      </c>
      <c r="D59" s="9">
        <v>43145.930248245008</v>
      </c>
      <c r="E59" t="s">
        <v>23</v>
      </c>
      <c r="F59" t="s">
        <v>35</v>
      </c>
      <c r="G59" t="s">
        <v>115</v>
      </c>
      <c r="H59" s="10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s="132" t="str">
        <f>IF(TbRegistroEntradas[[#This Row],[Data da Competência]]=TbRegistroEntradas[[#This Row],[Data do Caixa Previsto]],"Vista","Prazo")</f>
        <v>Prazo</v>
      </c>
      <c r="Q5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0" spans="2:17" x14ac:dyDescent="0.25">
      <c r="B60" s="9">
        <v>43142.713591319029</v>
      </c>
      <c r="C60" s="9">
        <v>43124</v>
      </c>
      <c r="D60" s="9">
        <v>43142.713591319029</v>
      </c>
      <c r="E60" t="s">
        <v>23</v>
      </c>
      <c r="F60" t="s">
        <v>32</v>
      </c>
      <c r="G60" t="s">
        <v>116</v>
      </c>
      <c r="H60" s="10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s="132" t="str">
        <f>IF(TbRegistroEntradas[[#This Row],[Data da Competência]]=TbRegistroEntradas[[#This Row],[Data do Caixa Previsto]],"Vista","Prazo")</f>
        <v>Prazo</v>
      </c>
      <c r="Q6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1" spans="2:17" x14ac:dyDescent="0.25">
      <c r="B61" s="9">
        <v>43206.953979998216</v>
      </c>
      <c r="C61" s="9">
        <v>43125</v>
      </c>
      <c r="D61" s="9">
        <v>43129.375302218272</v>
      </c>
      <c r="E61" t="s">
        <v>23</v>
      </c>
      <c r="F61" t="s">
        <v>31</v>
      </c>
      <c r="G61" t="s">
        <v>117</v>
      </c>
      <c r="H61" s="10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s="132" t="str">
        <f>IF(TbRegistroEntradas[[#This Row],[Data da Competência]]=TbRegistroEntradas[[#This Row],[Data do Caixa Previsto]],"Vista","Prazo")</f>
        <v>Prazo</v>
      </c>
      <c r="Q6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77.578677779943973</v>
      </c>
    </row>
    <row r="62" spans="2:17" x14ac:dyDescent="0.25">
      <c r="B62" s="9">
        <v>43137.816615801683</v>
      </c>
      <c r="C62" s="9">
        <v>43128</v>
      </c>
      <c r="D62" s="9">
        <v>43128</v>
      </c>
      <c r="E62" t="s">
        <v>23</v>
      </c>
      <c r="F62" t="s">
        <v>34</v>
      </c>
      <c r="G62" t="s">
        <v>118</v>
      </c>
      <c r="H62" s="10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s="132" t="str">
        <f>IF(TbRegistroEntradas[[#This Row],[Data da Competência]]=TbRegistroEntradas[[#This Row],[Data do Caixa Previsto]],"Vista","Prazo")</f>
        <v>Vista</v>
      </c>
      <c r="Q6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9.8166158016829286</v>
      </c>
    </row>
    <row r="63" spans="2:17" x14ac:dyDescent="0.25">
      <c r="B63" s="9">
        <v>43161.227605046144</v>
      </c>
      <c r="C63" s="9">
        <v>43129</v>
      </c>
      <c r="D63" s="9">
        <v>43161.227605046144</v>
      </c>
      <c r="E63" t="s">
        <v>23</v>
      </c>
      <c r="F63" t="s">
        <v>34</v>
      </c>
      <c r="G63" t="s">
        <v>119</v>
      </c>
      <c r="H63" s="10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s="132" t="str">
        <f>IF(TbRegistroEntradas[[#This Row],[Data da Competência]]=TbRegistroEntradas[[#This Row],[Data do Caixa Previsto]],"Vista","Prazo")</f>
        <v>Prazo</v>
      </c>
      <c r="Q6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4" spans="2:17" x14ac:dyDescent="0.25">
      <c r="B64" s="9">
        <v>43178.327075601032</v>
      </c>
      <c r="C64" s="9">
        <v>43130</v>
      </c>
      <c r="D64" s="9">
        <v>43178.327075601032</v>
      </c>
      <c r="E64" t="s">
        <v>23</v>
      </c>
      <c r="F64" t="s">
        <v>34</v>
      </c>
      <c r="G64" t="s">
        <v>120</v>
      </c>
      <c r="H64" s="10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s="132" t="str">
        <f>IF(TbRegistroEntradas[[#This Row],[Data da Competência]]=TbRegistroEntradas[[#This Row],[Data do Caixa Previsto]],"Vista","Prazo")</f>
        <v>Prazo</v>
      </c>
      <c r="Q6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5" spans="2:17" x14ac:dyDescent="0.25">
      <c r="B65" s="9">
        <v>43138.085439585935</v>
      </c>
      <c r="C65" s="9">
        <v>43133</v>
      </c>
      <c r="D65" s="9">
        <v>43138.085439585935</v>
      </c>
      <c r="E65" t="s">
        <v>23</v>
      </c>
      <c r="F65" t="s">
        <v>33</v>
      </c>
      <c r="G65" t="s">
        <v>121</v>
      </c>
      <c r="H65" s="10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s="132" t="str">
        <f>IF(TbRegistroEntradas[[#This Row],[Data da Competência]]=TbRegistroEntradas[[#This Row],[Data do Caixa Previsto]],"Vista","Prazo")</f>
        <v>Prazo</v>
      </c>
      <c r="Q6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6" spans="2:17" x14ac:dyDescent="0.25">
      <c r="B66" s="9" t="s">
        <v>68</v>
      </c>
      <c r="C66" s="9">
        <v>43136</v>
      </c>
      <c r="D66" s="9">
        <v>43190.17599100792</v>
      </c>
      <c r="E66" t="s">
        <v>23</v>
      </c>
      <c r="F66" t="s">
        <v>35</v>
      </c>
      <c r="G66" t="s">
        <v>122</v>
      </c>
      <c r="H66" s="10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s="132" t="str">
        <f>IF(TbRegistroEntradas[[#This Row],[Data da Competência]]=TbRegistroEntradas[[#This Row],[Data do Caixa Previsto]],"Vista","Prazo")</f>
        <v>Prazo</v>
      </c>
      <c r="Q6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1835.8240089920801</v>
      </c>
    </row>
    <row r="67" spans="2:17" x14ac:dyDescent="0.25">
      <c r="B67" s="9">
        <v>43145.940969359632</v>
      </c>
      <c r="C67" s="9">
        <v>43140</v>
      </c>
      <c r="D67" s="9">
        <v>43145.940969359632</v>
      </c>
      <c r="E67" t="s">
        <v>23</v>
      </c>
      <c r="F67" t="s">
        <v>34</v>
      </c>
      <c r="G67" t="s">
        <v>123</v>
      </c>
      <c r="H67" s="10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s="132" t="str">
        <f>IF(TbRegistroEntradas[[#This Row],[Data da Competência]]=TbRegistroEntradas[[#This Row],[Data do Caixa Previsto]],"Vista","Prazo")</f>
        <v>Prazo</v>
      </c>
      <c r="Q6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8" spans="2:17" x14ac:dyDescent="0.25">
      <c r="B68" s="9">
        <v>43146.225751185812</v>
      </c>
      <c r="C68" s="9">
        <v>43142</v>
      </c>
      <c r="D68" s="9">
        <v>43146.225751185812</v>
      </c>
      <c r="E68" t="s">
        <v>23</v>
      </c>
      <c r="F68" t="s">
        <v>32</v>
      </c>
      <c r="G68" t="s">
        <v>124</v>
      </c>
      <c r="H68" s="10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s="132" t="str">
        <f>IF(TbRegistroEntradas[[#This Row],[Data da Competência]]=TbRegistroEntradas[[#This Row],[Data do Caixa Previsto]],"Vista","Prazo")</f>
        <v>Prazo</v>
      </c>
      <c r="Q6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9" spans="2:17" x14ac:dyDescent="0.25">
      <c r="B69" s="9">
        <v>43193.467827275977</v>
      </c>
      <c r="C69" s="9">
        <v>43148</v>
      </c>
      <c r="D69" s="9">
        <v>43193.467827275977</v>
      </c>
      <c r="E69" t="s">
        <v>23</v>
      </c>
      <c r="F69" t="s">
        <v>33</v>
      </c>
      <c r="G69" t="s">
        <v>125</v>
      </c>
      <c r="H69" s="10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s="132" t="str">
        <f>IF(TbRegistroEntradas[[#This Row],[Data da Competência]]=TbRegistroEntradas[[#This Row],[Data do Caixa Previsto]],"Vista","Prazo")</f>
        <v>Prazo</v>
      </c>
      <c r="Q6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0" spans="2:17" x14ac:dyDescent="0.25">
      <c r="B70" s="9">
        <v>43193.409618971542</v>
      </c>
      <c r="C70" s="9">
        <v>43151</v>
      </c>
      <c r="D70" s="9">
        <v>43193.409618971542</v>
      </c>
      <c r="E70" t="s">
        <v>23</v>
      </c>
      <c r="F70" t="s">
        <v>33</v>
      </c>
      <c r="G70" t="s">
        <v>126</v>
      </c>
      <c r="H70" s="10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s="132" t="str">
        <f>IF(TbRegistroEntradas[[#This Row],[Data da Competência]]=TbRegistroEntradas[[#This Row],[Data do Caixa Previsto]],"Vista","Prazo")</f>
        <v>Prazo</v>
      </c>
      <c r="Q7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1" spans="2:17" x14ac:dyDescent="0.25">
      <c r="B71" s="9">
        <v>43154</v>
      </c>
      <c r="C71" s="9">
        <v>43154</v>
      </c>
      <c r="D71" s="9">
        <v>43154</v>
      </c>
      <c r="E71" t="s">
        <v>23</v>
      </c>
      <c r="F71" t="s">
        <v>34</v>
      </c>
      <c r="G71" t="s">
        <v>127</v>
      </c>
      <c r="H71" s="10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s="132" t="str">
        <f>IF(TbRegistroEntradas[[#This Row],[Data da Competência]]=TbRegistroEntradas[[#This Row],[Data do Caixa Previsto]],"Vista","Prazo")</f>
        <v>Vista</v>
      </c>
      <c r="Q7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2" spans="2:17" x14ac:dyDescent="0.25">
      <c r="B72" s="9" t="s">
        <v>68</v>
      </c>
      <c r="C72" s="9">
        <v>43156</v>
      </c>
      <c r="D72" s="9">
        <v>43205.753397319932</v>
      </c>
      <c r="E72" t="s">
        <v>23</v>
      </c>
      <c r="F72" t="s">
        <v>32</v>
      </c>
      <c r="G72" t="s">
        <v>128</v>
      </c>
      <c r="H72" s="10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s="132" t="str">
        <f>IF(TbRegistroEntradas[[#This Row],[Data da Competência]]=TbRegistroEntradas[[#This Row],[Data do Caixa Previsto]],"Vista","Prazo")</f>
        <v>Prazo</v>
      </c>
      <c r="Q7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1820.2466026800685</v>
      </c>
    </row>
    <row r="73" spans="2:17" x14ac:dyDescent="0.25">
      <c r="B73" s="9">
        <v>43246.588095978033</v>
      </c>
      <c r="C73" s="9">
        <v>43158</v>
      </c>
      <c r="D73" s="9">
        <v>43188.829564949629</v>
      </c>
      <c r="E73" t="s">
        <v>23</v>
      </c>
      <c r="F73" t="s">
        <v>32</v>
      </c>
      <c r="G73" t="s">
        <v>129</v>
      </c>
      <c r="H73" s="10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s="132" t="str">
        <f>IF(TbRegistroEntradas[[#This Row],[Data da Competência]]=TbRegistroEntradas[[#This Row],[Data do Caixa Previsto]],"Vista","Prazo")</f>
        <v>Prazo</v>
      </c>
      <c r="Q7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57.758531028404832</v>
      </c>
    </row>
    <row r="74" spans="2:17" x14ac:dyDescent="0.25">
      <c r="B74" s="9">
        <v>43169.443907551016</v>
      </c>
      <c r="C74" s="9">
        <v>43160</v>
      </c>
      <c r="D74" s="9">
        <v>43169.443907551016</v>
      </c>
      <c r="E74" t="s">
        <v>23</v>
      </c>
      <c r="F74" t="s">
        <v>33</v>
      </c>
      <c r="G74" t="s">
        <v>130</v>
      </c>
      <c r="H74" s="10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s="132" t="str">
        <f>IF(TbRegistroEntradas[[#This Row],[Data da Competência]]=TbRegistroEntradas[[#This Row],[Data do Caixa Previsto]],"Vista","Prazo")</f>
        <v>Prazo</v>
      </c>
      <c r="Q7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5" spans="2:17" x14ac:dyDescent="0.25">
      <c r="B75" s="9" t="s">
        <v>68</v>
      </c>
      <c r="C75" s="9">
        <v>43162</v>
      </c>
      <c r="D75" s="9">
        <v>43202.812742183109</v>
      </c>
      <c r="E75" t="s">
        <v>23</v>
      </c>
      <c r="F75" t="s">
        <v>35</v>
      </c>
      <c r="G75" t="s">
        <v>131</v>
      </c>
      <c r="H75" s="10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s="132" t="str">
        <f>IF(TbRegistroEntradas[[#This Row],[Data da Competência]]=TbRegistroEntradas[[#This Row],[Data do Caixa Previsto]],"Vista","Prazo")</f>
        <v>Prazo</v>
      </c>
      <c r="Q7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1823.1872578168914</v>
      </c>
    </row>
    <row r="76" spans="2:17" x14ac:dyDescent="0.25">
      <c r="B76" s="9">
        <v>43287.614168362117</v>
      </c>
      <c r="C76" s="9">
        <v>43163</v>
      </c>
      <c r="D76" s="9">
        <v>43211.113627447019</v>
      </c>
      <c r="E76" t="s">
        <v>23</v>
      </c>
      <c r="F76" t="s">
        <v>33</v>
      </c>
      <c r="G76" t="s">
        <v>132</v>
      </c>
      <c r="H76" s="10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s="132" t="str">
        <f>IF(TbRegistroEntradas[[#This Row],[Data da Competência]]=TbRegistroEntradas[[#This Row],[Data do Caixa Previsto]],"Vista","Prazo")</f>
        <v>Prazo</v>
      </c>
      <c r="Q7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76.5005409150981</v>
      </c>
    </row>
    <row r="77" spans="2:17" x14ac:dyDescent="0.25">
      <c r="B77" s="9">
        <v>43203.174471123319</v>
      </c>
      <c r="C77" s="9">
        <v>43166</v>
      </c>
      <c r="D77" s="9">
        <v>43203.174471123319</v>
      </c>
      <c r="E77" t="s">
        <v>23</v>
      </c>
      <c r="F77" t="s">
        <v>31</v>
      </c>
      <c r="G77" t="s">
        <v>133</v>
      </c>
      <c r="H77" s="10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s="132" t="str">
        <f>IF(TbRegistroEntradas[[#This Row],[Data da Competência]]=TbRegistroEntradas[[#This Row],[Data do Caixa Previsto]],"Vista","Prazo")</f>
        <v>Prazo</v>
      </c>
      <c r="Q7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8" spans="2:17" x14ac:dyDescent="0.25">
      <c r="B78" s="9">
        <v>43169</v>
      </c>
      <c r="C78" s="9">
        <v>43169</v>
      </c>
      <c r="D78" s="9">
        <v>43169</v>
      </c>
      <c r="E78" t="s">
        <v>23</v>
      </c>
      <c r="F78" t="s">
        <v>31</v>
      </c>
      <c r="G78" t="s">
        <v>134</v>
      </c>
      <c r="H78" s="10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s="132" t="str">
        <f>IF(TbRegistroEntradas[[#This Row],[Data da Competência]]=TbRegistroEntradas[[#This Row],[Data do Caixa Previsto]],"Vista","Prazo")</f>
        <v>Vista</v>
      </c>
      <c r="Q7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9" spans="2:17" x14ac:dyDescent="0.25">
      <c r="B79" s="9">
        <v>43274.948349329374</v>
      </c>
      <c r="C79" s="9">
        <v>43171</v>
      </c>
      <c r="D79" s="9">
        <v>43200.147034627953</v>
      </c>
      <c r="E79" t="s">
        <v>23</v>
      </c>
      <c r="F79" t="s">
        <v>34</v>
      </c>
      <c r="G79" t="s">
        <v>135</v>
      </c>
      <c r="H79" s="10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s="132" t="str">
        <f>IF(TbRegistroEntradas[[#This Row],[Data da Competência]]=TbRegistroEntradas[[#This Row],[Data do Caixa Previsto]],"Vista","Prazo")</f>
        <v>Prazo</v>
      </c>
      <c r="Q7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74.801314701420779</v>
      </c>
    </row>
    <row r="80" spans="2:17" x14ac:dyDescent="0.25">
      <c r="B80" s="9">
        <v>43176</v>
      </c>
      <c r="C80" s="9">
        <v>43176</v>
      </c>
      <c r="D80" s="9">
        <v>43176</v>
      </c>
      <c r="E80" t="s">
        <v>23</v>
      </c>
      <c r="F80" t="s">
        <v>35</v>
      </c>
      <c r="G80" t="s">
        <v>136</v>
      </c>
      <c r="H80" s="10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s="132" t="str">
        <f>IF(TbRegistroEntradas[[#This Row],[Data da Competência]]=TbRegistroEntradas[[#This Row],[Data do Caixa Previsto]],"Vista","Prazo")</f>
        <v>Vista</v>
      </c>
      <c r="Q8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1" spans="2:17" x14ac:dyDescent="0.25">
      <c r="B81" s="9">
        <v>43177</v>
      </c>
      <c r="C81" s="9">
        <v>43177</v>
      </c>
      <c r="D81" s="9">
        <v>43177</v>
      </c>
      <c r="E81" t="s">
        <v>23</v>
      </c>
      <c r="F81" t="s">
        <v>34</v>
      </c>
      <c r="G81" t="s">
        <v>137</v>
      </c>
      <c r="H81" s="10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s="132" t="str">
        <f>IF(TbRegistroEntradas[[#This Row],[Data da Competência]]=TbRegistroEntradas[[#This Row],[Data do Caixa Previsto]],"Vista","Prazo")</f>
        <v>Vista</v>
      </c>
      <c r="Q8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2" spans="2:17" x14ac:dyDescent="0.25">
      <c r="B82" s="9">
        <v>43225.452196527214</v>
      </c>
      <c r="C82" s="9">
        <v>43180</v>
      </c>
      <c r="D82" s="9">
        <v>43180</v>
      </c>
      <c r="E82" t="s">
        <v>23</v>
      </c>
      <c r="F82" t="s">
        <v>34</v>
      </c>
      <c r="G82" t="s">
        <v>138</v>
      </c>
      <c r="H82" s="10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s="132" t="str">
        <f>IF(TbRegistroEntradas[[#This Row],[Data da Competência]]=TbRegistroEntradas[[#This Row],[Data do Caixa Previsto]],"Vista","Prazo")</f>
        <v>Vista</v>
      </c>
      <c r="Q8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45.452196527214255</v>
      </c>
    </row>
    <row r="83" spans="2:17" x14ac:dyDescent="0.25">
      <c r="B83" s="9">
        <v>43199.063059084292</v>
      </c>
      <c r="C83" s="9">
        <v>43182</v>
      </c>
      <c r="D83" s="9">
        <v>43199.063059084292</v>
      </c>
      <c r="E83" t="s">
        <v>23</v>
      </c>
      <c r="F83" t="s">
        <v>32</v>
      </c>
      <c r="G83" t="s">
        <v>139</v>
      </c>
      <c r="H83" s="10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s="132" t="str">
        <f>IF(TbRegistroEntradas[[#This Row],[Data da Competência]]=TbRegistroEntradas[[#This Row],[Data do Caixa Previsto]],"Vista","Prazo")</f>
        <v>Prazo</v>
      </c>
      <c r="Q8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4" spans="2:17" x14ac:dyDescent="0.25">
      <c r="B84" s="9">
        <v>43187.544050679455</v>
      </c>
      <c r="C84" s="9">
        <v>43184</v>
      </c>
      <c r="D84" s="9">
        <v>43187.544050679455</v>
      </c>
      <c r="E84" t="s">
        <v>23</v>
      </c>
      <c r="F84" t="s">
        <v>31</v>
      </c>
      <c r="G84" t="s">
        <v>140</v>
      </c>
      <c r="H84" s="10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s="132" t="str">
        <f>IF(TbRegistroEntradas[[#This Row],[Data da Competência]]=TbRegistroEntradas[[#This Row],[Data do Caixa Previsto]],"Vista","Prazo")</f>
        <v>Prazo</v>
      </c>
      <c r="Q8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5" spans="2:17" x14ac:dyDescent="0.25">
      <c r="B85" s="9">
        <v>43257.290571168443</v>
      </c>
      <c r="C85" s="9">
        <v>43187</v>
      </c>
      <c r="D85" s="9">
        <v>43205.258677559352</v>
      </c>
      <c r="E85" t="s">
        <v>23</v>
      </c>
      <c r="F85" t="s">
        <v>35</v>
      </c>
      <c r="G85" t="s">
        <v>141</v>
      </c>
      <c r="H85" s="10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s="132" t="str">
        <f>IF(TbRegistroEntradas[[#This Row],[Data da Competência]]=TbRegistroEntradas[[#This Row],[Data do Caixa Previsto]],"Vista","Prazo")</f>
        <v>Prazo</v>
      </c>
      <c r="Q8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52.03189360909164</v>
      </c>
    </row>
    <row r="86" spans="2:17" x14ac:dyDescent="0.25">
      <c r="B86" s="9">
        <v>43214.579291437891</v>
      </c>
      <c r="C86" s="9">
        <v>43189</v>
      </c>
      <c r="D86" s="9">
        <v>43189</v>
      </c>
      <c r="E86" t="s">
        <v>23</v>
      </c>
      <c r="F86" t="s">
        <v>32</v>
      </c>
      <c r="G86" t="s">
        <v>142</v>
      </c>
      <c r="H86" s="10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s="132" t="str">
        <f>IF(TbRegistroEntradas[[#This Row],[Data da Competência]]=TbRegistroEntradas[[#This Row],[Data do Caixa Previsto]],"Vista","Prazo")</f>
        <v>Vista</v>
      </c>
      <c r="Q8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25.579291437890788</v>
      </c>
    </row>
    <row r="87" spans="2:17" x14ac:dyDescent="0.25">
      <c r="B87" s="9">
        <v>43306.825006724808</v>
      </c>
      <c r="C87" s="9">
        <v>43190</v>
      </c>
      <c r="D87" s="9">
        <v>43228.526498585612</v>
      </c>
      <c r="E87" t="s">
        <v>23</v>
      </c>
      <c r="F87" t="s">
        <v>35</v>
      </c>
      <c r="G87" t="s">
        <v>143</v>
      </c>
      <c r="H87" s="10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s="132" t="str">
        <f>IF(TbRegistroEntradas[[#This Row],[Data da Competência]]=TbRegistroEntradas[[#This Row],[Data do Caixa Previsto]],"Vista","Prazo")</f>
        <v>Prazo</v>
      </c>
      <c r="Q8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78.298508139196201</v>
      </c>
    </row>
    <row r="88" spans="2:17" x14ac:dyDescent="0.25">
      <c r="B88" s="9">
        <v>43193</v>
      </c>
      <c r="C88" s="9">
        <v>43193</v>
      </c>
      <c r="D88" s="9">
        <v>43193</v>
      </c>
      <c r="E88" t="s">
        <v>23</v>
      </c>
      <c r="F88" t="s">
        <v>34</v>
      </c>
      <c r="G88" t="s">
        <v>144</v>
      </c>
      <c r="H88" s="10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s="132" t="str">
        <f>IF(TbRegistroEntradas[[#This Row],[Data da Competência]]=TbRegistroEntradas[[#This Row],[Data do Caixa Previsto]],"Vista","Prazo")</f>
        <v>Vista</v>
      </c>
      <c r="Q8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9" spans="2:17" x14ac:dyDescent="0.25">
      <c r="B89" s="9">
        <v>43196</v>
      </c>
      <c r="C89" s="9">
        <v>43196</v>
      </c>
      <c r="D89" s="9">
        <v>43196</v>
      </c>
      <c r="E89" t="s">
        <v>23</v>
      </c>
      <c r="F89" t="s">
        <v>32</v>
      </c>
      <c r="G89" t="s">
        <v>145</v>
      </c>
      <c r="H89" s="10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s="132" t="str">
        <f>IF(TbRegistroEntradas[[#This Row],[Data da Competência]]=TbRegistroEntradas[[#This Row],[Data do Caixa Previsto]],"Vista","Prazo")</f>
        <v>Vista</v>
      </c>
      <c r="Q8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0" spans="2:17" x14ac:dyDescent="0.25">
      <c r="B90" s="9">
        <v>43251.171133907985</v>
      </c>
      <c r="C90" s="9">
        <v>43199</v>
      </c>
      <c r="D90" s="9">
        <v>43251.171133907985</v>
      </c>
      <c r="E90" t="s">
        <v>23</v>
      </c>
      <c r="F90" t="s">
        <v>34</v>
      </c>
      <c r="G90" t="s">
        <v>146</v>
      </c>
      <c r="H90" s="10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s="132" t="str">
        <f>IF(TbRegistroEntradas[[#This Row],[Data da Competência]]=TbRegistroEntradas[[#This Row],[Data do Caixa Previsto]],"Vista","Prazo")</f>
        <v>Prazo</v>
      </c>
      <c r="Q9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1" spans="2:17" x14ac:dyDescent="0.25">
      <c r="B91" s="9" t="s">
        <v>68</v>
      </c>
      <c r="C91" s="9">
        <v>43201</v>
      </c>
      <c r="D91" s="9">
        <v>43260.535750034454</v>
      </c>
      <c r="E91" t="s">
        <v>23</v>
      </c>
      <c r="F91" t="s">
        <v>34</v>
      </c>
      <c r="G91" t="s">
        <v>147</v>
      </c>
      <c r="H91" s="10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s="132" t="str">
        <f>IF(TbRegistroEntradas[[#This Row],[Data da Competência]]=TbRegistroEntradas[[#This Row],[Data do Caixa Previsto]],"Vista","Prazo")</f>
        <v>Prazo</v>
      </c>
      <c r="Q9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1765.4642499655456</v>
      </c>
    </row>
    <row r="92" spans="2:17" x14ac:dyDescent="0.25">
      <c r="B92" s="9">
        <v>43224.851474146271</v>
      </c>
      <c r="C92" s="9">
        <v>43204</v>
      </c>
      <c r="D92" s="9">
        <v>43224.851474146271</v>
      </c>
      <c r="E92" t="s">
        <v>23</v>
      </c>
      <c r="F92" t="s">
        <v>34</v>
      </c>
      <c r="G92" t="s">
        <v>148</v>
      </c>
      <c r="H92" s="10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s="132" t="str">
        <f>IF(TbRegistroEntradas[[#This Row],[Data da Competência]]=TbRegistroEntradas[[#This Row],[Data do Caixa Previsto]],"Vista","Prazo")</f>
        <v>Prazo</v>
      </c>
      <c r="Q9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3" spans="2:17" x14ac:dyDescent="0.25">
      <c r="B93" s="9">
        <v>43295.696952017293</v>
      </c>
      <c r="C93" s="9">
        <v>43209</v>
      </c>
      <c r="D93" s="9">
        <v>43209</v>
      </c>
      <c r="E93" t="s">
        <v>23</v>
      </c>
      <c r="F93" t="s">
        <v>34</v>
      </c>
      <c r="G93" t="s">
        <v>149</v>
      </c>
      <c r="H93" s="10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s="132" t="str">
        <f>IF(TbRegistroEntradas[[#This Row],[Data da Competência]]=TbRegistroEntradas[[#This Row],[Data do Caixa Previsto]],"Vista","Prazo")</f>
        <v>Vista</v>
      </c>
      <c r="Q9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86.69695201729337</v>
      </c>
    </row>
    <row r="94" spans="2:17" x14ac:dyDescent="0.25">
      <c r="B94" s="9">
        <v>43234.087727619473</v>
      </c>
      <c r="C94" s="9">
        <v>43213</v>
      </c>
      <c r="D94" s="9">
        <v>43234.087727619473</v>
      </c>
      <c r="E94" t="s">
        <v>23</v>
      </c>
      <c r="F94" t="s">
        <v>34</v>
      </c>
      <c r="G94" t="s">
        <v>150</v>
      </c>
      <c r="H94" s="10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s="132" t="str">
        <f>IF(TbRegistroEntradas[[#This Row],[Data da Competência]]=TbRegistroEntradas[[#This Row],[Data do Caixa Previsto]],"Vista","Prazo")</f>
        <v>Prazo</v>
      </c>
      <c r="Q9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5" spans="2:17" x14ac:dyDescent="0.25">
      <c r="B95" s="9">
        <v>43216</v>
      </c>
      <c r="C95" s="9">
        <v>43216</v>
      </c>
      <c r="D95" s="9">
        <v>43216</v>
      </c>
      <c r="E95" t="s">
        <v>23</v>
      </c>
      <c r="F95" t="s">
        <v>33</v>
      </c>
      <c r="G95" t="s">
        <v>151</v>
      </c>
      <c r="H95" s="10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s="132" t="str">
        <f>IF(TbRegistroEntradas[[#This Row],[Data da Competência]]=TbRegistroEntradas[[#This Row],[Data do Caixa Previsto]],"Vista","Prazo")</f>
        <v>Vista</v>
      </c>
      <c r="Q9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6" spans="2:17" x14ac:dyDescent="0.25">
      <c r="B96" s="9">
        <v>43226.996302594947</v>
      </c>
      <c r="C96" s="9">
        <v>43220</v>
      </c>
      <c r="D96" s="9">
        <v>43220</v>
      </c>
      <c r="E96" t="s">
        <v>23</v>
      </c>
      <c r="F96" t="s">
        <v>34</v>
      </c>
      <c r="G96" t="s">
        <v>152</v>
      </c>
      <c r="H96" s="10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s="132" t="str">
        <f>IF(TbRegistroEntradas[[#This Row],[Data da Competência]]=TbRegistroEntradas[[#This Row],[Data do Caixa Previsto]],"Vista","Prazo")</f>
        <v>Vista</v>
      </c>
      <c r="Q9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6.9963025949473376</v>
      </c>
    </row>
    <row r="97" spans="2:17" x14ac:dyDescent="0.25">
      <c r="B97" s="9">
        <v>43283.921086983224</v>
      </c>
      <c r="C97" s="9">
        <v>43228</v>
      </c>
      <c r="D97" s="9">
        <v>43283.921086983224</v>
      </c>
      <c r="E97" t="s">
        <v>23</v>
      </c>
      <c r="F97" t="s">
        <v>35</v>
      </c>
      <c r="G97" t="s">
        <v>153</v>
      </c>
      <c r="H97" s="10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s="132" t="str">
        <f>IF(TbRegistroEntradas[[#This Row],[Data da Competência]]=TbRegistroEntradas[[#This Row],[Data do Caixa Previsto]],"Vista","Prazo")</f>
        <v>Prazo</v>
      </c>
      <c r="Q9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8" spans="2:17" x14ac:dyDescent="0.25">
      <c r="B98" s="9">
        <v>43311.771640605511</v>
      </c>
      <c r="C98" s="9">
        <v>43231</v>
      </c>
      <c r="D98" s="9">
        <v>43279.381017407846</v>
      </c>
      <c r="E98" t="s">
        <v>23</v>
      </c>
      <c r="F98" t="s">
        <v>33</v>
      </c>
      <c r="G98" t="s">
        <v>154</v>
      </c>
      <c r="H98" s="10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s="132" t="str">
        <f>IF(TbRegistroEntradas[[#This Row],[Data da Competência]]=TbRegistroEntradas[[#This Row],[Data do Caixa Previsto]],"Vista","Prazo")</f>
        <v>Prazo</v>
      </c>
      <c r="Q9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32.390623197665263</v>
      </c>
    </row>
    <row r="99" spans="2:17" x14ac:dyDescent="0.25">
      <c r="B99" s="9">
        <v>43233</v>
      </c>
      <c r="C99" s="9">
        <v>43233</v>
      </c>
      <c r="D99" s="9">
        <v>43233</v>
      </c>
      <c r="E99" t="s">
        <v>23</v>
      </c>
      <c r="F99" t="s">
        <v>31</v>
      </c>
      <c r="G99" t="s">
        <v>155</v>
      </c>
      <c r="H99" s="10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s="132" t="str">
        <f>IF(TbRegistroEntradas[[#This Row],[Data da Competência]]=TbRegistroEntradas[[#This Row],[Data do Caixa Previsto]],"Vista","Prazo")</f>
        <v>Vista</v>
      </c>
      <c r="Q9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0" spans="2:17" x14ac:dyDescent="0.25">
      <c r="B100" s="9">
        <v>43252.121501784946</v>
      </c>
      <c r="C100" s="9">
        <v>43241</v>
      </c>
      <c r="D100" s="9">
        <v>43252.121501784946</v>
      </c>
      <c r="E100" t="s">
        <v>23</v>
      </c>
      <c r="F100" t="s">
        <v>34</v>
      </c>
      <c r="G100" t="s">
        <v>156</v>
      </c>
      <c r="H100" s="10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s="132" t="str">
        <f>IF(TbRegistroEntradas[[#This Row],[Data da Competência]]=TbRegistroEntradas[[#This Row],[Data do Caixa Previsto]],"Vista","Prazo")</f>
        <v>Prazo</v>
      </c>
      <c r="Q10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1" spans="2:17" x14ac:dyDescent="0.25">
      <c r="B101" s="9">
        <v>43275.457463184524</v>
      </c>
      <c r="C101" s="9">
        <v>43244</v>
      </c>
      <c r="D101" s="9">
        <v>43275.457463184524</v>
      </c>
      <c r="E101" t="s">
        <v>23</v>
      </c>
      <c r="F101" t="s">
        <v>31</v>
      </c>
      <c r="G101" t="s">
        <v>95</v>
      </c>
      <c r="H101" s="10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s="132" t="str">
        <f>IF(TbRegistroEntradas[[#This Row],[Data da Competência]]=TbRegistroEntradas[[#This Row],[Data do Caixa Previsto]],"Vista","Prazo")</f>
        <v>Prazo</v>
      </c>
      <c r="Q10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2" spans="2:17" x14ac:dyDescent="0.25">
      <c r="B102" s="9">
        <v>43275.663970819842</v>
      </c>
      <c r="C102" s="9">
        <v>43249</v>
      </c>
      <c r="D102" s="9">
        <v>43275.663970819842</v>
      </c>
      <c r="E102" t="s">
        <v>23</v>
      </c>
      <c r="F102" t="s">
        <v>31</v>
      </c>
      <c r="G102" t="s">
        <v>157</v>
      </c>
      <c r="H102" s="10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s="132" t="str">
        <f>IF(TbRegistroEntradas[[#This Row],[Data da Competência]]=TbRegistroEntradas[[#This Row],[Data do Caixa Previsto]],"Vista","Prazo")</f>
        <v>Prazo</v>
      </c>
      <c r="Q10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3" spans="2:17" x14ac:dyDescent="0.25">
      <c r="B103" s="9">
        <v>43265.40932974538</v>
      </c>
      <c r="C103" s="9">
        <v>43250</v>
      </c>
      <c r="D103" s="9">
        <v>43265.40932974538</v>
      </c>
      <c r="E103" t="s">
        <v>23</v>
      </c>
      <c r="F103" t="s">
        <v>35</v>
      </c>
      <c r="G103" t="s">
        <v>158</v>
      </c>
      <c r="H103" s="10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s="132" t="str">
        <f>IF(TbRegistroEntradas[[#This Row],[Data da Competência]]=TbRegistroEntradas[[#This Row],[Data do Caixa Previsto]],"Vista","Prazo")</f>
        <v>Prazo</v>
      </c>
      <c r="Q10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4" spans="2:17" x14ac:dyDescent="0.25">
      <c r="B104" s="9">
        <v>43340.188642379559</v>
      </c>
      <c r="C104" s="9">
        <v>43254</v>
      </c>
      <c r="D104" s="9">
        <v>43313.778330733978</v>
      </c>
      <c r="E104" t="s">
        <v>23</v>
      </c>
      <c r="F104" t="s">
        <v>33</v>
      </c>
      <c r="G104" t="s">
        <v>159</v>
      </c>
      <c r="H104" s="10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s="132" t="str">
        <f>IF(TbRegistroEntradas[[#This Row],[Data da Competência]]=TbRegistroEntradas[[#This Row],[Data do Caixa Previsto]],"Vista","Prazo")</f>
        <v>Prazo</v>
      </c>
      <c r="Q10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26.410311645580805</v>
      </c>
    </row>
    <row r="105" spans="2:17" x14ac:dyDescent="0.25">
      <c r="B105" s="9">
        <v>43255</v>
      </c>
      <c r="C105" s="9">
        <v>43255</v>
      </c>
      <c r="D105" s="9">
        <v>43255</v>
      </c>
      <c r="E105" t="s">
        <v>23</v>
      </c>
      <c r="F105" t="s">
        <v>33</v>
      </c>
      <c r="G105" t="s">
        <v>160</v>
      </c>
      <c r="H105" s="10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s="132" t="str">
        <f>IF(TbRegistroEntradas[[#This Row],[Data da Competência]]=TbRegistroEntradas[[#This Row],[Data do Caixa Previsto]],"Vista","Prazo")</f>
        <v>Vista</v>
      </c>
      <c r="Q10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6" spans="2:17" x14ac:dyDescent="0.25">
      <c r="B106" s="9">
        <v>43267.639792395334</v>
      </c>
      <c r="C106" s="9">
        <v>43256</v>
      </c>
      <c r="D106" s="9">
        <v>43267.639792395334</v>
      </c>
      <c r="E106" t="s">
        <v>23</v>
      </c>
      <c r="F106" t="s">
        <v>31</v>
      </c>
      <c r="G106" t="s">
        <v>161</v>
      </c>
      <c r="H106" s="10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s="132" t="str">
        <f>IF(TbRegistroEntradas[[#This Row],[Data da Competência]]=TbRegistroEntradas[[#This Row],[Data do Caixa Previsto]],"Vista","Prazo")</f>
        <v>Prazo</v>
      </c>
      <c r="Q10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7" spans="2:17" x14ac:dyDescent="0.25">
      <c r="B107" s="9">
        <v>43259</v>
      </c>
      <c r="C107" s="9">
        <v>43259</v>
      </c>
      <c r="D107" s="9">
        <v>43259</v>
      </c>
      <c r="E107" t="s">
        <v>23</v>
      </c>
      <c r="F107" t="s">
        <v>34</v>
      </c>
      <c r="G107" t="s">
        <v>162</v>
      </c>
      <c r="H107" s="10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s="132" t="str">
        <f>IF(TbRegistroEntradas[[#This Row],[Data da Competência]]=TbRegistroEntradas[[#This Row],[Data do Caixa Previsto]],"Vista","Prazo")</f>
        <v>Vista</v>
      </c>
      <c r="Q10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8" spans="2:17" x14ac:dyDescent="0.25">
      <c r="B108" s="9">
        <v>43276.511490365912</v>
      </c>
      <c r="C108" s="9">
        <v>43261</v>
      </c>
      <c r="D108" s="9">
        <v>43276.511490365912</v>
      </c>
      <c r="E108" t="s">
        <v>23</v>
      </c>
      <c r="F108" t="s">
        <v>32</v>
      </c>
      <c r="G108" t="s">
        <v>163</v>
      </c>
      <c r="H108" s="10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s="132" t="str">
        <f>IF(TbRegistroEntradas[[#This Row],[Data da Competência]]=TbRegistroEntradas[[#This Row],[Data do Caixa Previsto]],"Vista","Prazo")</f>
        <v>Prazo</v>
      </c>
      <c r="Q10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9" spans="2:17" x14ac:dyDescent="0.25">
      <c r="B109" s="9">
        <v>43320.151513939236</v>
      </c>
      <c r="C109" s="9">
        <v>43264</v>
      </c>
      <c r="D109" s="9">
        <v>43320.151513939236</v>
      </c>
      <c r="E109" t="s">
        <v>23</v>
      </c>
      <c r="F109" t="s">
        <v>31</v>
      </c>
      <c r="G109" t="s">
        <v>164</v>
      </c>
      <c r="H109" s="10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s="132" t="str">
        <f>IF(TbRegistroEntradas[[#This Row],[Data da Competência]]=TbRegistroEntradas[[#This Row],[Data do Caixa Previsto]],"Vista","Prazo")</f>
        <v>Prazo</v>
      </c>
      <c r="Q10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0" spans="2:17" x14ac:dyDescent="0.25">
      <c r="B110" s="9">
        <v>43303.335943391627</v>
      </c>
      <c r="C110" s="9">
        <v>43265</v>
      </c>
      <c r="D110" s="9">
        <v>43303.335943391627</v>
      </c>
      <c r="E110" t="s">
        <v>23</v>
      </c>
      <c r="F110" t="s">
        <v>34</v>
      </c>
      <c r="G110" t="s">
        <v>165</v>
      </c>
      <c r="H110" s="10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s="132" t="str">
        <f>IF(TbRegistroEntradas[[#This Row],[Data da Competência]]=TbRegistroEntradas[[#This Row],[Data do Caixa Previsto]],"Vista","Prazo")</f>
        <v>Prazo</v>
      </c>
      <c r="Q1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1" spans="2:17" x14ac:dyDescent="0.25">
      <c r="B111" s="9">
        <v>43293.385542692129</v>
      </c>
      <c r="C111" s="9">
        <v>43266</v>
      </c>
      <c r="D111" s="9">
        <v>43293.385542692129</v>
      </c>
      <c r="E111" t="s">
        <v>23</v>
      </c>
      <c r="F111" t="s">
        <v>34</v>
      </c>
      <c r="G111" t="s">
        <v>166</v>
      </c>
      <c r="H111" s="10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s="132" t="str">
        <f>IF(TbRegistroEntradas[[#This Row],[Data da Competência]]=TbRegistroEntradas[[#This Row],[Data do Caixa Previsto]],"Vista","Prazo")</f>
        <v>Prazo</v>
      </c>
      <c r="Q1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2" spans="2:17" x14ac:dyDescent="0.25">
      <c r="B112" s="9">
        <v>43268</v>
      </c>
      <c r="C112" s="9">
        <v>43268</v>
      </c>
      <c r="D112" s="9">
        <v>43268</v>
      </c>
      <c r="E112" t="s">
        <v>23</v>
      </c>
      <c r="F112" t="s">
        <v>35</v>
      </c>
      <c r="G112" t="s">
        <v>167</v>
      </c>
      <c r="H112" s="10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s="132" t="str">
        <f>IF(TbRegistroEntradas[[#This Row],[Data da Competência]]=TbRegistroEntradas[[#This Row],[Data do Caixa Previsto]],"Vista","Prazo")</f>
        <v>Vista</v>
      </c>
      <c r="Q1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3" spans="2:17" x14ac:dyDescent="0.25">
      <c r="B113" s="9">
        <v>43326.374496804972</v>
      </c>
      <c r="C113" s="9">
        <v>43272</v>
      </c>
      <c r="D113" s="9">
        <v>43309.393451525575</v>
      </c>
      <c r="E113" t="s">
        <v>23</v>
      </c>
      <c r="F113" t="s">
        <v>35</v>
      </c>
      <c r="G113" t="s">
        <v>168</v>
      </c>
      <c r="H113" s="10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s="132" t="str">
        <f>IF(TbRegistroEntradas[[#This Row],[Data da Competência]]=TbRegistroEntradas[[#This Row],[Data do Caixa Previsto]],"Vista","Prazo")</f>
        <v>Prazo</v>
      </c>
      <c r="Q1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16.981045279397222</v>
      </c>
    </row>
    <row r="114" spans="2:17" x14ac:dyDescent="0.25">
      <c r="B114" s="9">
        <v>43313.637699425337</v>
      </c>
      <c r="C114" s="9">
        <v>43275</v>
      </c>
      <c r="D114" s="9">
        <v>43313.637699425337</v>
      </c>
      <c r="E114" t="s">
        <v>23</v>
      </c>
      <c r="F114" t="s">
        <v>35</v>
      </c>
      <c r="G114" t="s">
        <v>169</v>
      </c>
      <c r="H114" s="10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s="132" t="str">
        <f>IF(TbRegistroEntradas[[#This Row],[Data da Competência]]=TbRegistroEntradas[[#This Row],[Data do Caixa Previsto]],"Vista","Prazo")</f>
        <v>Prazo</v>
      </c>
      <c r="Q1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5" spans="2:17" x14ac:dyDescent="0.25">
      <c r="B115" s="9">
        <v>43317.738042183715</v>
      </c>
      <c r="C115" s="9">
        <v>43276</v>
      </c>
      <c r="D115" s="9">
        <v>43317.738042183715</v>
      </c>
      <c r="E115" t="s">
        <v>23</v>
      </c>
      <c r="F115" t="s">
        <v>34</v>
      </c>
      <c r="G115" t="s">
        <v>170</v>
      </c>
      <c r="H115" s="10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s="132" t="str">
        <f>IF(TbRegistroEntradas[[#This Row],[Data da Competência]]=TbRegistroEntradas[[#This Row],[Data do Caixa Previsto]],"Vista","Prazo")</f>
        <v>Prazo</v>
      </c>
      <c r="Q1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6" spans="2:17" x14ac:dyDescent="0.25">
      <c r="B116" s="9">
        <v>43328.896220051167</v>
      </c>
      <c r="C116" s="9">
        <v>43280</v>
      </c>
      <c r="D116" s="9">
        <v>43328.896220051167</v>
      </c>
      <c r="E116" t="s">
        <v>23</v>
      </c>
      <c r="F116" t="s">
        <v>34</v>
      </c>
      <c r="G116" t="s">
        <v>171</v>
      </c>
      <c r="H116" s="10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s="132" t="str">
        <f>IF(TbRegistroEntradas[[#This Row],[Data da Competência]]=TbRegistroEntradas[[#This Row],[Data do Caixa Previsto]],"Vista","Prazo")</f>
        <v>Prazo</v>
      </c>
      <c r="Q1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7" spans="2:17" x14ac:dyDescent="0.25">
      <c r="B117" s="9">
        <v>43398.744454202555</v>
      </c>
      <c r="C117" s="9">
        <v>43284</v>
      </c>
      <c r="D117" s="9">
        <v>43310.362560784597</v>
      </c>
      <c r="E117" t="s">
        <v>23</v>
      </c>
      <c r="F117" t="s">
        <v>34</v>
      </c>
      <c r="G117" t="s">
        <v>172</v>
      </c>
      <c r="H117" s="10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s="132" t="str">
        <f>IF(TbRegistroEntradas[[#This Row],[Data da Competência]]=TbRegistroEntradas[[#This Row],[Data do Caixa Previsto]],"Vista","Prazo")</f>
        <v>Prazo</v>
      </c>
      <c r="Q1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88.381893417958054</v>
      </c>
    </row>
    <row r="118" spans="2:17" x14ac:dyDescent="0.25">
      <c r="B118" s="9">
        <v>43343.848263098727</v>
      </c>
      <c r="C118" s="9">
        <v>43285</v>
      </c>
      <c r="D118" s="9">
        <v>43343.848263098727</v>
      </c>
      <c r="E118" t="s">
        <v>23</v>
      </c>
      <c r="F118" t="s">
        <v>34</v>
      </c>
      <c r="G118" t="s">
        <v>173</v>
      </c>
      <c r="H118" s="10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s="132" t="str">
        <f>IF(TbRegistroEntradas[[#This Row],[Data da Competência]]=TbRegistroEntradas[[#This Row],[Data do Caixa Previsto]],"Vista","Prazo")</f>
        <v>Prazo</v>
      </c>
      <c r="Q1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9" spans="2:17" x14ac:dyDescent="0.25">
      <c r="B119" s="9">
        <v>43316.086897207155</v>
      </c>
      <c r="C119" s="9">
        <v>43286</v>
      </c>
      <c r="D119" s="9">
        <v>43316.086897207155</v>
      </c>
      <c r="E119" t="s">
        <v>23</v>
      </c>
      <c r="F119" t="s">
        <v>33</v>
      </c>
      <c r="G119" t="s">
        <v>174</v>
      </c>
      <c r="H119" s="10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s="132" t="str">
        <f>IF(TbRegistroEntradas[[#This Row],[Data da Competência]]=TbRegistroEntradas[[#This Row],[Data do Caixa Previsto]],"Vista","Prazo")</f>
        <v>Prazo</v>
      </c>
      <c r="Q1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0" spans="2:17" x14ac:dyDescent="0.25">
      <c r="B120" s="9">
        <v>43336.184362990563</v>
      </c>
      <c r="C120" s="9">
        <v>43288</v>
      </c>
      <c r="D120" s="9">
        <v>43336.184362990563</v>
      </c>
      <c r="E120" t="s">
        <v>23</v>
      </c>
      <c r="F120" t="s">
        <v>32</v>
      </c>
      <c r="G120" t="s">
        <v>175</v>
      </c>
      <c r="H120" s="10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s="132" t="str">
        <f>IF(TbRegistroEntradas[[#This Row],[Data da Competência]]=TbRegistroEntradas[[#This Row],[Data do Caixa Previsto]],"Vista","Prazo")</f>
        <v>Prazo</v>
      </c>
      <c r="Q1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1" spans="2:17" x14ac:dyDescent="0.25">
      <c r="B121" s="9">
        <v>43323.658986192779</v>
      </c>
      <c r="C121" s="9">
        <v>43292</v>
      </c>
      <c r="D121" s="9">
        <v>43323.658986192779</v>
      </c>
      <c r="E121" t="s">
        <v>23</v>
      </c>
      <c r="F121" t="s">
        <v>35</v>
      </c>
      <c r="G121" t="s">
        <v>176</v>
      </c>
      <c r="H121" s="10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s="132" t="str">
        <f>IF(TbRegistroEntradas[[#This Row],[Data da Competência]]=TbRegistroEntradas[[#This Row],[Data do Caixa Previsto]],"Vista","Prazo")</f>
        <v>Prazo</v>
      </c>
      <c r="Q1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2" spans="2:17" x14ac:dyDescent="0.25">
      <c r="B122" s="9">
        <v>43311.051743268465</v>
      </c>
      <c r="C122" s="9">
        <v>43293</v>
      </c>
      <c r="D122" s="9">
        <v>43311.051743268465</v>
      </c>
      <c r="E122" t="s">
        <v>23</v>
      </c>
      <c r="F122" t="s">
        <v>31</v>
      </c>
      <c r="G122" t="s">
        <v>177</v>
      </c>
      <c r="H122" s="10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s="132" t="str">
        <f>IF(TbRegistroEntradas[[#This Row],[Data da Competência]]=TbRegistroEntradas[[#This Row],[Data do Caixa Previsto]],"Vista","Prazo")</f>
        <v>Prazo</v>
      </c>
      <c r="Q1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3" spans="2:17" x14ac:dyDescent="0.25">
      <c r="B123" s="9">
        <v>43302.671415134202</v>
      </c>
      <c r="C123" s="9">
        <v>43297</v>
      </c>
      <c r="D123" s="9">
        <v>43302.671415134202</v>
      </c>
      <c r="E123" t="s">
        <v>23</v>
      </c>
      <c r="F123" t="s">
        <v>34</v>
      </c>
      <c r="G123" t="s">
        <v>178</v>
      </c>
      <c r="H123" s="10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s="132" t="str">
        <f>IF(TbRegistroEntradas[[#This Row],[Data da Competência]]=TbRegistroEntradas[[#This Row],[Data do Caixa Previsto]],"Vista","Prazo")</f>
        <v>Prazo</v>
      </c>
      <c r="Q1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4" spans="2:17" x14ac:dyDescent="0.25">
      <c r="B124" s="9" t="s">
        <v>68</v>
      </c>
      <c r="C124" s="9">
        <v>43299</v>
      </c>
      <c r="D124" s="9">
        <v>43346.313143570049</v>
      </c>
      <c r="E124" t="s">
        <v>23</v>
      </c>
      <c r="F124" t="s">
        <v>34</v>
      </c>
      <c r="G124" t="s">
        <v>179</v>
      </c>
      <c r="H124" s="10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s="132" t="str">
        <f>IF(TbRegistroEntradas[[#This Row],[Data da Competência]]=TbRegistroEntradas[[#This Row],[Data do Caixa Previsto]],"Vista","Prazo")</f>
        <v>Prazo</v>
      </c>
      <c r="Q1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1679.6868564299511</v>
      </c>
    </row>
    <row r="125" spans="2:17" x14ac:dyDescent="0.25">
      <c r="B125" s="9" t="s">
        <v>68</v>
      </c>
      <c r="C125" s="9">
        <v>43304</v>
      </c>
      <c r="D125" s="9">
        <v>43304</v>
      </c>
      <c r="E125" t="s">
        <v>23</v>
      </c>
      <c r="F125" t="s">
        <v>35</v>
      </c>
      <c r="G125" t="s">
        <v>180</v>
      </c>
      <c r="H125" s="10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s="132" t="str">
        <f>IF(TbRegistroEntradas[[#This Row],[Data da Competência]]=TbRegistroEntradas[[#This Row],[Data do Caixa Previsto]],"Vista","Prazo")</f>
        <v>Vista</v>
      </c>
      <c r="Q1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1722</v>
      </c>
    </row>
    <row r="126" spans="2:17" x14ac:dyDescent="0.25">
      <c r="B126" s="9">
        <v>43350.178253053913</v>
      </c>
      <c r="C126" s="9">
        <v>43306</v>
      </c>
      <c r="D126" s="9">
        <v>43350.178253053913</v>
      </c>
      <c r="E126" t="s">
        <v>23</v>
      </c>
      <c r="F126" t="s">
        <v>32</v>
      </c>
      <c r="G126" t="s">
        <v>181</v>
      </c>
      <c r="H126" s="10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s="132" t="str">
        <f>IF(TbRegistroEntradas[[#This Row],[Data da Competência]]=TbRegistroEntradas[[#This Row],[Data do Caixa Previsto]],"Vista","Prazo")</f>
        <v>Prazo</v>
      </c>
      <c r="Q1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7" spans="2:17" x14ac:dyDescent="0.25">
      <c r="B127" s="9" t="s">
        <v>68</v>
      </c>
      <c r="C127" s="9">
        <v>43310</v>
      </c>
      <c r="D127" s="9">
        <v>43310</v>
      </c>
      <c r="E127" t="s">
        <v>23</v>
      </c>
      <c r="F127" t="s">
        <v>34</v>
      </c>
      <c r="G127" t="s">
        <v>182</v>
      </c>
      <c r="H127" s="10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s="132" t="str">
        <f>IF(TbRegistroEntradas[[#This Row],[Data da Competência]]=TbRegistroEntradas[[#This Row],[Data do Caixa Previsto]],"Vista","Prazo")</f>
        <v>Vista</v>
      </c>
      <c r="Q1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1716</v>
      </c>
    </row>
    <row r="128" spans="2:17" x14ac:dyDescent="0.25">
      <c r="B128" s="9">
        <v>43409.843724279854</v>
      </c>
      <c r="C128" s="9">
        <v>43315</v>
      </c>
      <c r="D128" s="9">
        <v>43357.5698549507</v>
      </c>
      <c r="E128" t="s">
        <v>23</v>
      </c>
      <c r="F128" t="s">
        <v>34</v>
      </c>
      <c r="G128" t="s">
        <v>183</v>
      </c>
      <c r="H128" s="10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s="132" t="str">
        <f>IF(TbRegistroEntradas[[#This Row],[Data da Competência]]=TbRegistroEntradas[[#This Row],[Data do Caixa Previsto]],"Vista","Prazo")</f>
        <v>Prazo</v>
      </c>
      <c r="Q1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52.273869329153968</v>
      </c>
    </row>
    <row r="129" spans="2:17" x14ac:dyDescent="0.25">
      <c r="B129" s="9">
        <v>43368.898087826492</v>
      </c>
      <c r="C129" s="9">
        <v>43318</v>
      </c>
      <c r="D129" s="9">
        <v>43318</v>
      </c>
      <c r="E129" t="s">
        <v>23</v>
      </c>
      <c r="F129" t="s">
        <v>34</v>
      </c>
      <c r="G129" t="s">
        <v>184</v>
      </c>
      <c r="H129" s="10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s="132" t="str">
        <f>IF(TbRegistroEntradas[[#This Row],[Data da Competência]]=TbRegistroEntradas[[#This Row],[Data do Caixa Previsto]],"Vista","Prazo")</f>
        <v>Vista</v>
      </c>
      <c r="Q1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50.898087826491974</v>
      </c>
    </row>
    <row r="130" spans="2:17" x14ac:dyDescent="0.25">
      <c r="B130" s="9">
        <v>43341.446775987133</v>
      </c>
      <c r="C130" s="9">
        <v>43321</v>
      </c>
      <c r="D130" s="9">
        <v>43341.446775987133</v>
      </c>
      <c r="E130" t="s">
        <v>23</v>
      </c>
      <c r="F130" t="s">
        <v>32</v>
      </c>
      <c r="G130" t="s">
        <v>185</v>
      </c>
      <c r="H130" s="10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s="132" t="str">
        <f>IF(TbRegistroEntradas[[#This Row],[Data da Competência]]=TbRegistroEntradas[[#This Row],[Data do Caixa Previsto]],"Vista","Prazo")</f>
        <v>Prazo</v>
      </c>
      <c r="Q1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1" spans="2:17" x14ac:dyDescent="0.25">
      <c r="B131" s="9">
        <v>43323</v>
      </c>
      <c r="C131" s="9">
        <v>43323</v>
      </c>
      <c r="D131" s="9">
        <v>43323</v>
      </c>
      <c r="E131" t="s">
        <v>23</v>
      </c>
      <c r="F131" t="s">
        <v>32</v>
      </c>
      <c r="G131" t="s">
        <v>186</v>
      </c>
      <c r="H131" s="10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s="132" t="str">
        <f>IF(TbRegistroEntradas[[#This Row],[Data da Competência]]=TbRegistroEntradas[[#This Row],[Data do Caixa Previsto]],"Vista","Prazo")</f>
        <v>Vista</v>
      </c>
      <c r="Q1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2" spans="2:17" x14ac:dyDescent="0.25">
      <c r="B132" s="9">
        <v>43360.32999077069</v>
      </c>
      <c r="C132" s="9">
        <v>43326</v>
      </c>
      <c r="D132" s="9">
        <v>43360.32999077069</v>
      </c>
      <c r="E132" t="s">
        <v>23</v>
      </c>
      <c r="F132" t="s">
        <v>31</v>
      </c>
      <c r="G132" t="s">
        <v>152</v>
      </c>
      <c r="H132" s="10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s="132" t="str">
        <f>IF(TbRegistroEntradas[[#This Row],[Data da Competência]]=TbRegistroEntradas[[#This Row],[Data do Caixa Previsto]],"Vista","Prazo")</f>
        <v>Prazo</v>
      </c>
      <c r="Q1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3" spans="2:17" x14ac:dyDescent="0.25">
      <c r="B133" s="9">
        <v>43329</v>
      </c>
      <c r="C133" s="9">
        <v>43329</v>
      </c>
      <c r="D133" s="9">
        <v>43329</v>
      </c>
      <c r="E133" t="s">
        <v>23</v>
      </c>
      <c r="F133" t="s">
        <v>34</v>
      </c>
      <c r="G133" t="s">
        <v>187</v>
      </c>
      <c r="H133" s="10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s="132" t="str">
        <f>IF(TbRegistroEntradas[[#This Row],[Data da Competência]]=TbRegistroEntradas[[#This Row],[Data do Caixa Previsto]],"Vista","Prazo")</f>
        <v>Vista</v>
      </c>
      <c r="Q1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4" spans="2:17" x14ac:dyDescent="0.25">
      <c r="B134" s="9">
        <v>43336</v>
      </c>
      <c r="C134" s="9">
        <v>43336</v>
      </c>
      <c r="D134" s="9">
        <v>43336</v>
      </c>
      <c r="E134" t="s">
        <v>23</v>
      </c>
      <c r="F134" t="s">
        <v>35</v>
      </c>
      <c r="G134" t="s">
        <v>188</v>
      </c>
      <c r="H134" s="10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s="132" t="str">
        <f>IF(TbRegistroEntradas[[#This Row],[Data da Competência]]=TbRegistroEntradas[[#This Row],[Data do Caixa Previsto]],"Vista","Prazo")</f>
        <v>Vista</v>
      </c>
      <c r="Q1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5" spans="2:17" x14ac:dyDescent="0.25">
      <c r="B135" s="9">
        <v>43475.322169976134</v>
      </c>
      <c r="C135" s="9">
        <v>43338</v>
      </c>
      <c r="D135" s="9">
        <v>43395.898810917068</v>
      </c>
      <c r="E135" t="s">
        <v>23</v>
      </c>
      <c r="F135" t="s">
        <v>35</v>
      </c>
      <c r="G135" t="s">
        <v>189</v>
      </c>
      <c r="H135" s="10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s="132" t="str">
        <f>IF(TbRegistroEntradas[[#This Row],[Data da Competência]]=TbRegistroEntradas[[#This Row],[Data do Caixa Previsto]],"Vista","Prazo")</f>
        <v>Prazo</v>
      </c>
      <c r="Q13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79.42335905906657</v>
      </c>
    </row>
    <row r="136" spans="2:17" x14ac:dyDescent="0.25">
      <c r="B136" s="9">
        <v>43393.910050358987</v>
      </c>
      <c r="C136" s="9">
        <v>43342</v>
      </c>
      <c r="D136" s="9">
        <v>43393.910050358987</v>
      </c>
      <c r="E136" t="s">
        <v>23</v>
      </c>
      <c r="F136" t="s">
        <v>34</v>
      </c>
      <c r="G136" t="s">
        <v>190</v>
      </c>
      <c r="H136" s="10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s="132" t="str">
        <f>IF(TbRegistroEntradas[[#This Row],[Data da Competência]]=TbRegistroEntradas[[#This Row],[Data do Caixa Previsto]],"Vista","Prazo")</f>
        <v>Prazo</v>
      </c>
      <c r="Q13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7" spans="2:17" x14ac:dyDescent="0.25">
      <c r="B137" s="9">
        <v>43405.581216074686</v>
      </c>
      <c r="C137" s="9">
        <v>43343</v>
      </c>
      <c r="D137" s="9">
        <v>43354.387651420941</v>
      </c>
      <c r="E137" t="s">
        <v>23</v>
      </c>
      <c r="F137" t="s">
        <v>32</v>
      </c>
      <c r="G137" t="s">
        <v>191</v>
      </c>
      <c r="H137" s="10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s="132" t="str">
        <f>IF(TbRegistroEntradas[[#This Row],[Data da Competência]]=TbRegistroEntradas[[#This Row],[Data do Caixa Previsto]],"Vista","Prazo")</f>
        <v>Prazo</v>
      </c>
      <c r="Q13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51.193564653745852</v>
      </c>
    </row>
    <row r="138" spans="2:17" x14ac:dyDescent="0.25">
      <c r="B138" s="9">
        <v>43370.663792328756</v>
      </c>
      <c r="C138" s="9">
        <v>43344</v>
      </c>
      <c r="D138" s="9">
        <v>43370.663792328756</v>
      </c>
      <c r="E138" t="s">
        <v>23</v>
      </c>
      <c r="F138" t="s">
        <v>34</v>
      </c>
      <c r="G138" t="s">
        <v>192</v>
      </c>
      <c r="H138" s="10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s="132" t="str">
        <f>IF(TbRegistroEntradas[[#This Row],[Data da Competência]]=TbRegistroEntradas[[#This Row],[Data do Caixa Previsto]],"Vista","Prazo")</f>
        <v>Prazo</v>
      </c>
      <c r="Q13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9" spans="2:17" x14ac:dyDescent="0.25">
      <c r="B139" s="9">
        <v>43350</v>
      </c>
      <c r="C139" s="9">
        <v>43350</v>
      </c>
      <c r="D139" s="9">
        <v>43350</v>
      </c>
      <c r="E139" t="s">
        <v>23</v>
      </c>
      <c r="F139" t="s">
        <v>35</v>
      </c>
      <c r="G139" t="s">
        <v>193</v>
      </c>
      <c r="H139" s="10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s="132" t="str">
        <f>IF(TbRegistroEntradas[[#This Row],[Data da Competência]]=TbRegistroEntradas[[#This Row],[Data do Caixa Previsto]],"Vista","Prazo")</f>
        <v>Vista</v>
      </c>
      <c r="Q13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0" spans="2:17" x14ac:dyDescent="0.25">
      <c r="B140" s="9">
        <v>43365.799147030826</v>
      </c>
      <c r="C140" s="9">
        <v>43352</v>
      </c>
      <c r="D140" s="9">
        <v>43365.799147030826</v>
      </c>
      <c r="E140" t="s">
        <v>23</v>
      </c>
      <c r="F140" t="s">
        <v>34</v>
      </c>
      <c r="G140" t="s">
        <v>194</v>
      </c>
      <c r="H140" s="10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s="132" t="str">
        <f>IF(TbRegistroEntradas[[#This Row],[Data da Competência]]=TbRegistroEntradas[[#This Row],[Data do Caixa Previsto]],"Vista","Prazo")</f>
        <v>Prazo</v>
      </c>
      <c r="Q14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1" spans="2:17" x14ac:dyDescent="0.25">
      <c r="B141" s="9">
        <v>43383.231108677093</v>
      </c>
      <c r="C141" s="9">
        <v>43355</v>
      </c>
      <c r="D141" s="9">
        <v>43383.231108677093</v>
      </c>
      <c r="E141" t="s">
        <v>23</v>
      </c>
      <c r="F141" t="s">
        <v>34</v>
      </c>
      <c r="G141" t="s">
        <v>195</v>
      </c>
      <c r="H141" s="10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s="132" t="str">
        <f>IF(TbRegistroEntradas[[#This Row],[Data da Competência]]=TbRegistroEntradas[[#This Row],[Data do Caixa Previsto]],"Vista","Prazo")</f>
        <v>Prazo</v>
      </c>
      <c r="Q14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2" spans="2:17" x14ac:dyDescent="0.25">
      <c r="B142" s="9">
        <v>43412.045933493078</v>
      </c>
      <c r="C142" s="9">
        <v>43361</v>
      </c>
      <c r="D142" s="9">
        <v>43412.045933493078</v>
      </c>
      <c r="E142" t="s">
        <v>23</v>
      </c>
      <c r="F142" t="s">
        <v>32</v>
      </c>
      <c r="G142" t="s">
        <v>196</v>
      </c>
      <c r="H142" s="10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s="132" t="str">
        <f>IF(TbRegistroEntradas[[#This Row],[Data da Competência]]=TbRegistroEntradas[[#This Row],[Data do Caixa Previsto]],"Vista","Prazo")</f>
        <v>Prazo</v>
      </c>
      <c r="Q14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3" spans="2:17" x14ac:dyDescent="0.25">
      <c r="B143" s="9">
        <v>43374.505096957248</v>
      </c>
      <c r="C143" s="9">
        <v>43363</v>
      </c>
      <c r="D143" s="9">
        <v>43374.505096957248</v>
      </c>
      <c r="E143" t="s">
        <v>23</v>
      </c>
      <c r="F143" t="s">
        <v>33</v>
      </c>
      <c r="G143" t="s">
        <v>197</v>
      </c>
      <c r="H143" s="10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s="132" t="str">
        <f>IF(TbRegistroEntradas[[#This Row],[Data da Competência]]=TbRegistroEntradas[[#This Row],[Data do Caixa Previsto]],"Vista","Prazo")</f>
        <v>Prazo</v>
      </c>
      <c r="Q14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4" spans="2:17" x14ac:dyDescent="0.25">
      <c r="B144" s="9">
        <v>43422.790502051183</v>
      </c>
      <c r="C144" s="9">
        <v>43364</v>
      </c>
      <c r="D144" s="9">
        <v>43364</v>
      </c>
      <c r="E144" t="s">
        <v>23</v>
      </c>
      <c r="F144" t="s">
        <v>34</v>
      </c>
      <c r="G144" t="s">
        <v>198</v>
      </c>
      <c r="H144" s="10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s="132" t="str">
        <f>IF(TbRegistroEntradas[[#This Row],[Data da Competência]]=TbRegistroEntradas[[#This Row],[Data do Caixa Previsto]],"Vista","Prazo")</f>
        <v>Vista</v>
      </c>
      <c r="Q14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58.790502051182557</v>
      </c>
    </row>
    <row r="145" spans="2:17" x14ac:dyDescent="0.25">
      <c r="B145" s="9">
        <v>43405.698265794999</v>
      </c>
      <c r="C145" s="9">
        <v>43366</v>
      </c>
      <c r="D145" s="9">
        <v>43405.698265794999</v>
      </c>
      <c r="E145" t="s">
        <v>23</v>
      </c>
      <c r="F145" t="s">
        <v>33</v>
      </c>
      <c r="G145" t="s">
        <v>199</v>
      </c>
      <c r="H145" s="10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s="132" t="str">
        <f>IF(TbRegistroEntradas[[#This Row],[Data da Competência]]=TbRegistroEntradas[[#This Row],[Data do Caixa Previsto]],"Vista","Prazo")</f>
        <v>Prazo</v>
      </c>
      <c r="Q14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6" spans="2:17" x14ac:dyDescent="0.25">
      <c r="B146" s="9">
        <v>43369</v>
      </c>
      <c r="C146" s="9">
        <v>43369</v>
      </c>
      <c r="D146" s="9">
        <v>43369</v>
      </c>
      <c r="E146" t="s">
        <v>23</v>
      </c>
      <c r="F146" t="s">
        <v>32</v>
      </c>
      <c r="G146" t="s">
        <v>200</v>
      </c>
      <c r="H146" s="10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s="132" t="str">
        <f>IF(TbRegistroEntradas[[#This Row],[Data da Competência]]=TbRegistroEntradas[[#This Row],[Data do Caixa Previsto]],"Vista","Prazo")</f>
        <v>Vista</v>
      </c>
      <c r="Q14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7" spans="2:17" x14ac:dyDescent="0.25">
      <c r="B147" s="9">
        <v>43392.294011107704</v>
      </c>
      <c r="C147" s="9">
        <v>43374</v>
      </c>
      <c r="D147" s="9">
        <v>43392.294011107704</v>
      </c>
      <c r="E147" t="s">
        <v>23</v>
      </c>
      <c r="F147" t="s">
        <v>34</v>
      </c>
      <c r="G147" t="s">
        <v>201</v>
      </c>
      <c r="H147" s="10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s="132" t="str">
        <f>IF(TbRegistroEntradas[[#This Row],[Data da Competência]]=TbRegistroEntradas[[#This Row],[Data do Caixa Previsto]],"Vista","Prazo")</f>
        <v>Prazo</v>
      </c>
      <c r="Q14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8" spans="2:17" x14ac:dyDescent="0.25">
      <c r="B148" s="9">
        <v>43399.816257310325</v>
      </c>
      <c r="C148" s="9">
        <v>43378</v>
      </c>
      <c r="D148" s="9">
        <v>43399.816257310325</v>
      </c>
      <c r="E148" t="s">
        <v>23</v>
      </c>
      <c r="F148" t="s">
        <v>31</v>
      </c>
      <c r="G148" t="s">
        <v>202</v>
      </c>
      <c r="H148" s="10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s="132" t="str">
        <f>IF(TbRegistroEntradas[[#This Row],[Data da Competência]]=TbRegistroEntradas[[#This Row],[Data do Caixa Previsto]],"Vista","Prazo")</f>
        <v>Prazo</v>
      </c>
      <c r="Q14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9" spans="2:17" x14ac:dyDescent="0.25">
      <c r="B149" s="9">
        <v>43432.893680650159</v>
      </c>
      <c r="C149" s="9">
        <v>43382</v>
      </c>
      <c r="D149" s="9">
        <v>43432.893680650159</v>
      </c>
      <c r="E149" t="s">
        <v>23</v>
      </c>
      <c r="F149" t="s">
        <v>35</v>
      </c>
      <c r="G149" t="s">
        <v>203</v>
      </c>
      <c r="H149" s="10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s="132" t="str">
        <f>IF(TbRegistroEntradas[[#This Row],[Data da Competência]]=TbRegistroEntradas[[#This Row],[Data do Caixa Previsto]],"Vista","Prazo")</f>
        <v>Prazo</v>
      </c>
      <c r="Q14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0" spans="2:17" x14ac:dyDescent="0.25">
      <c r="B150" s="9">
        <v>43382</v>
      </c>
      <c r="C150" s="9">
        <v>43382</v>
      </c>
      <c r="D150" s="9">
        <v>43382</v>
      </c>
      <c r="E150" t="s">
        <v>23</v>
      </c>
      <c r="F150" t="s">
        <v>35</v>
      </c>
      <c r="G150" t="s">
        <v>204</v>
      </c>
      <c r="H150" s="10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s="132" t="str">
        <f>IF(TbRegistroEntradas[[#This Row],[Data da Competência]]=TbRegistroEntradas[[#This Row],[Data do Caixa Previsto]],"Vista","Prazo")</f>
        <v>Vista</v>
      </c>
      <c r="Q15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1" spans="2:17" x14ac:dyDescent="0.25">
      <c r="B151" s="9">
        <v>43400.871146361249</v>
      </c>
      <c r="C151" s="9">
        <v>43387</v>
      </c>
      <c r="D151" s="9">
        <v>43400.871146361249</v>
      </c>
      <c r="E151" t="s">
        <v>23</v>
      </c>
      <c r="F151" t="s">
        <v>34</v>
      </c>
      <c r="G151" t="s">
        <v>205</v>
      </c>
      <c r="H151" s="10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s="132" t="str">
        <f>IF(TbRegistroEntradas[[#This Row],[Data da Competência]]=TbRegistroEntradas[[#This Row],[Data do Caixa Previsto]],"Vista","Prazo")</f>
        <v>Prazo</v>
      </c>
      <c r="Q15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2" spans="2:17" x14ac:dyDescent="0.25">
      <c r="B152" s="9" t="s">
        <v>68</v>
      </c>
      <c r="C152" s="9">
        <v>43389</v>
      </c>
      <c r="D152" s="9">
        <v>43438.136766228803</v>
      </c>
      <c r="E152" t="s">
        <v>23</v>
      </c>
      <c r="F152" t="s">
        <v>35</v>
      </c>
      <c r="G152" t="s">
        <v>206</v>
      </c>
      <c r="H152" s="10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s="132" t="str">
        <f>IF(TbRegistroEntradas[[#This Row],[Data da Competência]]=TbRegistroEntradas[[#This Row],[Data do Caixa Previsto]],"Vista","Prazo")</f>
        <v>Prazo</v>
      </c>
      <c r="Q15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1587.863233771197</v>
      </c>
    </row>
    <row r="153" spans="2:17" x14ac:dyDescent="0.25">
      <c r="B153" s="9">
        <v>43435.81232629544</v>
      </c>
      <c r="C153" s="9">
        <v>43394</v>
      </c>
      <c r="D153" s="9">
        <v>43435.81232629544</v>
      </c>
      <c r="E153" t="s">
        <v>23</v>
      </c>
      <c r="F153" t="s">
        <v>32</v>
      </c>
      <c r="G153" t="s">
        <v>207</v>
      </c>
      <c r="H153" s="10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s="132" t="str">
        <f>IF(TbRegistroEntradas[[#This Row],[Data da Competência]]=TbRegistroEntradas[[#This Row],[Data do Caixa Previsto]],"Vista","Prazo")</f>
        <v>Prazo</v>
      </c>
      <c r="Q15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4" spans="2:17" x14ac:dyDescent="0.25">
      <c r="B154" s="9">
        <v>43424.725606936045</v>
      </c>
      <c r="C154" s="9">
        <v>43398</v>
      </c>
      <c r="D154" s="9">
        <v>43419.609240604143</v>
      </c>
      <c r="E154" t="s">
        <v>23</v>
      </c>
      <c r="F154" t="s">
        <v>34</v>
      </c>
      <c r="G154" t="s">
        <v>208</v>
      </c>
      <c r="H154" s="10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s="132" t="str">
        <f>IF(TbRegistroEntradas[[#This Row],[Data da Competência]]=TbRegistroEntradas[[#This Row],[Data do Caixa Previsto]],"Vista","Prazo")</f>
        <v>Prazo</v>
      </c>
      <c r="Q15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5.1163663319020998</v>
      </c>
    </row>
    <row r="155" spans="2:17" x14ac:dyDescent="0.25">
      <c r="B155" s="9">
        <v>43398</v>
      </c>
      <c r="C155" s="9">
        <v>43398</v>
      </c>
      <c r="D155" s="9">
        <v>43398</v>
      </c>
      <c r="E155" t="s">
        <v>23</v>
      </c>
      <c r="F155" t="s">
        <v>32</v>
      </c>
      <c r="G155" t="s">
        <v>209</v>
      </c>
      <c r="H155" s="10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s="132" t="str">
        <f>IF(TbRegistroEntradas[[#This Row],[Data da Competência]]=TbRegistroEntradas[[#This Row],[Data do Caixa Previsto]],"Vista","Prazo")</f>
        <v>Vista</v>
      </c>
      <c r="Q15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6" spans="2:17" x14ac:dyDescent="0.25">
      <c r="B156" s="9" t="s">
        <v>68</v>
      </c>
      <c r="C156" s="9">
        <v>43403</v>
      </c>
      <c r="D156" s="9">
        <v>43403</v>
      </c>
      <c r="E156" t="s">
        <v>23</v>
      </c>
      <c r="F156" t="s">
        <v>34</v>
      </c>
      <c r="G156" t="s">
        <v>210</v>
      </c>
      <c r="H156" s="10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s="132" t="str">
        <f>IF(TbRegistroEntradas[[#This Row],[Data da Competência]]=TbRegistroEntradas[[#This Row],[Data do Caixa Previsto]],"Vista","Prazo")</f>
        <v>Vista</v>
      </c>
      <c r="Q15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1623</v>
      </c>
    </row>
    <row r="157" spans="2:17" x14ac:dyDescent="0.25">
      <c r="B157" s="9">
        <v>43442.90009272196</v>
      </c>
      <c r="C157" s="9">
        <v>43408</v>
      </c>
      <c r="D157" s="9">
        <v>43442.90009272196</v>
      </c>
      <c r="E157" t="s">
        <v>23</v>
      </c>
      <c r="F157" t="s">
        <v>33</v>
      </c>
      <c r="G157" t="s">
        <v>211</v>
      </c>
      <c r="H157" s="10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s="132" t="str">
        <f>IF(TbRegistroEntradas[[#This Row],[Data da Competência]]=TbRegistroEntradas[[#This Row],[Data do Caixa Previsto]],"Vista","Prazo")</f>
        <v>Prazo</v>
      </c>
      <c r="Q15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8" spans="2:17" x14ac:dyDescent="0.25">
      <c r="B158" s="9">
        <v>43431.589825007759</v>
      </c>
      <c r="C158" s="9">
        <v>43412</v>
      </c>
      <c r="D158" s="9">
        <v>43431.589825007759</v>
      </c>
      <c r="E158" t="s">
        <v>23</v>
      </c>
      <c r="F158" t="s">
        <v>34</v>
      </c>
      <c r="G158" t="s">
        <v>212</v>
      </c>
      <c r="H158" s="10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s="132" t="str">
        <f>IF(TbRegistroEntradas[[#This Row],[Data da Competência]]=TbRegistroEntradas[[#This Row],[Data do Caixa Previsto]],"Vista","Prazo")</f>
        <v>Prazo</v>
      </c>
      <c r="Q15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9" spans="2:17" x14ac:dyDescent="0.25">
      <c r="B159" s="9">
        <v>43421.091967250024</v>
      </c>
      <c r="C159" s="9">
        <v>43415</v>
      </c>
      <c r="D159" s="9">
        <v>43421.091967250024</v>
      </c>
      <c r="E159" t="s">
        <v>23</v>
      </c>
      <c r="F159" t="s">
        <v>34</v>
      </c>
      <c r="G159" t="s">
        <v>213</v>
      </c>
      <c r="H159" s="10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s="132" t="str">
        <f>IF(TbRegistroEntradas[[#This Row],[Data da Competência]]=TbRegistroEntradas[[#This Row],[Data do Caixa Previsto]],"Vista","Prazo")</f>
        <v>Prazo</v>
      </c>
      <c r="Q15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0" spans="2:17" x14ac:dyDescent="0.25">
      <c r="B160" s="9">
        <v>43418</v>
      </c>
      <c r="C160" s="9">
        <v>43418</v>
      </c>
      <c r="D160" s="9">
        <v>43418</v>
      </c>
      <c r="E160" t="s">
        <v>23</v>
      </c>
      <c r="F160" t="s">
        <v>34</v>
      </c>
      <c r="G160" t="s">
        <v>214</v>
      </c>
      <c r="H160" s="10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s="132" t="str">
        <f>IF(TbRegistroEntradas[[#This Row],[Data da Competência]]=TbRegistroEntradas[[#This Row],[Data do Caixa Previsto]],"Vista","Prazo")</f>
        <v>Vista</v>
      </c>
      <c r="Q16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1" spans="2:17" x14ac:dyDescent="0.25">
      <c r="B161" s="9">
        <v>43537.554614958019</v>
      </c>
      <c r="C161" s="9">
        <v>43421</v>
      </c>
      <c r="D161" s="9">
        <v>43464.748499618698</v>
      </c>
      <c r="E161" t="s">
        <v>23</v>
      </c>
      <c r="F161" t="s">
        <v>32</v>
      </c>
      <c r="G161" t="s">
        <v>215</v>
      </c>
      <c r="H161" s="10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s="132" t="str">
        <f>IF(TbRegistroEntradas[[#This Row],[Data da Competência]]=TbRegistroEntradas[[#This Row],[Data do Caixa Previsto]],"Vista","Prazo")</f>
        <v>Prazo</v>
      </c>
      <c r="Q16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72.806115339320968</v>
      </c>
    </row>
    <row r="162" spans="2:17" x14ac:dyDescent="0.25">
      <c r="B162" s="9">
        <v>43425</v>
      </c>
      <c r="C162" s="9">
        <v>43425</v>
      </c>
      <c r="D162" s="9">
        <v>43425</v>
      </c>
      <c r="E162" t="s">
        <v>23</v>
      </c>
      <c r="F162" t="s">
        <v>34</v>
      </c>
      <c r="G162" t="s">
        <v>216</v>
      </c>
      <c r="H162" s="10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s="132" t="str">
        <f>IF(TbRegistroEntradas[[#This Row],[Data da Competência]]=TbRegistroEntradas[[#This Row],[Data do Caixa Previsto]],"Vista","Prazo")</f>
        <v>Vista</v>
      </c>
      <c r="Q16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3" spans="2:17" x14ac:dyDescent="0.25">
      <c r="B163" s="9">
        <v>43465.063381850647</v>
      </c>
      <c r="C163" s="9">
        <v>43427</v>
      </c>
      <c r="D163" s="9">
        <v>43465.063381850647</v>
      </c>
      <c r="E163" t="s">
        <v>23</v>
      </c>
      <c r="F163" t="s">
        <v>34</v>
      </c>
      <c r="G163" t="s">
        <v>217</v>
      </c>
      <c r="H163" s="10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s="132" t="str">
        <f>IF(TbRegistroEntradas[[#This Row],[Data da Competência]]=TbRegistroEntradas[[#This Row],[Data do Caixa Previsto]],"Vista","Prazo")</f>
        <v>Prazo</v>
      </c>
      <c r="Q16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4" spans="2:17" x14ac:dyDescent="0.25">
      <c r="B164" s="9">
        <v>43457.507662679294</v>
      </c>
      <c r="C164" s="9">
        <v>43430</v>
      </c>
      <c r="D164" s="9">
        <v>43447.889924144794</v>
      </c>
      <c r="E164" t="s">
        <v>23</v>
      </c>
      <c r="F164" t="s">
        <v>31</v>
      </c>
      <c r="G164" t="s">
        <v>218</v>
      </c>
      <c r="H164" s="10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s="132" t="str">
        <f>IF(TbRegistroEntradas[[#This Row],[Data da Competência]]=TbRegistroEntradas[[#This Row],[Data do Caixa Previsto]],"Vista","Prazo")</f>
        <v>Prazo</v>
      </c>
      <c r="Q16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9.6177385344999493</v>
      </c>
    </row>
    <row r="165" spans="2:17" x14ac:dyDescent="0.25">
      <c r="B165" s="9">
        <v>43431</v>
      </c>
      <c r="C165" s="9">
        <v>43431</v>
      </c>
      <c r="D165" s="9">
        <v>43431</v>
      </c>
      <c r="E165" t="s">
        <v>23</v>
      </c>
      <c r="F165" t="s">
        <v>34</v>
      </c>
      <c r="G165" t="s">
        <v>219</v>
      </c>
      <c r="H165" s="10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s="132" t="str">
        <f>IF(TbRegistroEntradas[[#This Row],[Data da Competência]]=TbRegistroEntradas[[#This Row],[Data do Caixa Previsto]],"Vista","Prazo")</f>
        <v>Vista</v>
      </c>
      <c r="Q16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6" spans="2:17" x14ac:dyDescent="0.25">
      <c r="B166" s="9">
        <v>43434</v>
      </c>
      <c r="C166" s="9">
        <v>43434</v>
      </c>
      <c r="D166" s="9">
        <v>43434</v>
      </c>
      <c r="E166" t="s">
        <v>23</v>
      </c>
      <c r="F166" t="s">
        <v>35</v>
      </c>
      <c r="G166" t="s">
        <v>220</v>
      </c>
      <c r="H166" s="10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s="132" t="str">
        <f>IF(TbRegistroEntradas[[#This Row],[Data da Competência]]=TbRegistroEntradas[[#This Row],[Data do Caixa Previsto]],"Vista","Prazo")</f>
        <v>Vista</v>
      </c>
      <c r="Q16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7" spans="2:17" x14ac:dyDescent="0.25">
      <c r="B167" s="9" t="s">
        <v>68</v>
      </c>
      <c r="C167" s="9">
        <v>43440</v>
      </c>
      <c r="D167" s="9">
        <v>43487.390614414791</v>
      </c>
      <c r="E167" t="s">
        <v>23</v>
      </c>
      <c r="F167" t="s">
        <v>34</v>
      </c>
      <c r="G167" t="s">
        <v>221</v>
      </c>
      <c r="H167" s="10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s="132" t="str">
        <f>IF(TbRegistroEntradas[[#This Row],[Data da Competência]]=TbRegistroEntradas[[#This Row],[Data do Caixa Previsto]],"Vista","Prazo")</f>
        <v>Prazo</v>
      </c>
      <c r="Q16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1538.6093855852087</v>
      </c>
    </row>
    <row r="168" spans="2:17" x14ac:dyDescent="0.25">
      <c r="B168" s="9">
        <v>43560.827825537825</v>
      </c>
      <c r="C168" s="9">
        <v>43444</v>
      </c>
      <c r="D168" s="9">
        <v>43477.170204498791</v>
      </c>
      <c r="E168" t="s">
        <v>23</v>
      </c>
      <c r="F168" t="s">
        <v>35</v>
      </c>
      <c r="G168" t="s">
        <v>222</v>
      </c>
      <c r="H168" s="10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s="132" t="str">
        <f>IF(TbRegistroEntradas[[#This Row],[Data da Competência]]=TbRegistroEntradas[[#This Row],[Data do Caixa Previsto]],"Vista","Prazo")</f>
        <v>Prazo</v>
      </c>
      <c r="Q16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83.657621039033984</v>
      </c>
    </row>
    <row r="169" spans="2:17" x14ac:dyDescent="0.25">
      <c r="B169" s="9">
        <v>43503.119006949521</v>
      </c>
      <c r="C169" s="9">
        <v>43451</v>
      </c>
      <c r="D169" s="9">
        <v>43469.404646888193</v>
      </c>
      <c r="E169" t="s">
        <v>23</v>
      </c>
      <c r="F169" t="s">
        <v>34</v>
      </c>
      <c r="G169" t="s">
        <v>223</v>
      </c>
      <c r="H169" s="10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s="132" t="str">
        <f>IF(TbRegistroEntradas[[#This Row],[Data da Competência]]=TbRegistroEntradas[[#This Row],[Data do Caixa Previsto]],"Vista","Prazo")</f>
        <v>Prazo</v>
      </c>
      <c r="Q16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33.71436006132717</v>
      </c>
    </row>
    <row r="170" spans="2:17" x14ac:dyDescent="0.25">
      <c r="B170" s="9">
        <v>43459.694209767709</v>
      </c>
      <c r="C170" s="9">
        <v>43454</v>
      </c>
      <c r="D170" s="9">
        <v>43459.694209767709</v>
      </c>
      <c r="E170" t="s">
        <v>23</v>
      </c>
      <c r="F170" t="s">
        <v>32</v>
      </c>
      <c r="G170" t="s">
        <v>224</v>
      </c>
      <c r="H170" s="10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s="132" t="str">
        <f>IF(TbRegistroEntradas[[#This Row],[Data da Competência]]=TbRegistroEntradas[[#This Row],[Data do Caixa Previsto]],"Vista","Prazo")</f>
        <v>Prazo</v>
      </c>
      <c r="Q17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1" spans="2:17" x14ac:dyDescent="0.25">
      <c r="B171" s="9">
        <v>43497.817197182514</v>
      </c>
      <c r="C171" s="9">
        <v>43455</v>
      </c>
      <c r="D171" s="9">
        <v>43497.817197182514</v>
      </c>
      <c r="E171" t="s">
        <v>23</v>
      </c>
      <c r="F171" t="s">
        <v>35</v>
      </c>
      <c r="G171" t="s">
        <v>225</v>
      </c>
      <c r="H171" s="10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s="132" t="str">
        <f>IF(TbRegistroEntradas[[#This Row],[Data da Competência]]=TbRegistroEntradas[[#This Row],[Data do Caixa Previsto]],"Vista","Prazo")</f>
        <v>Prazo</v>
      </c>
      <c r="Q17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2" spans="2:17" x14ac:dyDescent="0.25">
      <c r="B172" s="9">
        <v>43457</v>
      </c>
      <c r="C172" s="9">
        <v>43457</v>
      </c>
      <c r="D172" s="9">
        <v>43457</v>
      </c>
      <c r="E172" t="s">
        <v>23</v>
      </c>
      <c r="F172" t="s">
        <v>35</v>
      </c>
      <c r="G172" t="s">
        <v>226</v>
      </c>
      <c r="H172" s="10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s="132" t="str">
        <f>IF(TbRegistroEntradas[[#This Row],[Data da Competência]]=TbRegistroEntradas[[#This Row],[Data do Caixa Previsto]],"Vista","Prazo")</f>
        <v>Vista</v>
      </c>
      <c r="Q17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3" spans="2:17" x14ac:dyDescent="0.25">
      <c r="B173" s="9">
        <v>43519.692753371986</v>
      </c>
      <c r="C173" s="9">
        <v>43462</v>
      </c>
      <c r="D173" s="9">
        <v>43519.692753371986</v>
      </c>
      <c r="E173" t="s">
        <v>23</v>
      </c>
      <c r="F173" t="s">
        <v>34</v>
      </c>
      <c r="G173" t="s">
        <v>227</v>
      </c>
      <c r="H173" s="10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s="132" t="str">
        <f>IF(TbRegistroEntradas[[#This Row],[Data da Competência]]=TbRegistroEntradas[[#This Row],[Data do Caixa Previsto]],"Vista","Prazo")</f>
        <v>Prazo</v>
      </c>
      <c r="Q17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4" spans="2:17" x14ac:dyDescent="0.25">
      <c r="B174" s="9">
        <v>43483.173836704627</v>
      </c>
      <c r="C174" s="9">
        <v>43465</v>
      </c>
      <c r="D174" s="9">
        <v>43483.090606344922</v>
      </c>
      <c r="E174" t="s">
        <v>23</v>
      </c>
      <c r="F174" t="s">
        <v>34</v>
      </c>
      <c r="G174" t="s">
        <v>228</v>
      </c>
      <c r="H174" s="10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s="132" t="str">
        <f>IF(TbRegistroEntradas[[#This Row],[Data da Competência]]=TbRegistroEntradas[[#This Row],[Data do Caixa Previsto]],"Vista","Prazo")</f>
        <v>Prazo</v>
      </c>
      <c r="Q17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8.3230359705339652E-2</v>
      </c>
    </row>
    <row r="175" spans="2:17" x14ac:dyDescent="0.25">
      <c r="B175" s="9">
        <v>43511.69240968494</v>
      </c>
      <c r="C175" s="9">
        <v>43469</v>
      </c>
      <c r="D175" s="9">
        <v>43511.69240968494</v>
      </c>
      <c r="E175" t="s">
        <v>23</v>
      </c>
      <c r="F175" t="s">
        <v>33</v>
      </c>
      <c r="G175" t="s">
        <v>229</v>
      </c>
      <c r="H175" s="10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s="132" t="str">
        <f>IF(TbRegistroEntradas[[#This Row],[Data da Competência]]=TbRegistroEntradas[[#This Row],[Data do Caixa Previsto]],"Vista","Prazo")</f>
        <v>Prazo</v>
      </c>
      <c r="Q17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6" spans="2:17" x14ac:dyDescent="0.25">
      <c r="B176" s="9">
        <v>43473</v>
      </c>
      <c r="C176" s="9">
        <v>43473</v>
      </c>
      <c r="D176" s="9">
        <v>43473</v>
      </c>
      <c r="E176" t="s">
        <v>23</v>
      </c>
      <c r="F176" t="s">
        <v>35</v>
      </c>
      <c r="G176" t="s">
        <v>230</v>
      </c>
      <c r="H176" s="10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s="132" t="str">
        <f>IF(TbRegistroEntradas[[#This Row],[Data da Competência]]=TbRegistroEntradas[[#This Row],[Data do Caixa Previsto]],"Vista","Prazo")</f>
        <v>Vista</v>
      </c>
      <c r="Q17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7" spans="2:17" x14ac:dyDescent="0.25">
      <c r="B177" s="9">
        <v>43478</v>
      </c>
      <c r="C177" s="9">
        <v>43478</v>
      </c>
      <c r="D177" s="9">
        <v>43478</v>
      </c>
      <c r="E177" t="s">
        <v>23</v>
      </c>
      <c r="F177" t="s">
        <v>34</v>
      </c>
      <c r="G177" t="s">
        <v>231</v>
      </c>
      <c r="H177" s="10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s="132" t="str">
        <f>IF(TbRegistroEntradas[[#This Row],[Data da Competência]]=TbRegistroEntradas[[#This Row],[Data do Caixa Previsto]],"Vista","Prazo")</f>
        <v>Vista</v>
      </c>
      <c r="Q17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8" spans="2:17" x14ac:dyDescent="0.25">
      <c r="B178" s="9">
        <v>43538.543475375038</v>
      </c>
      <c r="C178" s="9">
        <v>43482</v>
      </c>
      <c r="D178" s="9">
        <v>43538.543475375038</v>
      </c>
      <c r="E178" t="s">
        <v>23</v>
      </c>
      <c r="F178" t="s">
        <v>31</v>
      </c>
      <c r="G178" t="s">
        <v>232</v>
      </c>
      <c r="H178" s="10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s="132" t="str">
        <f>IF(TbRegistroEntradas[[#This Row],[Data da Competência]]=TbRegistroEntradas[[#This Row],[Data do Caixa Previsto]],"Vista","Prazo")</f>
        <v>Prazo</v>
      </c>
      <c r="Q17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9" spans="2:17" x14ac:dyDescent="0.25">
      <c r="B179" s="9">
        <v>43485.955494346097</v>
      </c>
      <c r="C179" s="9">
        <v>43485</v>
      </c>
      <c r="D179" s="9">
        <v>43485.955494346097</v>
      </c>
      <c r="E179" t="s">
        <v>23</v>
      </c>
      <c r="F179" t="s">
        <v>35</v>
      </c>
      <c r="G179" t="s">
        <v>233</v>
      </c>
      <c r="H179" s="10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s="132" t="str">
        <f>IF(TbRegistroEntradas[[#This Row],[Data da Competência]]=TbRegistroEntradas[[#This Row],[Data do Caixa Previsto]],"Vista","Prazo")</f>
        <v>Prazo</v>
      </c>
      <c r="Q17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0" spans="2:17" x14ac:dyDescent="0.25">
      <c r="B180" s="9" t="s">
        <v>68</v>
      </c>
      <c r="C180" s="9">
        <v>43486</v>
      </c>
      <c r="D180" s="9">
        <v>43522.615238592094</v>
      </c>
      <c r="E180" t="s">
        <v>23</v>
      </c>
      <c r="F180" t="s">
        <v>34</v>
      </c>
      <c r="G180" t="s">
        <v>234</v>
      </c>
      <c r="H180" s="10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s="132" t="str">
        <f>IF(TbRegistroEntradas[[#This Row],[Data da Competência]]=TbRegistroEntradas[[#This Row],[Data do Caixa Previsto]],"Vista","Prazo")</f>
        <v>Prazo</v>
      </c>
      <c r="Q18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1503.3847614079059</v>
      </c>
    </row>
    <row r="181" spans="2:17" x14ac:dyDescent="0.25">
      <c r="B181" s="9">
        <v>43505.043861470636</v>
      </c>
      <c r="C181" s="9">
        <v>43488</v>
      </c>
      <c r="D181" s="9">
        <v>43505.043861470636</v>
      </c>
      <c r="E181" t="s">
        <v>23</v>
      </c>
      <c r="F181" t="s">
        <v>33</v>
      </c>
      <c r="G181" t="s">
        <v>235</v>
      </c>
      <c r="H181" s="10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s="132" t="str">
        <f>IF(TbRegistroEntradas[[#This Row],[Data da Competência]]=TbRegistroEntradas[[#This Row],[Data do Caixa Previsto]],"Vista","Prazo")</f>
        <v>Prazo</v>
      </c>
      <c r="Q18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2" spans="2:17" x14ac:dyDescent="0.25">
      <c r="B182" s="9" t="s">
        <v>68</v>
      </c>
      <c r="C182" s="9">
        <v>43492</v>
      </c>
      <c r="D182" s="9">
        <v>43513.423178401492</v>
      </c>
      <c r="E182" t="s">
        <v>23</v>
      </c>
      <c r="F182" t="s">
        <v>34</v>
      </c>
      <c r="G182" t="s">
        <v>236</v>
      </c>
      <c r="H182" s="10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s="132" t="str">
        <f>IF(TbRegistroEntradas[[#This Row],[Data da Competência]]=TbRegistroEntradas[[#This Row],[Data do Caixa Previsto]],"Vista","Prazo")</f>
        <v>Prazo</v>
      </c>
      <c r="Q18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1512.5768215985081</v>
      </c>
    </row>
    <row r="183" spans="2:17" x14ac:dyDescent="0.25">
      <c r="B183" s="9">
        <v>43494</v>
      </c>
      <c r="C183" s="9">
        <v>43494</v>
      </c>
      <c r="D183" s="9">
        <v>43494</v>
      </c>
      <c r="E183" t="s">
        <v>23</v>
      </c>
      <c r="F183" t="s">
        <v>34</v>
      </c>
      <c r="G183" t="s">
        <v>237</v>
      </c>
      <c r="H183" s="10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s="132" t="str">
        <f>IF(TbRegistroEntradas[[#This Row],[Data da Competência]]=TbRegistroEntradas[[#This Row],[Data do Caixa Previsto]],"Vista","Prazo")</f>
        <v>Vista</v>
      </c>
      <c r="Q18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4" spans="2:17" x14ac:dyDescent="0.25">
      <c r="B184" s="9">
        <v>43535.333758130932</v>
      </c>
      <c r="C184" s="9">
        <v>43498</v>
      </c>
      <c r="D184" s="9">
        <v>43534.989762344601</v>
      </c>
      <c r="E184" t="s">
        <v>23</v>
      </c>
      <c r="F184" t="s">
        <v>33</v>
      </c>
      <c r="G184" t="s">
        <v>238</v>
      </c>
      <c r="H184" s="10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s="132" t="str">
        <f>IF(TbRegistroEntradas[[#This Row],[Data da Competência]]=TbRegistroEntradas[[#This Row],[Data do Caixa Previsto]],"Vista","Prazo")</f>
        <v>Prazo</v>
      </c>
      <c r="Q18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0.34399578633019701</v>
      </c>
    </row>
    <row r="185" spans="2:17" x14ac:dyDescent="0.25">
      <c r="B185" s="9">
        <v>43512.886043755854</v>
      </c>
      <c r="C185" s="9">
        <v>43501</v>
      </c>
      <c r="D185" s="9">
        <v>43512.886043755854</v>
      </c>
      <c r="E185" t="s">
        <v>23</v>
      </c>
      <c r="F185" t="s">
        <v>33</v>
      </c>
      <c r="G185" t="s">
        <v>239</v>
      </c>
      <c r="H185" s="10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s="132" t="str">
        <f>IF(TbRegistroEntradas[[#This Row],[Data da Competência]]=TbRegistroEntradas[[#This Row],[Data do Caixa Previsto]],"Vista","Prazo")</f>
        <v>Prazo</v>
      </c>
      <c r="Q18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6" spans="2:17" x14ac:dyDescent="0.25">
      <c r="B186" s="9">
        <v>43532.824988934779</v>
      </c>
      <c r="C186" s="9">
        <v>43502</v>
      </c>
      <c r="D186" s="9">
        <v>43532.824988934779</v>
      </c>
      <c r="E186" t="s">
        <v>23</v>
      </c>
      <c r="F186" t="s">
        <v>32</v>
      </c>
      <c r="G186" t="s">
        <v>240</v>
      </c>
      <c r="H186" s="10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s="132" t="str">
        <f>IF(TbRegistroEntradas[[#This Row],[Data da Competência]]=TbRegistroEntradas[[#This Row],[Data do Caixa Previsto]],"Vista","Prazo")</f>
        <v>Prazo</v>
      </c>
      <c r="Q18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7" spans="2:17" x14ac:dyDescent="0.25">
      <c r="B187" s="9">
        <v>43540.311131757786</v>
      </c>
      <c r="C187" s="9">
        <v>43505</v>
      </c>
      <c r="D187" s="9">
        <v>43540.311131757786</v>
      </c>
      <c r="E187" t="s">
        <v>23</v>
      </c>
      <c r="F187" t="s">
        <v>35</v>
      </c>
      <c r="G187" t="s">
        <v>241</v>
      </c>
      <c r="H187" s="10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s="132" t="str">
        <f>IF(TbRegistroEntradas[[#This Row],[Data da Competência]]=TbRegistroEntradas[[#This Row],[Data do Caixa Previsto]],"Vista","Prazo")</f>
        <v>Prazo</v>
      </c>
      <c r="Q18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8" spans="2:17" x14ac:dyDescent="0.25">
      <c r="B188" s="9">
        <v>43541.652544038297</v>
      </c>
      <c r="C188" s="9">
        <v>43506</v>
      </c>
      <c r="D188" s="9">
        <v>43541.652544038297</v>
      </c>
      <c r="E188" t="s">
        <v>23</v>
      </c>
      <c r="F188" t="s">
        <v>31</v>
      </c>
      <c r="G188" t="s">
        <v>242</v>
      </c>
      <c r="H188" s="10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s="132" t="str">
        <f>IF(TbRegistroEntradas[[#This Row],[Data da Competência]]=TbRegistroEntradas[[#This Row],[Data do Caixa Previsto]],"Vista","Prazo")</f>
        <v>Prazo</v>
      </c>
      <c r="Q18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9" spans="2:17" x14ac:dyDescent="0.25">
      <c r="B189" s="9">
        <v>43549.598526870293</v>
      </c>
      <c r="C189" s="9">
        <v>43508</v>
      </c>
      <c r="D189" s="9">
        <v>43508</v>
      </c>
      <c r="E189" t="s">
        <v>23</v>
      </c>
      <c r="F189" t="s">
        <v>34</v>
      </c>
      <c r="G189" t="s">
        <v>243</v>
      </c>
      <c r="H189" s="10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s="132" t="str">
        <f>IF(TbRegistroEntradas[[#This Row],[Data da Competência]]=TbRegistroEntradas[[#This Row],[Data do Caixa Previsto]],"Vista","Prazo")</f>
        <v>Vista</v>
      </c>
      <c r="Q18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41.598526870293426</v>
      </c>
    </row>
    <row r="190" spans="2:17" x14ac:dyDescent="0.25">
      <c r="B190" s="9">
        <v>43509</v>
      </c>
      <c r="C190" s="9">
        <v>43509</v>
      </c>
      <c r="D190" s="9">
        <v>43509</v>
      </c>
      <c r="E190" t="s">
        <v>23</v>
      </c>
      <c r="F190" t="s">
        <v>35</v>
      </c>
      <c r="G190" t="s">
        <v>244</v>
      </c>
      <c r="H190" s="10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s="132" t="str">
        <f>IF(TbRegistroEntradas[[#This Row],[Data da Competência]]=TbRegistroEntradas[[#This Row],[Data do Caixa Previsto]],"Vista","Prazo")</f>
        <v>Vista</v>
      </c>
      <c r="Q19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1" spans="2:17" x14ac:dyDescent="0.25">
      <c r="B191" s="9">
        <v>43512</v>
      </c>
      <c r="C191" s="9">
        <v>43512</v>
      </c>
      <c r="D191" s="9">
        <v>43512</v>
      </c>
      <c r="E191" t="s">
        <v>23</v>
      </c>
      <c r="F191" t="s">
        <v>34</v>
      </c>
      <c r="G191" t="s">
        <v>245</v>
      </c>
      <c r="H191" s="10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s="132" t="str">
        <f>IF(TbRegistroEntradas[[#This Row],[Data da Competência]]=TbRegistroEntradas[[#This Row],[Data do Caixa Previsto]],"Vista","Prazo")</f>
        <v>Vista</v>
      </c>
      <c r="Q19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2" spans="2:17" x14ac:dyDescent="0.25">
      <c r="B192" s="9">
        <v>43533.185938305287</v>
      </c>
      <c r="C192" s="9">
        <v>43513</v>
      </c>
      <c r="D192" s="9">
        <v>43513</v>
      </c>
      <c r="E192" t="s">
        <v>23</v>
      </c>
      <c r="F192" t="s">
        <v>34</v>
      </c>
      <c r="G192" t="s">
        <v>246</v>
      </c>
      <c r="H192" s="10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s="132" t="str">
        <f>IF(TbRegistroEntradas[[#This Row],[Data da Competência]]=TbRegistroEntradas[[#This Row],[Data do Caixa Previsto]],"Vista","Prazo")</f>
        <v>Vista</v>
      </c>
      <c r="Q19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20.185938305286982</v>
      </c>
    </row>
    <row r="193" spans="2:17" x14ac:dyDescent="0.25">
      <c r="B193" s="9">
        <v>43540.820705056554</v>
      </c>
      <c r="C193" s="9">
        <v>43514</v>
      </c>
      <c r="D193" s="9">
        <v>43540.820705056554</v>
      </c>
      <c r="E193" t="s">
        <v>23</v>
      </c>
      <c r="F193" t="s">
        <v>35</v>
      </c>
      <c r="G193" t="s">
        <v>247</v>
      </c>
      <c r="H193" s="10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s="132" t="str">
        <f>IF(TbRegistroEntradas[[#This Row],[Data da Competência]]=TbRegistroEntradas[[#This Row],[Data do Caixa Previsto]],"Vista","Prazo")</f>
        <v>Prazo</v>
      </c>
      <c r="Q19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4" spans="2:17" x14ac:dyDescent="0.25">
      <c r="B194" s="9">
        <v>43548.222942782464</v>
      </c>
      <c r="C194" s="9">
        <v>43517</v>
      </c>
      <c r="D194" s="9">
        <v>43548.222942782464</v>
      </c>
      <c r="E194" t="s">
        <v>23</v>
      </c>
      <c r="F194" t="s">
        <v>35</v>
      </c>
      <c r="G194" t="s">
        <v>248</v>
      </c>
      <c r="H194" s="10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s="132" t="str">
        <f>IF(TbRegistroEntradas[[#This Row],[Data da Competência]]=TbRegistroEntradas[[#This Row],[Data do Caixa Previsto]],"Vista","Prazo")</f>
        <v>Prazo</v>
      </c>
      <c r="Q19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5" spans="2:17" x14ac:dyDescent="0.25">
      <c r="B195" s="9">
        <v>43522</v>
      </c>
      <c r="C195" s="9">
        <v>43522</v>
      </c>
      <c r="D195" s="9">
        <v>43522</v>
      </c>
      <c r="E195" t="s">
        <v>23</v>
      </c>
      <c r="F195" t="s">
        <v>34</v>
      </c>
      <c r="G195" t="s">
        <v>249</v>
      </c>
      <c r="H195" s="10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s="132" t="str">
        <f>IF(TbRegistroEntradas[[#This Row],[Data da Competência]]=TbRegistroEntradas[[#This Row],[Data do Caixa Previsto]],"Vista","Prazo")</f>
        <v>Vista</v>
      </c>
      <c r="Q19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6" spans="2:17" x14ac:dyDescent="0.25">
      <c r="B196" s="9">
        <v>43525</v>
      </c>
      <c r="C196" s="9">
        <v>43525</v>
      </c>
      <c r="D196" s="9">
        <v>43525</v>
      </c>
      <c r="E196" t="s">
        <v>23</v>
      </c>
      <c r="F196" t="s">
        <v>32</v>
      </c>
      <c r="G196" t="s">
        <v>250</v>
      </c>
      <c r="H196" s="10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s="132" t="str">
        <f>IF(TbRegistroEntradas[[#This Row],[Data da Competência]]=TbRegistroEntradas[[#This Row],[Data do Caixa Previsto]],"Vista","Prazo")</f>
        <v>Vista</v>
      </c>
      <c r="Q19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7" spans="2:17" x14ac:dyDescent="0.25">
      <c r="B197" s="9">
        <v>43527</v>
      </c>
      <c r="C197" s="9">
        <v>43527</v>
      </c>
      <c r="D197" s="9">
        <v>43527</v>
      </c>
      <c r="E197" t="s">
        <v>23</v>
      </c>
      <c r="F197" t="s">
        <v>32</v>
      </c>
      <c r="G197" t="s">
        <v>251</v>
      </c>
      <c r="H197" s="10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s="132" t="str">
        <f>IF(TbRegistroEntradas[[#This Row],[Data da Competência]]=TbRegistroEntradas[[#This Row],[Data do Caixa Previsto]],"Vista","Prazo")</f>
        <v>Vista</v>
      </c>
      <c r="Q19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8" spans="2:17" x14ac:dyDescent="0.25">
      <c r="B198" s="9">
        <v>43563.221434488092</v>
      </c>
      <c r="C198" s="9">
        <v>43534</v>
      </c>
      <c r="D198" s="9">
        <v>43563.221434488092</v>
      </c>
      <c r="E198" t="s">
        <v>23</v>
      </c>
      <c r="F198" t="s">
        <v>32</v>
      </c>
      <c r="G198" t="s">
        <v>252</v>
      </c>
      <c r="H198" s="10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s="132" t="str">
        <f>IF(TbRegistroEntradas[[#This Row],[Data da Competência]]=TbRegistroEntradas[[#This Row],[Data do Caixa Previsto]],"Vista","Prazo")</f>
        <v>Prazo</v>
      </c>
      <c r="Q19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9" spans="2:17" x14ac:dyDescent="0.25">
      <c r="B199" s="9">
        <v>43578.576921560554</v>
      </c>
      <c r="C199" s="9">
        <v>43537</v>
      </c>
      <c r="D199" s="9">
        <v>43578.576921560554</v>
      </c>
      <c r="E199" t="s">
        <v>23</v>
      </c>
      <c r="F199" t="s">
        <v>34</v>
      </c>
      <c r="G199" t="s">
        <v>253</v>
      </c>
      <c r="H199" s="10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s="132" t="str">
        <f>IF(TbRegistroEntradas[[#This Row],[Data da Competência]]=TbRegistroEntradas[[#This Row],[Data do Caixa Previsto]],"Vista","Prazo")</f>
        <v>Prazo</v>
      </c>
      <c r="Q19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0" spans="2:17" x14ac:dyDescent="0.25">
      <c r="B200" s="9">
        <v>43543</v>
      </c>
      <c r="C200" s="9">
        <v>43543</v>
      </c>
      <c r="D200" s="9">
        <v>43543</v>
      </c>
      <c r="E200" t="s">
        <v>23</v>
      </c>
      <c r="F200" t="s">
        <v>33</v>
      </c>
      <c r="G200" t="s">
        <v>254</v>
      </c>
      <c r="H200" s="10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s="132" t="str">
        <f>IF(TbRegistroEntradas[[#This Row],[Data da Competência]]=TbRegistroEntradas[[#This Row],[Data do Caixa Previsto]],"Vista","Prazo")</f>
        <v>Vista</v>
      </c>
      <c r="Q20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1" spans="2:17" x14ac:dyDescent="0.25">
      <c r="B201" s="9">
        <v>43545</v>
      </c>
      <c r="C201" s="9">
        <v>43545</v>
      </c>
      <c r="D201" s="9">
        <v>43545</v>
      </c>
      <c r="E201" t="s">
        <v>23</v>
      </c>
      <c r="F201" t="s">
        <v>33</v>
      </c>
      <c r="G201" t="s">
        <v>255</v>
      </c>
      <c r="H201" s="10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s="132" t="str">
        <f>IF(TbRegistroEntradas[[#This Row],[Data da Competência]]=TbRegistroEntradas[[#This Row],[Data do Caixa Previsto]],"Vista","Prazo")</f>
        <v>Vista</v>
      </c>
      <c r="Q20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2" spans="2:17" x14ac:dyDescent="0.25">
      <c r="B202" s="9" t="s">
        <v>68</v>
      </c>
      <c r="C202" s="9">
        <v>43551</v>
      </c>
      <c r="D202" s="9">
        <v>43586.046958916726</v>
      </c>
      <c r="E202" t="s">
        <v>23</v>
      </c>
      <c r="F202" t="s">
        <v>35</v>
      </c>
      <c r="G202" t="s">
        <v>256</v>
      </c>
      <c r="H202" s="10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s="132" t="str">
        <f>IF(TbRegistroEntradas[[#This Row],[Data da Competência]]=TbRegistroEntradas[[#This Row],[Data do Caixa Previsto]],"Vista","Prazo")</f>
        <v>Prazo</v>
      </c>
      <c r="Q20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1439.953041083274</v>
      </c>
    </row>
    <row r="203" spans="2:17" x14ac:dyDescent="0.25">
      <c r="B203" s="9">
        <v>43643.859593934918</v>
      </c>
      <c r="C203" s="9">
        <v>43552</v>
      </c>
      <c r="D203" s="9">
        <v>43586.891175257784</v>
      </c>
      <c r="E203" t="s">
        <v>23</v>
      </c>
      <c r="F203" t="s">
        <v>35</v>
      </c>
      <c r="G203" t="s">
        <v>257</v>
      </c>
      <c r="H203" s="10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s="132" t="str">
        <f>IF(TbRegistroEntradas[[#This Row],[Data da Competência]]=TbRegistroEntradas[[#This Row],[Data do Caixa Previsto]],"Vista","Prazo")</f>
        <v>Prazo</v>
      </c>
      <c r="Q20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56.968418677133741</v>
      </c>
    </row>
    <row r="204" spans="2:17" x14ac:dyDescent="0.25">
      <c r="B204" s="9">
        <v>43558</v>
      </c>
      <c r="C204" s="9">
        <v>43558</v>
      </c>
      <c r="D204" s="9">
        <v>43558</v>
      </c>
      <c r="E204" t="s">
        <v>23</v>
      </c>
      <c r="F204" t="s">
        <v>34</v>
      </c>
      <c r="G204" t="s">
        <v>258</v>
      </c>
      <c r="H204" s="10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s="132" t="str">
        <f>IF(TbRegistroEntradas[[#This Row],[Data da Competência]]=TbRegistroEntradas[[#This Row],[Data do Caixa Previsto]],"Vista","Prazo")</f>
        <v>Vista</v>
      </c>
      <c r="Q20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5" spans="2:17" x14ac:dyDescent="0.25">
      <c r="B205" s="9">
        <v>43561</v>
      </c>
      <c r="C205" s="9">
        <v>43561</v>
      </c>
      <c r="D205" s="9">
        <v>43561</v>
      </c>
      <c r="E205" t="s">
        <v>23</v>
      </c>
      <c r="F205" t="s">
        <v>34</v>
      </c>
      <c r="G205" t="s">
        <v>259</v>
      </c>
      <c r="H205" s="10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s="132" t="str">
        <f>IF(TbRegistroEntradas[[#This Row],[Data da Competência]]=TbRegistroEntradas[[#This Row],[Data do Caixa Previsto]],"Vista","Prazo")</f>
        <v>Vista</v>
      </c>
      <c r="Q20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6" spans="2:17" x14ac:dyDescent="0.25">
      <c r="B206" s="9">
        <v>43625.061431141949</v>
      </c>
      <c r="C206" s="9">
        <v>43562</v>
      </c>
      <c r="D206" s="9">
        <v>43586.693447907084</v>
      </c>
      <c r="E206" t="s">
        <v>23</v>
      </c>
      <c r="F206" t="s">
        <v>35</v>
      </c>
      <c r="G206" t="s">
        <v>260</v>
      </c>
      <c r="H206" s="10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s="132" t="str">
        <f>IF(TbRegistroEntradas[[#This Row],[Data da Competência]]=TbRegistroEntradas[[#This Row],[Data do Caixa Previsto]],"Vista","Prazo")</f>
        <v>Prazo</v>
      </c>
      <c r="Q20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38.367983234864369</v>
      </c>
    </row>
    <row r="207" spans="2:17" x14ac:dyDescent="0.25">
      <c r="B207" s="9">
        <v>43609.201502582175</v>
      </c>
      <c r="C207" s="9">
        <v>43564</v>
      </c>
      <c r="D207" s="9">
        <v>43609.201502582175</v>
      </c>
      <c r="E207" t="s">
        <v>23</v>
      </c>
      <c r="F207" t="s">
        <v>32</v>
      </c>
      <c r="G207" t="s">
        <v>261</v>
      </c>
      <c r="H207" s="10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s="132" t="str">
        <f>IF(TbRegistroEntradas[[#This Row],[Data da Competência]]=TbRegistroEntradas[[#This Row],[Data do Caixa Previsto]],"Vista","Prazo")</f>
        <v>Prazo</v>
      </c>
      <c r="Q20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8" spans="2:17" x14ac:dyDescent="0.25">
      <c r="B208" s="9">
        <v>43615.075827004257</v>
      </c>
      <c r="C208" s="9">
        <v>43567</v>
      </c>
      <c r="D208" s="9">
        <v>43615.075827004257</v>
      </c>
      <c r="E208" t="s">
        <v>23</v>
      </c>
      <c r="F208" t="s">
        <v>34</v>
      </c>
      <c r="G208" t="s">
        <v>262</v>
      </c>
      <c r="H208" s="10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s="132" t="str">
        <f>IF(TbRegistroEntradas[[#This Row],[Data da Competência]]=TbRegistroEntradas[[#This Row],[Data do Caixa Previsto]],"Vista","Prazo")</f>
        <v>Prazo</v>
      </c>
      <c r="Q20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9" spans="2:17" x14ac:dyDescent="0.25">
      <c r="B209" s="9">
        <v>43569</v>
      </c>
      <c r="C209" s="9">
        <v>43569</v>
      </c>
      <c r="D209" s="9">
        <v>43569</v>
      </c>
      <c r="E209" t="s">
        <v>23</v>
      </c>
      <c r="F209" t="s">
        <v>32</v>
      </c>
      <c r="G209" t="s">
        <v>263</v>
      </c>
      <c r="H209" s="10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s="132" t="str">
        <f>IF(TbRegistroEntradas[[#This Row],[Data da Competência]]=TbRegistroEntradas[[#This Row],[Data do Caixa Previsto]],"Vista","Prazo")</f>
        <v>Vista</v>
      </c>
      <c r="Q20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0" spans="2:17" x14ac:dyDescent="0.25">
      <c r="B210" s="9" t="s">
        <v>68</v>
      </c>
      <c r="C210" s="9">
        <v>43573</v>
      </c>
      <c r="D210" s="9">
        <v>43579.931861207129</v>
      </c>
      <c r="E210" t="s">
        <v>23</v>
      </c>
      <c r="F210" t="s">
        <v>32</v>
      </c>
      <c r="G210" t="s">
        <v>264</v>
      </c>
      <c r="H210" s="10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s="132" t="str">
        <f>IF(TbRegistroEntradas[[#This Row],[Data da Competência]]=TbRegistroEntradas[[#This Row],[Data do Caixa Previsto]],"Vista","Prazo")</f>
        <v>Prazo</v>
      </c>
      <c r="Q2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1446.0681387928707</v>
      </c>
    </row>
    <row r="211" spans="2:17" x14ac:dyDescent="0.25">
      <c r="B211" s="9">
        <v>43598.937055888804</v>
      </c>
      <c r="C211" s="9">
        <v>43575</v>
      </c>
      <c r="D211" s="9">
        <v>43598.937055888804</v>
      </c>
      <c r="E211" t="s">
        <v>23</v>
      </c>
      <c r="F211" t="s">
        <v>33</v>
      </c>
      <c r="G211" t="s">
        <v>265</v>
      </c>
      <c r="H211" s="10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s="132" t="str">
        <f>IF(TbRegistroEntradas[[#This Row],[Data da Competência]]=TbRegistroEntradas[[#This Row],[Data do Caixa Previsto]],"Vista","Prazo")</f>
        <v>Prazo</v>
      </c>
      <c r="Q2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2" spans="2:17" x14ac:dyDescent="0.25">
      <c r="B212" s="9">
        <v>43683.92551073448</v>
      </c>
      <c r="C212" s="9">
        <v>43582</v>
      </c>
      <c r="D212" s="9">
        <v>43625.868579479997</v>
      </c>
      <c r="E212" t="s">
        <v>23</v>
      </c>
      <c r="F212" t="s">
        <v>35</v>
      </c>
      <c r="G212" t="s">
        <v>266</v>
      </c>
      <c r="H212" s="10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s="132" t="str">
        <f>IF(TbRegistroEntradas[[#This Row],[Data da Competência]]=TbRegistroEntradas[[#This Row],[Data do Caixa Previsto]],"Vista","Prazo")</f>
        <v>Prazo</v>
      </c>
      <c r="Q2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58.056931254483061</v>
      </c>
    </row>
    <row r="213" spans="2:17" x14ac:dyDescent="0.25">
      <c r="B213" s="9">
        <v>43595.986786318994</v>
      </c>
      <c r="C213" s="9">
        <v>43584</v>
      </c>
      <c r="D213" s="9">
        <v>43595.986786318994</v>
      </c>
      <c r="E213" t="s">
        <v>23</v>
      </c>
      <c r="F213" t="s">
        <v>34</v>
      </c>
      <c r="G213" t="s">
        <v>267</v>
      </c>
      <c r="H213" s="10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s="132" t="str">
        <f>IF(TbRegistroEntradas[[#This Row],[Data da Competência]]=TbRegistroEntradas[[#This Row],[Data do Caixa Previsto]],"Vista","Prazo")</f>
        <v>Prazo</v>
      </c>
      <c r="Q2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4" spans="2:17" x14ac:dyDescent="0.25">
      <c r="B214" s="9">
        <v>43594.434933470475</v>
      </c>
      <c r="C214" s="9">
        <v>43585</v>
      </c>
      <c r="D214" s="9">
        <v>43594.434933470475</v>
      </c>
      <c r="E214" t="s">
        <v>23</v>
      </c>
      <c r="F214" t="s">
        <v>34</v>
      </c>
      <c r="G214" t="s">
        <v>268</v>
      </c>
      <c r="H214" s="10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s="132" t="str">
        <f>IF(TbRegistroEntradas[[#This Row],[Data da Competência]]=TbRegistroEntradas[[#This Row],[Data do Caixa Previsto]],"Vista","Prazo")</f>
        <v>Prazo</v>
      </c>
      <c r="Q2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5" spans="2:17" x14ac:dyDescent="0.25">
      <c r="B215" s="9">
        <v>43587</v>
      </c>
      <c r="C215" s="9">
        <v>43587</v>
      </c>
      <c r="D215" s="9">
        <v>43587</v>
      </c>
      <c r="E215" t="s">
        <v>23</v>
      </c>
      <c r="F215" t="s">
        <v>35</v>
      </c>
      <c r="G215" t="s">
        <v>269</v>
      </c>
      <c r="H215" s="10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s="132" t="str">
        <f>IF(TbRegistroEntradas[[#This Row],[Data da Competência]]=TbRegistroEntradas[[#This Row],[Data do Caixa Previsto]],"Vista","Prazo")</f>
        <v>Vista</v>
      </c>
      <c r="Q2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6" spans="2:17" x14ac:dyDescent="0.25">
      <c r="B216" s="9">
        <v>43626.576857263979</v>
      </c>
      <c r="C216" s="9">
        <v>43590</v>
      </c>
      <c r="D216" s="9">
        <v>43626.576857263979</v>
      </c>
      <c r="E216" t="s">
        <v>23</v>
      </c>
      <c r="F216" t="s">
        <v>34</v>
      </c>
      <c r="G216" t="s">
        <v>270</v>
      </c>
      <c r="H216" s="10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s="132" t="str">
        <f>IF(TbRegistroEntradas[[#This Row],[Data da Competência]]=TbRegistroEntradas[[#This Row],[Data do Caixa Previsto]],"Vista","Prazo")</f>
        <v>Prazo</v>
      </c>
      <c r="Q2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7" spans="2:17" x14ac:dyDescent="0.25">
      <c r="B217" s="9">
        <v>43592</v>
      </c>
      <c r="C217" s="9">
        <v>43592</v>
      </c>
      <c r="D217" s="9">
        <v>43592</v>
      </c>
      <c r="E217" t="s">
        <v>23</v>
      </c>
      <c r="F217" t="s">
        <v>34</v>
      </c>
      <c r="G217" t="s">
        <v>271</v>
      </c>
      <c r="H217" s="10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s="132" t="str">
        <f>IF(TbRegistroEntradas[[#This Row],[Data da Competência]]=TbRegistroEntradas[[#This Row],[Data do Caixa Previsto]],"Vista","Prazo")</f>
        <v>Vista</v>
      </c>
      <c r="Q2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8" spans="2:17" x14ac:dyDescent="0.25">
      <c r="B218" s="9">
        <v>43603.679990785502</v>
      </c>
      <c r="C218" s="9">
        <v>43593</v>
      </c>
      <c r="D218" s="9">
        <v>43603.679990785502</v>
      </c>
      <c r="E218" t="s">
        <v>23</v>
      </c>
      <c r="F218" t="s">
        <v>32</v>
      </c>
      <c r="G218" t="s">
        <v>272</v>
      </c>
      <c r="H218" s="10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s="132" t="str">
        <f>IF(TbRegistroEntradas[[#This Row],[Data da Competência]]=TbRegistroEntradas[[#This Row],[Data do Caixa Previsto]],"Vista","Prazo")</f>
        <v>Prazo</v>
      </c>
      <c r="Q2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9" spans="2:17" x14ac:dyDescent="0.25">
      <c r="B219" s="9">
        <v>43597</v>
      </c>
      <c r="C219" s="9">
        <v>43597</v>
      </c>
      <c r="D219" s="9">
        <v>43597</v>
      </c>
      <c r="E219" t="s">
        <v>23</v>
      </c>
      <c r="F219" t="s">
        <v>34</v>
      </c>
      <c r="G219" t="s">
        <v>273</v>
      </c>
      <c r="H219" s="10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s="132" t="str">
        <f>IF(TbRegistroEntradas[[#This Row],[Data da Competência]]=TbRegistroEntradas[[#This Row],[Data do Caixa Previsto]],"Vista","Prazo")</f>
        <v>Vista</v>
      </c>
      <c r="Q2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0" spans="2:17" x14ac:dyDescent="0.25">
      <c r="B220" s="9">
        <v>43631.169319753048</v>
      </c>
      <c r="C220" s="9">
        <v>43600</v>
      </c>
      <c r="D220" s="9">
        <v>43631.169319753048</v>
      </c>
      <c r="E220" t="s">
        <v>23</v>
      </c>
      <c r="F220" t="s">
        <v>34</v>
      </c>
      <c r="G220" t="s">
        <v>274</v>
      </c>
      <c r="H220" s="10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s="132" t="str">
        <f>IF(TbRegistroEntradas[[#This Row],[Data da Competência]]=TbRegistroEntradas[[#This Row],[Data do Caixa Previsto]],"Vista","Prazo")</f>
        <v>Prazo</v>
      </c>
      <c r="Q2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1" spans="2:17" x14ac:dyDescent="0.25">
      <c r="B221" s="9">
        <v>43635.878098777197</v>
      </c>
      <c r="C221" s="9">
        <v>43604</v>
      </c>
      <c r="D221" s="9">
        <v>43635.878098777197</v>
      </c>
      <c r="E221" t="s">
        <v>23</v>
      </c>
      <c r="F221" t="s">
        <v>35</v>
      </c>
      <c r="G221" t="s">
        <v>275</v>
      </c>
      <c r="H221" s="10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s="132" t="str">
        <f>IF(TbRegistroEntradas[[#This Row],[Data da Competência]]=TbRegistroEntradas[[#This Row],[Data do Caixa Previsto]],"Vista","Prazo")</f>
        <v>Prazo</v>
      </c>
      <c r="Q2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2" spans="2:17" x14ac:dyDescent="0.25">
      <c r="B222" s="9">
        <v>43630.288414733965</v>
      </c>
      <c r="C222" s="9">
        <v>43609</v>
      </c>
      <c r="D222" s="9">
        <v>43630.288414733965</v>
      </c>
      <c r="E222" t="s">
        <v>23</v>
      </c>
      <c r="F222" t="s">
        <v>33</v>
      </c>
      <c r="G222" t="s">
        <v>276</v>
      </c>
      <c r="H222" s="10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s="132" t="str">
        <f>IF(TbRegistroEntradas[[#This Row],[Data da Competência]]=TbRegistroEntradas[[#This Row],[Data do Caixa Previsto]],"Vista","Prazo")</f>
        <v>Prazo</v>
      </c>
      <c r="Q2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3" spans="2:17" x14ac:dyDescent="0.25">
      <c r="B223" s="9" t="s">
        <v>68</v>
      </c>
      <c r="C223" s="9">
        <v>43611</v>
      </c>
      <c r="D223" s="9">
        <v>43611.846709635254</v>
      </c>
      <c r="E223" t="s">
        <v>23</v>
      </c>
      <c r="F223" t="s">
        <v>34</v>
      </c>
      <c r="G223" t="s">
        <v>277</v>
      </c>
      <c r="H223" s="10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s="132" t="str">
        <f>IF(TbRegistroEntradas[[#This Row],[Data da Competência]]=TbRegistroEntradas[[#This Row],[Data do Caixa Previsto]],"Vista","Prazo")</f>
        <v>Prazo</v>
      </c>
      <c r="Q2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1414.1532903647458</v>
      </c>
    </row>
    <row r="224" spans="2:17" x14ac:dyDescent="0.25">
      <c r="B224" s="9">
        <v>43655.218374780801</v>
      </c>
      <c r="C224" s="9">
        <v>43614</v>
      </c>
      <c r="D224" s="9">
        <v>43655.218374780801</v>
      </c>
      <c r="E224" t="s">
        <v>23</v>
      </c>
      <c r="F224" t="s">
        <v>32</v>
      </c>
      <c r="G224" t="s">
        <v>278</v>
      </c>
      <c r="H224" s="10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s="132" t="str">
        <f>IF(TbRegistroEntradas[[#This Row],[Data da Competência]]=TbRegistroEntradas[[#This Row],[Data do Caixa Previsto]],"Vista","Prazo")</f>
        <v>Prazo</v>
      </c>
      <c r="Q2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5" spans="2:17" x14ac:dyDescent="0.25">
      <c r="B225" s="9" t="s">
        <v>68</v>
      </c>
      <c r="C225" s="9">
        <v>43615</v>
      </c>
      <c r="D225" s="9">
        <v>43648.175451286195</v>
      </c>
      <c r="E225" t="s">
        <v>23</v>
      </c>
      <c r="F225" t="s">
        <v>31</v>
      </c>
      <c r="G225" t="s">
        <v>279</v>
      </c>
      <c r="H225" s="10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s="132" t="str">
        <f>IF(TbRegistroEntradas[[#This Row],[Data da Competência]]=TbRegistroEntradas[[#This Row],[Data do Caixa Previsto]],"Vista","Prazo")</f>
        <v>Prazo</v>
      </c>
      <c r="Q2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1377.8245487138047</v>
      </c>
    </row>
    <row r="226" spans="2:17" x14ac:dyDescent="0.25">
      <c r="B226" s="9">
        <v>43641.616865332398</v>
      </c>
      <c r="C226" s="9">
        <v>43620</v>
      </c>
      <c r="D226" s="9">
        <v>43641.616865332398</v>
      </c>
      <c r="E226" t="s">
        <v>23</v>
      </c>
      <c r="F226" t="s">
        <v>34</v>
      </c>
      <c r="G226" t="s">
        <v>280</v>
      </c>
      <c r="H226" s="10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s="132" t="str">
        <f>IF(TbRegistroEntradas[[#This Row],[Data da Competência]]=TbRegistroEntradas[[#This Row],[Data do Caixa Previsto]],"Vista","Prazo")</f>
        <v>Prazo</v>
      </c>
      <c r="Q2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7" spans="2:17" x14ac:dyDescent="0.25">
      <c r="B227" s="9">
        <v>43649.788116268363</v>
      </c>
      <c r="C227" s="9">
        <v>43625</v>
      </c>
      <c r="D227" s="9">
        <v>43632.847420047961</v>
      </c>
      <c r="E227" t="s">
        <v>23</v>
      </c>
      <c r="F227" t="s">
        <v>34</v>
      </c>
      <c r="G227" t="s">
        <v>281</v>
      </c>
      <c r="H227" s="10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s="132" t="str">
        <f>IF(TbRegistroEntradas[[#This Row],[Data da Competência]]=TbRegistroEntradas[[#This Row],[Data do Caixa Previsto]],"Vista","Prazo")</f>
        <v>Prazo</v>
      </c>
      <c r="Q2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16.940696220401151</v>
      </c>
    </row>
    <row r="228" spans="2:17" x14ac:dyDescent="0.25">
      <c r="B228" s="9">
        <v>43743.201110258502</v>
      </c>
      <c r="C228" s="9">
        <v>43629</v>
      </c>
      <c r="D228" s="9">
        <v>43668.924870501287</v>
      </c>
      <c r="E228" t="s">
        <v>23</v>
      </c>
      <c r="F228" t="s">
        <v>31</v>
      </c>
      <c r="G228" t="s">
        <v>282</v>
      </c>
      <c r="H228" s="10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s="132" t="str">
        <f>IF(TbRegistroEntradas[[#This Row],[Data da Competência]]=TbRegistroEntradas[[#This Row],[Data do Caixa Previsto]],"Vista","Prazo")</f>
        <v>Prazo</v>
      </c>
      <c r="Q2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74.27623975721508</v>
      </c>
    </row>
    <row r="229" spans="2:17" x14ac:dyDescent="0.25">
      <c r="B229" s="9" t="s">
        <v>68</v>
      </c>
      <c r="C229" s="9">
        <v>43631</v>
      </c>
      <c r="D229" s="9">
        <v>43631</v>
      </c>
      <c r="E229" t="s">
        <v>23</v>
      </c>
      <c r="F229" t="s">
        <v>33</v>
      </c>
      <c r="G229" t="s">
        <v>283</v>
      </c>
      <c r="H229" s="10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s="132" t="str">
        <f>IF(TbRegistroEntradas[[#This Row],[Data da Competência]]=TbRegistroEntradas[[#This Row],[Data do Caixa Previsto]],"Vista","Prazo")</f>
        <v>Vista</v>
      </c>
      <c r="Q2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1395</v>
      </c>
    </row>
    <row r="230" spans="2:17" x14ac:dyDescent="0.25">
      <c r="B230" s="9">
        <v>43647.603244851816</v>
      </c>
      <c r="C230" s="9">
        <v>43632</v>
      </c>
      <c r="D230" s="9">
        <v>43647.603244851816</v>
      </c>
      <c r="E230" t="s">
        <v>23</v>
      </c>
      <c r="F230" t="s">
        <v>35</v>
      </c>
      <c r="G230" t="s">
        <v>284</v>
      </c>
      <c r="H230" s="10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s="132" t="str">
        <f>IF(TbRegistroEntradas[[#This Row],[Data da Competência]]=TbRegistroEntradas[[#This Row],[Data do Caixa Previsto]],"Vista","Prazo")</f>
        <v>Prazo</v>
      </c>
      <c r="Q2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1" spans="2:17" x14ac:dyDescent="0.25">
      <c r="B231" s="9">
        <v>43687.570970311433</v>
      </c>
      <c r="C231" s="9">
        <v>43636</v>
      </c>
      <c r="D231" s="9">
        <v>43687.570970311433</v>
      </c>
      <c r="E231" t="s">
        <v>23</v>
      </c>
      <c r="F231" t="s">
        <v>31</v>
      </c>
      <c r="G231" t="s">
        <v>285</v>
      </c>
      <c r="H231" s="10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s="132" t="str">
        <f>IF(TbRegistroEntradas[[#This Row],[Data da Competência]]=TbRegistroEntradas[[#This Row],[Data do Caixa Previsto]],"Vista","Prazo")</f>
        <v>Prazo</v>
      </c>
      <c r="Q2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2" spans="2:17" x14ac:dyDescent="0.25">
      <c r="B232" s="9">
        <v>43702.813608475633</v>
      </c>
      <c r="C232" s="9">
        <v>43641</v>
      </c>
      <c r="D232" s="9">
        <v>43645.269692137255</v>
      </c>
      <c r="E232" t="s">
        <v>23</v>
      </c>
      <c r="F232" t="s">
        <v>31</v>
      </c>
      <c r="G232" t="s">
        <v>286</v>
      </c>
      <c r="H232" s="10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s="132" t="str">
        <f>IF(TbRegistroEntradas[[#This Row],[Data da Competência]]=TbRegistroEntradas[[#This Row],[Data do Caixa Previsto]],"Vista","Prazo")</f>
        <v>Prazo</v>
      </c>
      <c r="Q2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57.54391633837804</v>
      </c>
    </row>
    <row r="233" spans="2:17" x14ac:dyDescent="0.25">
      <c r="B233" s="9">
        <v>43710.361296576302</v>
      </c>
      <c r="C233" s="9">
        <v>43644</v>
      </c>
      <c r="D233" s="9">
        <v>43662.268601302756</v>
      </c>
      <c r="E233" t="s">
        <v>23</v>
      </c>
      <c r="F233" t="s">
        <v>34</v>
      </c>
      <c r="G233" t="s">
        <v>287</v>
      </c>
      <c r="H233" s="10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s="132" t="str">
        <f>IF(TbRegistroEntradas[[#This Row],[Data da Competência]]=TbRegistroEntradas[[#This Row],[Data do Caixa Previsto]],"Vista","Prazo")</f>
        <v>Prazo</v>
      </c>
      <c r="Q2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48.092695273546269</v>
      </c>
    </row>
    <row r="234" spans="2:17" x14ac:dyDescent="0.25">
      <c r="B234" s="9">
        <v>43647.81451187309</v>
      </c>
      <c r="C234" s="9">
        <v>43645</v>
      </c>
      <c r="D234" s="9">
        <v>43647.81451187309</v>
      </c>
      <c r="E234" t="s">
        <v>23</v>
      </c>
      <c r="F234" t="s">
        <v>34</v>
      </c>
      <c r="G234" t="s">
        <v>288</v>
      </c>
      <c r="H234" s="10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s="132" t="str">
        <f>IF(TbRegistroEntradas[[#This Row],[Data da Competência]]=TbRegistroEntradas[[#This Row],[Data do Caixa Previsto]],"Vista","Prazo")</f>
        <v>Prazo</v>
      </c>
      <c r="Q2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topLeftCell="D1" zoomScale="85" zoomScaleNormal="85" workbookViewId="0">
      <pane ySplit="3" topLeftCell="A4" activePane="bottomLeft" state="frozen"/>
      <selection activeCell="B4" sqref="B4"/>
      <selection pane="bottomLeft" activeCell="O4" sqref="O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15" width="11.710937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12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45" customHeight="1" thickBot="1" x14ac:dyDescent="0.3">
      <c r="B3" s="14" t="s">
        <v>51</v>
      </c>
      <c r="C3" s="14" t="s">
        <v>52</v>
      </c>
      <c r="D3" s="14" t="s">
        <v>53</v>
      </c>
      <c r="E3" s="14" t="s">
        <v>54</v>
      </c>
      <c r="F3" s="14" t="s">
        <v>55</v>
      </c>
      <c r="G3" s="14" t="s">
        <v>56</v>
      </c>
      <c r="H3" s="15" t="s">
        <v>57</v>
      </c>
      <c r="I3" s="14" t="s">
        <v>537</v>
      </c>
      <c r="J3" s="14" t="s">
        <v>538</v>
      </c>
      <c r="K3" s="14" t="s">
        <v>539</v>
      </c>
      <c r="L3" s="14" t="s">
        <v>540</v>
      </c>
      <c r="M3" s="14" t="s">
        <v>546</v>
      </c>
      <c r="N3" s="14" t="s">
        <v>545</v>
      </c>
      <c r="O3" s="14" t="s">
        <v>607</v>
      </c>
    </row>
    <row r="4" spans="1:15" ht="20.100000000000001" customHeight="1" x14ac:dyDescent="0.25">
      <c r="B4" s="9">
        <v>43015.689099944895</v>
      </c>
      <c r="C4" s="9">
        <v>42957</v>
      </c>
      <c r="D4" s="9">
        <v>43015.689099944895</v>
      </c>
      <c r="E4" t="s">
        <v>37</v>
      </c>
      <c r="F4" t="s">
        <v>35</v>
      </c>
      <c r="G4" t="s">
        <v>289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" spans="1:15" ht="20.100000000000001" customHeight="1" x14ac:dyDescent="0.25">
      <c r="B5" s="9">
        <v>42995.83151981284</v>
      </c>
      <c r="C5" s="9">
        <v>42960</v>
      </c>
      <c r="D5" s="9">
        <v>42995.83151981284</v>
      </c>
      <c r="E5" t="s">
        <v>37</v>
      </c>
      <c r="F5" t="s">
        <v>44</v>
      </c>
      <c r="G5" t="s">
        <v>290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" spans="1:15" ht="20.100000000000001" customHeight="1" x14ac:dyDescent="0.25">
      <c r="B6" s="9">
        <v>42983.821864178215</v>
      </c>
      <c r="C6" s="9">
        <v>42965</v>
      </c>
      <c r="D6" s="9">
        <v>42983.821864178215</v>
      </c>
      <c r="E6" t="s">
        <v>37</v>
      </c>
      <c r="F6" t="s">
        <v>35</v>
      </c>
      <c r="G6" t="s">
        <v>291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" spans="1:15" ht="20.100000000000001" customHeight="1" x14ac:dyDescent="0.25">
      <c r="B7" s="9">
        <v>43004.400385589004</v>
      </c>
      <c r="C7" s="9">
        <v>42970</v>
      </c>
      <c r="D7" s="9">
        <v>43004.400385589004</v>
      </c>
      <c r="E7" t="s">
        <v>37</v>
      </c>
      <c r="F7" t="s">
        <v>35</v>
      </c>
      <c r="G7" t="s">
        <v>292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" spans="1:15" ht="20.100000000000001" customHeight="1" x14ac:dyDescent="0.25">
      <c r="B8" s="9">
        <v>43002.058153394239</v>
      </c>
      <c r="C8" s="9">
        <v>42971</v>
      </c>
      <c r="D8" s="9">
        <v>43002.058153394239</v>
      </c>
      <c r="E8" t="s">
        <v>37</v>
      </c>
      <c r="F8" t="s">
        <v>44</v>
      </c>
      <c r="G8" t="s">
        <v>293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" spans="1:15" ht="20.100000000000001" customHeight="1" x14ac:dyDescent="0.25">
      <c r="B9" s="9">
        <v>42980.358785052202</v>
      </c>
      <c r="C9" s="9">
        <v>42972</v>
      </c>
      <c r="D9" s="9">
        <v>42980.358785052202</v>
      </c>
      <c r="E9" t="s">
        <v>37</v>
      </c>
      <c r="F9" t="s">
        <v>32</v>
      </c>
      <c r="G9" t="s">
        <v>294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" spans="1:15" ht="20.100000000000001" customHeight="1" x14ac:dyDescent="0.25">
      <c r="B10" s="9">
        <v>43014.597468673528</v>
      </c>
      <c r="C10" s="9">
        <v>42976</v>
      </c>
      <c r="D10" s="9">
        <v>43014.597468673528</v>
      </c>
      <c r="E10" t="s">
        <v>37</v>
      </c>
      <c r="F10" t="s">
        <v>44</v>
      </c>
      <c r="G10" t="s">
        <v>295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" spans="1:15" ht="20.100000000000001" customHeight="1" x14ac:dyDescent="0.25">
      <c r="B11" s="9">
        <v>42990.1117348099</v>
      </c>
      <c r="C11" s="9">
        <v>42979</v>
      </c>
      <c r="D11" s="9">
        <v>42980.556611132772</v>
      </c>
      <c r="E11" t="s">
        <v>37</v>
      </c>
      <c r="F11" t="s">
        <v>44</v>
      </c>
      <c r="G11" t="s">
        <v>115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9.5551236771279946</v>
      </c>
    </row>
    <row r="12" spans="1:15" ht="20.100000000000001" customHeight="1" x14ac:dyDescent="0.25">
      <c r="B12" s="9">
        <v>42987.417576127409</v>
      </c>
      <c r="C12" s="9">
        <v>42982</v>
      </c>
      <c r="D12" s="9">
        <v>42987.417576127409</v>
      </c>
      <c r="E12" t="s">
        <v>37</v>
      </c>
      <c r="F12" t="s">
        <v>35</v>
      </c>
      <c r="G12" t="s">
        <v>296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" spans="1:15" ht="20.100000000000001" customHeight="1" x14ac:dyDescent="0.25">
      <c r="B13" s="9" t="s">
        <v>68</v>
      </c>
      <c r="C13" s="9">
        <v>42984</v>
      </c>
      <c r="D13" s="9">
        <v>42984.703005901203</v>
      </c>
      <c r="E13" t="s">
        <v>37</v>
      </c>
      <c r="F13" t="s">
        <v>32</v>
      </c>
      <c r="G13" t="s">
        <v>297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2041.2969940987969</v>
      </c>
    </row>
    <row r="14" spans="1:15" ht="20.100000000000001" customHeight="1" x14ac:dyDescent="0.25">
      <c r="B14" s="9" t="s">
        <v>68</v>
      </c>
      <c r="C14" s="9">
        <v>42990</v>
      </c>
      <c r="D14" s="9">
        <v>43020.233591992961</v>
      </c>
      <c r="E14" t="s">
        <v>37</v>
      </c>
      <c r="F14" t="s">
        <v>33</v>
      </c>
      <c r="G14" t="s">
        <v>298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2005.766408007039</v>
      </c>
    </row>
    <row r="15" spans="1:15" ht="20.100000000000001" customHeight="1" x14ac:dyDescent="0.25">
      <c r="B15" s="9">
        <v>42991</v>
      </c>
      <c r="C15" s="9">
        <v>42991</v>
      </c>
      <c r="D15" s="9">
        <v>42991</v>
      </c>
      <c r="E15" t="s">
        <v>37</v>
      </c>
      <c r="F15" t="s">
        <v>33</v>
      </c>
      <c r="G15" t="s">
        <v>299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" spans="1:15" ht="20.100000000000001" customHeight="1" x14ac:dyDescent="0.25">
      <c r="B16" s="9">
        <v>42992</v>
      </c>
      <c r="C16" s="9">
        <v>42992</v>
      </c>
      <c r="D16" s="9">
        <v>42992</v>
      </c>
      <c r="E16" t="s">
        <v>37</v>
      </c>
      <c r="F16" t="s">
        <v>35</v>
      </c>
      <c r="G16" t="s">
        <v>300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" spans="2:15" ht="20.100000000000001" customHeight="1" x14ac:dyDescent="0.25">
      <c r="B17" s="9">
        <v>43004.132052173023</v>
      </c>
      <c r="C17" s="9">
        <v>42997</v>
      </c>
      <c r="D17" s="9">
        <v>43004.132052173023</v>
      </c>
      <c r="E17" t="s">
        <v>37</v>
      </c>
      <c r="F17" t="s">
        <v>44</v>
      </c>
      <c r="G17" t="s">
        <v>301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25">
      <c r="B18" s="9">
        <v>43043.977578613987</v>
      </c>
      <c r="C18" s="9">
        <v>43002</v>
      </c>
      <c r="D18" s="9">
        <v>43043.977578613987</v>
      </c>
      <c r="E18" t="s">
        <v>37</v>
      </c>
      <c r="F18" t="s">
        <v>33</v>
      </c>
      <c r="G18" t="s">
        <v>302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25">
      <c r="B19" s="9" t="s">
        <v>68</v>
      </c>
      <c r="C19" s="9">
        <v>43003</v>
      </c>
      <c r="D19" s="9">
        <v>43015.898045269183</v>
      </c>
      <c r="E19" t="s">
        <v>37</v>
      </c>
      <c r="F19" t="s">
        <v>44</v>
      </c>
      <c r="G19" t="s">
        <v>303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2010.1019547308169</v>
      </c>
    </row>
    <row r="20" spans="2:15" x14ac:dyDescent="0.25">
      <c r="B20" s="9">
        <v>43010.944524159138</v>
      </c>
      <c r="C20" s="9">
        <v>43003</v>
      </c>
      <c r="D20" s="9">
        <v>43010.944524159138</v>
      </c>
      <c r="E20" t="s">
        <v>37</v>
      </c>
      <c r="F20" t="s">
        <v>32</v>
      </c>
      <c r="G20" t="s">
        <v>304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25">
      <c r="B21" s="9">
        <v>43042.600768911587</v>
      </c>
      <c r="C21" s="9">
        <v>43006</v>
      </c>
      <c r="D21" s="9">
        <v>43042.600768911587</v>
      </c>
      <c r="E21" t="s">
        <v>37</v>
      </c>
      <c r="F21" t="s">
        <v>32</v>
      </c>
      <c r="G21" t="s">
        <v>305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25">
      <c r="B22" s="9">
        <v>43009</v>
      </c>
      <c r="C22" s="9">
        <v>43009</v>
      </c>
      <c r="D22" s="9">
        <v>43009</v>
      </c>
      <c r="E22" t="s">
        <v>37</v>
      </c>
      <c r="F22" t="s">
        <v>44</v>
      </c>
      <c r="G22" t="s">
        <v>306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25">
      <c r="B23" s="9">
        <v>43030.293823546323</v>
      </c>
      <c r="C23" s="9">
        <v>43012</v>
      </c>
      <c r="D23" s="9">
        <v>43030.293823546323</v>
      </c>
      <c r="E23" t="s">
        <v>37</v>
      </c>
      <c r="F23" t="s">
        <v>33</v>
      </c>
      <c r="G23" t="s">
        <v>307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25">
      <c r="B24" s="9">
        <v>43031.057901657718</v>
      </c>
      <c r="C24" s="9">
        <v>43014</v>
      </c>
      <c r="D24" s="9">
        <v>43031.057901657718</v>
      </c>
      <c r="E24" t="s">
        <v>37</v>
      </c>
      <c r="F24" t="s">
        <v>33</v>
      </c>
      <c r="G24" t="s">
        <v>308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25">
      <c r="B25" s="9">
        <v>43046.987199176881</v>
      </c>
      <c r="C25" s="9">
        <v>43017</v>
      </c>
      <c r="D25" s="9">
        <v>43046.987199176881</v>
      </c>
      <c r="E25" t="s">
        <v>37</v>
      </c>
      <c r="F25" t="s">
        <v>31</v>
      </c>
      <c r="G25" t="s">
        <v>309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25">
      <c r="B26" s="9">
        <v>43022</v>
      </c>
      <c r="C26" s="9">
        <v>43022</v>
      </c>
      <c r="D26" s="9">
        <v>43022</v>
      </c>
      <c r="E26" t="s">
        <v>37</v>
      </c>
      <c r="F26" t="s">
        <v>44</v>
      </c>
      <c r="G26" t="s">
        <v>310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25">
      <c r="B27" s="9">
        <v>43031.245493844843</v>
      </c>
      <c r="C27" s="9">
        <v>43024</v>
      </c>
      <c r="D27" s="9">
        <v>43031.245493844843</v>
      </c>
      <c r="E27" t="s">
        <v>37</v>
      </c>
      <c r="F27" t="s">
        <v>44</v>
      </c>
      <c r="G27" t="s">
        <v>311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25">
      <c r="B28" s="9">
        <v>43026</v>
      </c>
      <c r="C28" s="9">
        <v>43026</v>
      </c>
      <c r="D28" s="9">
        <v>43026</v>
      </c>
      <c r="E28" t="s">
        <v>37</v>
      </c>
      <c r="F28" t="s">
        <v>44</v>
      </c>
      <c r="G28" t="s">
        <v>312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25">
      <c r="B29" s="9">
        <v>43065.365406046469</v>
      </c>
      <c r="C29" s="9">
        <v>43032</v>
      </c>
      <c r="D29" s="9">
        <v>43037.396901300337</v>
      </c>
      <c r="E29" t="s">
        <v>37</v>
      </c>
      <c r="F29" t="s">
        <v>32</v>
      </c>
      <c r="G29" t="s">
        <v>313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27.968504746131657</v>
      </c>
    </row>
    <row r="30" spans="2:15" x14ac:dyDescent="0.25">
      <c r="B30" s="9">
        <v>43071.800904601136</v>
      </c>
      <c r="C30" s="9">
        <v>43037</v>
      </c>
      <c r="D30" s="9">
        <v>43068.17516674153</v>
      </c>
      <c r="E30" t="s">
        <v>37</v>
      </c>
      <c r="F30" t="s">
        <v>31</v>
      </c>
      <c r="G30" t="s">
        <v>314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3.6257378596055787</v>
      </c>
    </row>
    <row r="31" spans="2:15" x14ac:dyDescent="0.25">
      <c r="B31" s="9">
        <v>43089.045976990965</v>
      </c>
      <c r="C31" s="9">
        <v>43042</v>
      </c>
      <c r="D31" s="9">
        <v>43089.045976990965</v>
      </c>
      <c r="E31" t="s">
        <v>37</v>
      </c>
      <c r="F31" t="s">
        <v>33</v>
      </c>
      <c r="G31" t="s">
        <v>315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25">
      <c r="B32" s="9">
        <v>43044</v>
      </c>
      <c r="C32" s="9">
        <v>43044</v>
      </c>
      <c r="D32" s="9">
        <v>43044</v>
      </c>
      <c r="E32" t="s">
        <v>37</v>
      </c>
      <c r="F32" t="s">
        <v>44</v>
      </c>
      <c r="G32" t="s">
        <v>316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37</v>
      </c>
      <c r="F33" t="s">
        <v>35</v>
      </c>
      <c r="G33" t="s">
        <v>317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25">
      <c r="B34" s="9">
        <v>43087.512329668702</v>
      </c>
      <c r="C34" s="9">
        <v>43051</v>
      </c>
      <c r="D34" s="9">
        <v>43087.512329668702</v>
      </c>
      <c r="E34" t="s">
        <v>37</v>
      </c>
      <c r="F34" t="s">
        <v>44</v>
      </c>
      <c r="G34" t="s">
        <v>318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25">
      <c r="B35" s="9">
        <v>43095.145797073659</v>
      </c>
      <c r="C35" s="9">
        <v>43054</v>
      </c>
      <c r="D35" s="9">
        <v>43095.145797073659</v>
      </c>
      <c r="E35" t="s">
        <v>37</v>
      </c>
      <c r="F35" t="s">
        <v>33</v>
      </c>
      <c r="G35" t="s">
        <v>319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25">
      <c r="B36" s="9">
        <v>43056</v>
      </c>
      <c r="C36" s="9">
        <v>43056</v>
      </c>
      <c r="D36" s="9">
        <v>43056</v>
      </c>
      <c r="E36" t="s">
        <v>37</v>
      </c>
      <c r="F36" t="s">
        <v>33</v>
      </c>
      <c r="G36" t="s">
        <v>320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25">
      <c r="B37" s="9">
        <v>43112.669025156058</v>
      </c>
      <c r="C37" s="9">
        <v>43057</v>
      </c>
      <c r="D37" s="9">
        <v>43112.669025156058</v>
      </c>
      <c r="E37" t="s">
        <v>37</v>
      </c>
      <c r="F37" t="s">
        <v>44</v>
      </c>
      <c r="G37" t="s">
        <v>321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25">
      <c r="B38" s="9">
        <v>43101.699276392093</v>
      </c>
      <c r="C38" s="9">
        <v>43058</v>
      </c>
      <c r="D38" s="9">
        <v>43058</v>
      </c>
      <c r="E38" t="s">
        <v>37</v>
      </c>
      <c r="F38" t="s">
        <v>35</v>
      </c>
      <c r="G38" t="s">
        <v>322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43.699276392093452</v>
      </c>
    </row>
    <row r="39" spans="2:15" x14ac:dyDescent="0.25">
      <c r="B39" s="9">
        <v>43061</v>
      </c>
      <c r="C39" s="9">
        <v>43061</v>
      </c>
      <c r="D39" s="9">
        <v>43061</v>
      </c>
      <c r="E39" t="s">
        <v>37</v>
      </c>
      <c r="F39" t="s">
        <v>44</v>
      </c>
      <c r="G39" t="s">
        <v>323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25">
      <c r="B40" s="9">
        <v>43103.4086174822</v>
      </c>
      <c r="C40" s="9">
        <v>43062</v>
      </c>
      <c r="D40" s="9">
        <v>43103.4086174822</v>
      </c>
      <c r="E40" t="s">
        <v>37</v>
      </c>
      <c r="F40" t="s">
        <v>44</v>
      </c>
      <c r="G40" t="s">
        <v>324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25">
      <c r="B41" s="9">
        <v>43070.024697534791</v>
      </c>
      <c r="C41" s="9">
        <v>43069</v>
      </c>
      <c r="D41" s="9">
        <v>43070.024697534791</v>
      </c>
      <c r="E41" t="s">
        <v>37</v>
      </c>
      <c r="F41" t="s">
        <v>44</v>
      </c>
      <c r="G41" t="s">
        <v>293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25">
      <c r="B42" s="9">
        <v>43096.096100611438</v>
      </c>
      <c r="C42" s="9">
        <v>43070</v>
      </c>
      <c r="D42" s="9">
        <v>43096.096100611438</v>
      </c>
      <c r="E42" t="s">
        <v>37</v>
      </c>
      <c r="F42" t="s">
        <v>31</v>
      </c>
      <c r="G42" t="s">
        <v>325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25">
      <c r="B43" s="9">
        <v>43125.34551811625</v>
      </c>
      <c r="C43" s="9">
        <v>43071</v>
      </c>
      <c r="D43" s="9">
        <v>43125.34551811625</v>
      </c>
      <c r="E43" t="s">
        <v>37</v>
      </c>
      <c r="F43" t="s">
        <v>32</v>
      </c>
      <c r="G43" t="s">
        <v>326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25">
      <c r="B44" s="9">
        <v>43075</v>
      </c>
      <c r="C44" s="9">
        <v>43075</v>
      </c>
      <c r="D44" s="9">
        <v>43075</v>
      </c>
      <c r="E44" t="s">
        <v>37</v>
      </c>
      <c r="F44" t="s">
        <v>33</v>
      </c>
      <c r="G44" t="s">
        <v>327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25">
      <c r="B45" s="9">
        <v>43077</v>
      </c>
      <c r="C45" s="9">
        <v>43077</v>
      </c>
      <c r="D45" s="9">
        <v>43077</v>
      </c>
      <c r="E45" t="s">
        <v>37</v>
      </c>
      <c r="F45" t="s">
        <v>31</v>
      </c>
      <c r="G45" t="s">
        <v>289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25">
      <c r="B46" s="9">
        <v>43099.632017726879</v>
      </c>
      <c r="C46" s="9">
        <v>43079</v>
      </c>
      <c r="D46" s="9">
        <v>43099.632017726879</v>
      </c>
      <c r="E46" t="s">
        <v>37</v>
      </c>
      <c r="F46" t="s">
        <v>44</v>
      </c>
      <c r="G46" t="s">
        <v>328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25">
      <c r="B47" s="9" t="s">
        <v>68</v>
      </c>
      <c r="C47" s="9">
        <v>43084</v>
      </c>
      <c r="D47" s="9">
        <v>43142.610706080763</v>
      </c>
      <c r="E47" t="s">
        <v>37</v>
      </c>
      <c r="F47" t="s">
        <v>32</v>
      </c>
      <c r="G47" t="s">
        <v>329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1883.3892939192374</v>
      </c>
    </row>
    <row r="48" spans="2:15" x14ac:dyDescent="0.25">
      <c r="B48" s="9">
        <v>43098.200846805485</v>
      </c>
      <c r="C48" s="9">
        <v>43086</v>
      </c>
      <c r="D48" s="9">
        <v>43098.200846805485</v>
      </c>
      <c r="E48" t="s">
        <v>37</v>
      </c>
      <c r="F48" t="s">
        <v>31</v>
      </c>
      <c r="G48" t="s">
        <v>330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25">
      <c r="B49" s="9">
        <v>43111.046742717648</v>
      </c>
      <c r="C49" s="9">
        <v>43089</v>
      </c>
      <c r="D49" s="9">
        <v>43111.046742717648</v>
      </c>
      <c r="E49" t="s">
        <v>37</v>
      </c>
      <c r="F49" t="s">
        <v>44</v>
      </c>
      <c r="G49" t="s">
        <v>331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25">
      <c r="B50" s="9">
        <v>43151.424016681376</v>
      </c>
      <c r="C50" s="9">
        <v>43090</v>
      </c>
      <c r="D50" s="9">
        <v>43148.048932403181</v>
      </c>
      <c r="E50" t="s">
        <v>37</v>
      </c>
      <c r="F50" t="s">
        <v>44</v>
      </c>
      <c r="G50" t="s">
        <v>332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3.3750842781955726</v>
      </c>
    </row>
    <row r="51" spans="2:15" x14ac:dyDescent="0.25">
      <c r="B51" s="9">
        <v>43094</v>
      </c>
      <c r="C51" s="9">
        <v>43094</v>
      </c>
      <c r="D51" s="9">
        <v>43094</v>
      </c>
      <c r="E51" t="s">
        <v>37</v>
      </c>
      <c r="F51" t="s">
        <v>31</v>
      </c>
      <c r="G51" t="s">
        <v>333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25">
      <c r="B52" s="9">
        <v>43124.925483598126</v>
      </c>
      <c r="C52" s="9">
        <v>43096</v>
      </c>
      <c r="D52" s="9">
        <v>43124.925483598126</v>
      </c>
      <c r="E52" t="s">
        <v>37</v>
      </c>
      <c r="F52" t="s">
        <v>35</v>
      </c>
      <c r="G52" t="s">
        <v>334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25">
      <c r="B53" s="9">
        <v>43098</v>
      </c>
      <c r="C53" s="9">
        <v>43098</v>
      </c>
      <c r="D53" s="9">
        <v>43098</v>
      </c>
      <c r="E53" t="s">
        <v>37</v>
      </c>
      <c r="F53" t="s">
        <v>32</v>
      </c>
      <c r="G53" t="s">
        <v>335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25">
      <c r="B54" s="9" t="s">
        <v>68</v>
      </c>
      <c r="C54" s="9">
        <v>43100</v>
      </c>
      <c r="D54" s="9">
        <v>43151.353970851676</v>
      </c>
      <c r="E54" t="s">
        <v>37</v>
      </c>
      <c r="F54" t="s">
        <v>33</v>
      </c>
      <c r="G54" t="s">
        <v>336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1874.6460291483236</v>
      </c>
    </row>
    <row r="55" spans="2:15" x14ac:dyDescent="0.25">
      <c r="B55" s="9">
        <v>43108.84859147996</v>
      </c>
      <c r="C55" s="9">
        <v>43103</v>
      </c>
      <c r="D55" s="9">
        <v>43108.84859147996</v>
      </c>
      <c r="E55" t="s">
        <v>37</v>
      </c>
      <c r="F55" t="s">
        <v>35</v>
      </c>
      <c r="G55" t="s">
        <v>337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25">
      <c r="B56" s="9">
        <v>43117.371907988454</v>
      </c>
      <c r="C56" s="9">
        <v>43106</v>
      </c>
      <c r="D56" s="9">
        <v>43117.371907988454</v>
      </c>
      <c r="E56" t="s">
        <v>37</v>
      </c>
      <c r="F56" t="s">
        <v>44</v>
      </c>
      <c r="G56" t="s">
        <v>338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25">
      <c r="B57" s="9" t="s">
        <v>68</v>
      </c>
      <c r="C57" s="9">
        <v>43109</v>
      </c>
      <c r="D57" s="9">
        <v>43109</v>
      </c>
      <c r="E57" t="s">
        <v>37</v>
      </c>
      <c r="F57" t="s">
        <v>32</v>
      </c>
      <c r="G57" t="s">
        <v>339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1917</v>
      </c>
    </row>
    <row r="58" spans="2:15" x14ac:dyDescent="0.25">
      <c r="B58" s="9">
        <v>43110</v>
      </c>
      <c r="C58" s="9">
        <v>43110</v>
      </c>
      <c r="D58" s="9">
        <v>43110</v>
      </c>
      <c r="E58" t="s">
        <v>37</v>
      </c>
      <c r="F58" t="s">
        <v>44</v>
      </c>
      <c r="G58" t="s">
        <v>340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25">
      <c r="B59" s="9" t="s">
        <v>68</v>
      </c>
      <c r="C59" s="9">
        <v>43112</v>
      </c>
      <c r="D59" s="9">
        <v>43112</v>
      </c>
      <c r="E59" t="s">
        <v>37</v>
      </c>
      <c r="F59" t="s">
        <v>44</v>
      </c>
      <c r="G59" t="s">
        <v>341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1914</v>
      </c>
    </row>
    <row r="60" spans="2:15" x14ac:dyDescent="0.25">
      <c r="B60" s="9">
        <v>43137.043955849207</v>
      </c>
      <c r="C60" s="9">
        <v>43113</v>
      </c>
      <c r="D60" s="9">
        <v>43137.043955849207</v>
      </c>
      <c r="E60" t="s">
        <v>37</v>
      </c>
      <c r="F60" t="s">
        <v>35</v>
      </c>
      <c r="G60" t="s">
        <v>342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25">
      <c r="B61" s="9">
        <v>43144.881827671154</v>
      </c>
      <c r="C61" s="9">
        <v>43114</v>
      </c>
      <c r="D61" s="9">
        <v>43144.881827671154</v>
      </c>
      <c r="E61" t="s">
        <v>37</v>
      </c>
      <c r="F61" t="s">
        <v>35</v>
      </c>
      <c r="G61" t="s">
        <v>343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25">
      <c r="B62" s="9">
        <v>43116</v>
      </c>
      <c r="C62" s="9">
        <v>43116</v>
      </c>
      <c r="D62" s="9">
        <v>43116</v>
      </c>
      <c r="E62" t="s">
        <v>37</v>
      </c>
      <c r="F62" t="s">
        <v>44</v>
      </c>
      <c r="G62" t="s">
        <v>296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25">
      <c r="B63" s="9">
        <v>43133.162680701178</v>
      </c>
      <c r="C63" s="9">
        <v>43120</v>
      </c>
      <c r="D63" s="9">
        <v>43120</v>
      </c>
      <c r="E63" t="s">
        <v>37</v>
      </c>
      <c r="F63" t="s">
        <v>44</v>
      </c>
      <c r="G63" t="s">
        <v>344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13.162680701178033</v>
      </c>
    </row>
    <row r="64" spans="2:15" x14ac:dyDescent="0.25">
      <c r="B64" s="9">
        <v>43141.579590343346</v>
      </c>
      <c r="C64" s="9">
        <v>43121</v>
      </c>
      <c r="D64" s="9">
        <v>43141.579590343346</v>
      </c>
      <c r="E64" t="s">
        <v>37</v>
      </c>
      <c r="F64" t="s">
        <v>31</v>
      </c>
      <c r="G64" t="s">
        <v>345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25">
      <c r="B65" s="9">
        <v>43140.52607681365</v>
      </c>
      <c r="C65" s="9">
        <v>43123</v>
      </c>
      <c r="D65" s="9">
        <v>43140.52607681365</v>
      </c>
      <c r="E65" t="s">
        <v>37</v>
      </c>
      <c r="F65" t="s">
        <v>35</v>
      </c>
      <c r="G65" t="s">
        <v>346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25">
      <c r="B66" s="9" t="s">
        <v>68</v>
      </c>
      <c r="C66" s="9">
        <v>43125</v>
      </c>
      <c r="D66" s="9">
        <v>43125</v>
      </c>
      <c r="E66" t="s">
        <v>37</v>
      </c>
      <c r="F66" t="s">
        <v>33</v>
      </c>
      <c r="G66" t="s">
        <v>347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1901</v>
      </c>
    </row>
    <row r="67" spans="2:15" x14ac:dyDescent="0.25">
      <c r="B67" s="9">
        <v>43178.877965147498</v>
      </c>
      <c r="C67" s="9">
        <v>43127</v>
      </c>
      <c r="D67" s="9">
        <v>43127</v>
      </c>
      <c r="E67" t="s">
        <v>37</v>
      </c>
      <c r="F67" t="s">
        <v>32</v>
      </c>
      <c r="G67" t="s">
        <v>348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51.877965147497889</v>
      </c>
    </row>
    <row r="68" spans="2:15" x14ac:dyDescent="0.25">
      <c r="B68" s="9">
        <v>43215.696985745286</v>
      </c>
      <c r="C68" s="9">
        <v>43129</v>
      </c>
      <c r="D68" s="9">
        <v>43129</v>
      </c>
      <c r="E68" t="s">
        <v>37</v>
      </c>
      <c r="F68" t="s">
        <v>44</v>
      </c>
      <c r="G68" t="s">
        <v>349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86.696985745285929</v>
      </c>
    </row>
    <row r="69" spans="2:15" x14ac:dyDescent="0.25">
      <c r="B69" s="9">
        <v>43131</v>
      </c>
      <c r="C69" s="9">
        <v>43131</v>
      </c>
      <c r="D69" s="9">
        <v>43131</v>
      </c>
      <c r="E69" t="s">
        <v>37</v>
      </c>
      <c r="F69" t="s">
        <v>35</v>
      </c>
      <c r="G69" t="s">
        <v>350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25">
      <c r="B70" s="9" t="s">
        <v>68</v>
      </c>
      <c r="C70" s="9">
        <v>43135</v>
      </c>
      <c r="D70" s="9">
        <v>43135</v>
      </c>
      <c r="E70" t="s">
        <v>37</v>
      </c>
      <c r="F70" t="s">
        <v>31</v>
      </c>
      <c r="G70" t="s">
        <v>351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1891</v>
      </c>
    </row>
    <row r="71" spans="2:15" x14ac:dyDescent="0.25">
      <c r="B71" s="9">
        <v>43136</v>
      </c>
      <c r="C71" s="9">
        <v>43136</v>
      </c>
      <c r="D71" s="9">
        <v>43136</v>
      </c>
      <c r="E71" t="s">
        <v>37</v>
      </c>
      <c r="F71" t="s">
        <v>44</v>
      </c>
      <c r="G71" t="s">
        <v>352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25">
      <c r="B72" s="9">
        <v>43137</v>
      </c>
      <c r="C72" s="9">
        <v>43137</v>
      </c>
      <c r="D72" s="9">
        <v>43137</v>
      </c>
      <c r="E72" t="s">
        <v>37</v>
      </c>
      <c r="F72" t="s">
        <v>44</v>
      </c>
      <c r="G72" t="s">
        <v>353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25">
      <c r="B73" s="9">
        <v>43177.329774401594</v>
      </c>
      <c r="C73" s="9">
        <v>43138</v>
      </c>
      <c r="D73" s="9">
        <v>43177.329774401594</v>
      </c>
      <c r="E73" t="s">
        <v>37</v>
      </c>
      <c r="F73" t="s">
        <v>32</v>
      </c>
      <c r="G73" t="s">
        <v>354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25">
      <c r="B74" s="9">
        <v>43175.004800342591</v>
      </c>
      <c r="C74" s="9">
        <v>43140</v>
      </c>
      <c r="D74" s="9">
        <v>43175.004800342591</v>
      </c>
      <c r="E74" t="s">
        <v>37</v>
      </c>
      <c r="F74" t="s">
        <v>33</v>
      </c>
      <c r="G74" t="s">
        <v>355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25">
      <c r="B75" s="9">
        <v>43150.456480487795</v>
      </c>
      <c r="C75" s="9">
        <v>43145</v>
      </c>
      <c r="D75" s="9">
        <v>43150.456480487795</v>
      </c>
      <c r="E75" t="s">
        <v>37</v>
      </c>
      <c r="F75" t="s">
        <v>33</v>
      </c>
      <c r="G75" t="s">
        <v>356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25">
      <c r="B76" s="9">
        <v>43219.967883487829</v>
      </c>
      <c r="C76" s="9">
        <v>43146</v>
      </c>
      <c r="D76" s="9">
        <v>43169.778347522966</v>
      </c>
      <c r="E76" t="s">
        <v>37</v>
      </c>
      <c r="F76" t="s">
        <v>44</v>
      </c>
      <c r="G76" t="s">
        <v>357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50.189535964862444</v>
      </c>
    </row>
    <row r="77" spans="2:15" x14ac:dyDescent="0.25">
      <c r="B77" s="9">
        <v>43198.215136039675</v>
      </c>
      <c r="C77" s="9">
        <v>43151</v>
      </c>
      <c r="D77" s="9">
        <v>43198.215136039675</v>
      </c>
      <c r="E77" t="s">
        <v>37</v>
      </c>
      <c r="F77" t="s">
        <v>32</v>
      </c>
      <c r="G77" t="s">
        <v>358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25">
      <c r="B78" s="9">
        <v>43160</v>
      </c>
      <c r="C78" s="9">
        <v>43160</v>
      </c>
      <c r="D78" s="9">
        <v>43160</v>
      </c>
      <c r="E78" t="s">
        <v>37</v>
      </c>
      <c r="F78" t="s">
        <v>44</v>
      </c>
      <c r="G78" t="s">
        <v>359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25">
      <c r="B79" s="9">
        <v>43163</v>
      </c>
      <c r="C79" s="9">
        <v>43163</v>
      </c>
      <c r="D79" s="9">
        <v>43163</v>
      </c>
      <c r="E79" t="s">
        <v>37</v>
      </c>
      <c r="F79" t="s">
        <v>44</v>
      </c>
      <c r="G79" t="s">
        <v>223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25">
      <c r="B80" s="9">
        <v>43219.347145801272</v>
      </c>
      <c r="C80" s="9">
        <v>43164</v>
      </c>
      <c r="D80" s="9">
        <v>43219.347145801272</v>
      </c>
      <c r="E80" t="s">
        <v>37</v>
      </c>
      <c r="F80" t="s">
        <v>33</v>
      </c>
      <c r="G80" t="s">
        <v>360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25">
      <c r="B81" s="9">
        <v>43188.959993905235</v>
      </c>
      <c r="C81" s="9">
        <v>43166</v>
      </c>
      <c r="D81" s="9">
        <v>43188.959993905235</v>
      </c>
      <c r="E81" t="s">
        <v>37</v>
      </c>
      <c r="F81" t="s">
        <v>32</v>
      </c>
      <c r="G81" t="s">
        <v>361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25">
      <c r="B82" s="9">
        <v>43168</v>
      </c>
      <c r="C82" s="9">
        <v>43168</v>
      </c>
      <c r="D82" s="9">
        <v>43168</v>
      </c>
      <c r="E82" t="s">
        <v>37</v>
      </c>
      <c r="F82" t="s">
        <v>33</v>
      </c>
      <c r="G82" t="s">
        <v>362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25">
      <c r="B83" s="9">
        <v>43173</v>
      </c>
      <c r="C83" s="9">
        <v>43173</v>
      </c>
      <c r="D83" s="9">
        <v>43173</v>
      </c>
      <c r="E83" t="s">
        <v>37</v>
      </c>
      <c r="F83" t="s">
        <v>44</v>
      </c>
      <c r="G83" t="s">
        <v>363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25">
      <c r="B84" s="9">
        <v>43201.571307437043</v>
      </c>
      <c r="C84" s="9">
        <v>43176</v>
      </c>
      <c r="D84" s="9">
        <v>43201.571307437043</v>
      </c>
      <c r="E84" t="s">
        <v>37</v>
      </c>
      <c r="F84" t="s">
        <v>31</v>
      </c>
      <c r="G84" t="s">
        <v>364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25">
      <c r="B85" s="9">
        <v>43272.38518954863</v>
      </c>
      <c r="C85" s="9">
        <v>43180</v>
      </c>
      <c r="D85" s="9">
        <v>43191.559855343337</v>
      </c>
      <c r="E85" t="s">
        <v>37</v>
      </c>
      <c r="F85" t="s">
        <v>31</v>
      </c>
      <c r="G85" t="s">
        <v>365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80.825334205292165</v>
      </c>
    </row>
    <row r="86" spans="2:15" x14ac:dyDescent="0.25">
      <c r="B86" s="9">
        <v>43187.734676954671</v>
      </c>
      <c r="C86" s="9">
        <v>43183</v>
      </c>
      <c r="D86" s="9">
        <v>43187.734676954671</v>
      </c>
      <c r="E86" t="s">
        <v>37</v>
      </c>
      <c r="F86" t="s">
        <v>44</v>
      </c>
      <c r="G86" t="s">
        <v>366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25">
      <c r="B87" s="9">
        <v>43184</v>
      </c>
      <c r="C87" s="9">
        <v>43184</v>
      </c>
      <c r="D87" s="9">
        <v>43184</v>
      </c>
      <c r="E87" t="s">
        <v>37</v>
      </c>
      <c r="F87" t="s">
        <v>31</v>
      </c>
      <c r="G87" t="s">
        <v>367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25">
      <c r="B88" s="9">
        <v>43234.522556233635</v>
      </c>
      <c r="C88" s="9">
        <v>43191</v>
      </c>
      <c r="D88" s="9">
        <v>43234.522556233635</v>
      </c>
      <c r="E88" t="s">
        <v>37</v>
      </c>
      <c r="F88" t="s">
        <v>31</v>
      </c>
      <c r="G88" t="s">
        <v>368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25">
      <c r="B89" s="9">
        <v>43202.116934975762</v>
      </c>
      <c r="C89" s="9">
        <v>43193</v>
      </c>
      <c r="D89" s="9">
        <v>43202.116934975762</v>
      </c>
      <c r="E89" t="s">
        <v>37</v>
      </c>
      <c r="F89" t="s">
        <v>32</v>
      </c>
      <c r="G89" t="s">
        <v>369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25">
      <c r="B90" s="9">
        <v>43195</v>
      </c>
      <c r="C90" s="9">
        <v>43195</v>
      </c>
      <c r="D90" s="9">
        <v>43195</v>
      </c>
      <c r="E90" t="s">
        <v>37</v>
      </c>
      <c r="F90" t="s">
        <v>33</v>
      </c>
      <c r="G90" t="s">
        <v>370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25">
      <c r="B91" s="9">
        <v>43196</v>
      </c>
      <c r="C91" s="9">
        <v>43196</v>
      </c>
      <c r="D91" s="9">
        <v>43196</v>
      </c>
      <c r="E91" t="s">
        <v>37</v>
      </c>
      <c r="F91" t="s">
        <v>44</v>
      </c>
      <c r="G91" t="s">
        <v>371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25">
      <c r="B92" s="9">
        <v>43240.686796046153</v>
      </c>
      <c r="C92" s="9">
        <v>43200</v>
      </c>
      <c r="D92" s="9">
        <v>43240.686796046153</v>
      </c>
      <c r="E92" t="s">
        <v>37</v>
      </c>
      <c r="F92" t="s">
        <v>33</v>
      </c>
      <c r="G92" t="s">
        <v>372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25">
      <c r="B93" s="9">
        <v>43206</v>
      </c>
      <c r="C93" s="9">
        <v>43206</v>
      </c>
      <c r="D93" s="9">
        <v>43206</v>
      </c>
      <c r="E93" t="s">
        <v>37</v>
      </c>
      <c r="F93" t="s">
        <v>44</v>
      </c>
      <c r="G93" t="s">
        <v>373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25">
      <c r="B94" s="9" t="s">
        <v>68</v>
      </c>
      <c r="C94" s="9">
        <v>43212</v>
      </c>
      <c r="D94" s="9">
        <v>43222.305289041076</v>
      </c>
      <c r="E94" t="s">
        <v>37</v>
      </c>
      <c r="F94" t="s">
        <v>31</v>
      </c>
      <c r="G94" t="s">
        <v>374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1803.6947109589237</v>
      </c>
    </row>
    <row r="95" spans="2:15" x14ac:dyDescent="0.25">
      <c r="B95" s="9">
        <v>43218</v>
      </c>
      <c r="C95" s="9">
        <v>43218</v>
      </c>
      <c r="D95" s="9">
        <v>43218</v>
      </c>
      <c r="E95" t="s">
        <v>37</v>
      </c>
      <c r="F95" t="s">
        <v>33</v>
      </c>
      <c r="G95" t="s">
        <v>375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25">
      <c r="B96" s="9">
        <v>43223.806256091018</v>
      </c>
      <c r="C96" s="9">
        <v>43219</v>
      </c>
      <c r="D96" s="9">
        <v>43223.806256091018</v>
      </c>
      <c r="E96" t="s">
        <v>37</v>
      </c>
      <c r="F96" t="s">
        <v>33</v>
      </c>
      <c r="G96" t="s">
        <v>376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25">
      <c r="B97" s="9" t="s">
        <v>68</v>
      </c>
      <c r="C97" s="9">
        <v>43222</v>
      </c>
      <c r="D97" s="9">
        <v>43251.616600040084</v>
      </c>
      <c r="E97" t="s">
        <v>37</v>
      </c>
      <c r="F97" t="s">
        <v>32</v>
      </c>
      <c r="G97" t="s">
        <v>377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1774.3833999599156</v>
      </c>
    </row>
    <row r="98" spans="2:15" x14ac:dyDescent="0.25">
      <c r="B98" s="9" t="s">
        <v>68</v>
      </c>
      <c r="C98" s="9">
        <v>43223</v>
      </c>
      <c r="D98" s="9">
        <v>43228.679133753983</v>
      </c>
      <c r="E98" t="s">
        <v>37</v>
      </c>
      <c r="F98" t="s">
        <v>44</v>
      </c>
      <c r="G98" t="s">
        <v>378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1797.3208662460165</v>
      </c>
    </row>
    <row r="99" spans="2:15" x14ac:dyDescent="0.25">
      <c r="B99" s="9">
        <v>43264.296949259209</v>
      </c>
      <c r="C99" s="9">
        <v>43230</v>
      </c>
      <c r="D99" s="9">
        <v>43264.296949259209</v>
      </c>
      <c r="E99" t="s">
        <v>37</v>
      </c>
      <c r="F99" t="s">
        <v>31</v>
      </c>
      <c r="G99" t="s">
        <v>379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25">
      <c r="B100" s="9">
        <v>43278.791757178202</v>
      </c>
      <c r="C100" s="9">
        <v>43235</v>
      </c>
      <c r="D100" s="9">
        <v>43278.791757178202</v>
      </c>
      <c r="E100" t="s">
        <v>37</v>
      </c>
      <c r="F100" t="s">
        <v>35</v>
      </c>
      <c r="G100" t="s">
        <v>380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25">
      <c r="B101" s="9">
        <v>43238</v>
      </c>
      <c r="C101" s="9">
        <v>43238</v>
      </c>
      <c r="D101" s="9">
        <v>43238</v>
      </c>
      <c r="E101" t="s">
        <v>37</v>
      </c>
      <c r="F101" t="s">
        <v>44</v>
      </c>
      <c r="G101" t="s">
        <v>381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25">
      <c r="B102" s="9" t="s">
        <v>68</v>
      </c>
      <c r="C102" s="9">
        <v>43239</v>
      </c>
      <c r="D102" s="9">
        <v>43278.250305144895</v>
      </c>
      <c r="E102" t="s">
        <v>37</v>
      </c>
      <c r="F102" t="s">
        <v>44</v>
      </c>
      <c r="G102" t="s">
        <v>382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1747.7496948551052</v>
      </c>
    </row>
    <row r="103" spans="2:15" x14ac:dyDescent="0.25">
      <c r="B103" s="9">
        <v>43282.817543595353</v>
      </c>
      <c r="C103" s="9">
        <v>43246</v>
      </c>
      <c r="D103" s="9">
        <v>43282.817543595353</v>
      </c>
      <c r="E103" t="s">
        <v>37</v>
      </c>
      <c r="F103" t="s">
        <v>44</v>
      </c>
      <c r="G103" t="s">
        <v>383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25">
      <c r="B104" s="9">
        <v>43306.553383849692</v>
      </c>
      <c r="C104" s="9">
        <v>43248</v>
      </c>
      <c r="D104" s="9">
        <v>43306.553383849692</v>
      </c>
      <c r="E104" t="s">
        <v>37</v>
      </c>
      <c r="F104" t="s">
        <v>35</v>
      </c>
      <c r="G104" t="s">
        <v>384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25">
      <c r="B105" s="9">
        <v>43292.621992013512</v>
      </c>
      <c r="C105" s="9">
        <v>43251</v>
      </c>
      <c r="D105" s="9">
        <v>43292.621992013512</v>
      </c>
      <c r="E105" t="s">
        <v>37</v>
      </c>
      <c r="F105" t="s">
        <v>32</v>
      </c>
      <c r="G105" t="s">
        <v>385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25">
      <c r="B106" s="9" t="s">
        <v>68</v>
      </c>
      <c r="C106" s="9">
        <v>43253</v>
      </c>
      <c r="D106" s="9">
        <v>43253</v>
      </c>
      <c r="E106" t="s">
        <v>37</v>
      </c>
      <c r="F106" t="s">
        <v>44</v>
      </c>
      <c r="G106" t="s">
        <v>386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1773</v>
      </c>
    </row>
    <row r="107" spans="2:15" x14ac:dyDescent="0.25">
      <c r="B107" s="9">
        <v>43259.6666754662</v>
      </c>
      <c r="C107" s="9">
        <v>43255</v>
      </c>
      <c r="D107" s="9">
        <v>43259.6666754662</v>
      </c>
      <c r="E107" t="s">
        <v>37</v>
      </c>
      <c r="F107" t="s">
        <v>44</v>
      </c>
      <c r="G107" t="s">
        <v>387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25">
      <c r="B108" s="9">
        <v>43256</v>
      </c>
      <c r="C108" s="9">
        <v>43256</v>
      </c>
      <c r="D108" s="9">
        <v>43256</v>
      </c>
      <c r="E108" t="s">
        <v>37</v>
      </c>
      <c r="F108" t="s">
        <v>32</v>
      </c>
      <c r="G108" t="s">
        <v>388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25">
      <c r="B109" s="9">
        <v>43306.811336210056</v>
      </c>
      <c r="C109" s="9">
        <v>43258</v>
      </c>
      <c r="D109" s="9">
        <v>43306.811336210056</v>
      </c>
      <c r="E109" t="s">
        <v>37</v>
      </c>
      <c r="F109" t="s">
        <v>44</v>
      </c>
      <c r="G109" t="s">
        <v>389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25">
      <c r="B110" s="9">
        <v>43262</v>
      </c>
      <c r="C110" s="9">
        <v>43262</v>
      </c>
      <c r="D110" s="9">
        <v>43262</v>
      </c>
      <c r="E110" t="s">
        <v>37</v>
      </c>
      <c r="F110" t="s">
        <v>31</v>
      </c>
      <c r="G110" t="s">
        <v>390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25">
      <c r="B111" s="9">
        <v>43309.241793705783</v>
      </c>
      <c r="C111" s="9">
        <v>43268</v>
      </c>
      <c r="D111" s="9">
        <v>43309.241793705783</v>
      </c>
      <c r="E111" t="s">
        <v>37</v>
      </c>
      <c r="F111" t="s">
        <v>35</v>
      </c>
      <c r="G111" t="s">
        <v>391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25">
      <c r="B112" s="9">
        <v>43271</v>
      </c>
      <c r="C112" s="9">
        <v>43271</v>
      </c>
      <c r="D112" s="9">
        <v>43271</v>
      </c>
      <c r="E112" t="s">
        <v>37</v>
      </c>
      <c r="F112" t="s">
        <v>32</v>
      </c>
      <c r="G112" t="s">
        <v>392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25">
      <c r="B113" s="9" t="s">
        <v>68</v>
      </c>
      <c r="C113" s="9">
        <v>43277</v>
      </c>
      <c r="D113" s="9">
        <v>43288.040879967026</v>
      </c>
      <c r="E113" t="s">
        <v>37</v>
      </c>
      <c r="F113" t="s">
        <v>44</v>
      </c>
      <c r="G113" t="s">
        <v>393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1737.9591200329742</v>
      </c>
    </row>
    <row r="114" spans="2:15" x14ac:dyDescent="0.25">
      <c r="B114" s="9">
        <v>43336.432893175937</v>
      </c>
      <c r="C114" s="9">
        <v>43280</v>
      </c>
      <c r="D114" s="9">
        <v>43336.432893175937</v>
      </c>
      <c r="E114" t="s">
        <v>37</v>
      </c>
      <c r="F114" t="s">
        <v>32</v>
      </c>
      <c r="G114" t="s">
        <v>394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25">
      <c r="B115" s="9">
        <v>43290.700268540626</v>
      </c>
      <c r="C115" s="9">
        <v>43283</v>
      </c>
      <c r="D115" s="9">
        <v>43290.700268540626</v>
      </c>
      <c r="E115" t="s">
        <v>37</v>
      </c>
      <c r="F115" t="s">
        <v>35</v>
      </c>
      <c r="G115" t="s">
        <v>395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25">
      <c r="B116" s="9" t="s">
        <v>68</v>
      </c>
      <c r="C116" s="9">
        <v>43284</v>
      </c>
      <c r="D116" s="9">
        <v>43305.188654160578</v>
      </c>
      <c r="E116" t="s">
        <v>37</v>
      </c>
      <c r="F116" t="s">
        <v>32</v>
      </c>
      <c r="G116" t="s">
        <v>396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1720.8113458394218</v>
      </c>
    </row>
    <row r="117" spans="2:15" x14ac:dyDescent="0.25">
      <c r="B117" s="9">
        <v>43305.434626119764</v>
      </c>
      <c r="C117" s="9">
        <v>43289</v>
      </c>
      <c r="D117" s="9">
        <v>43305.434626119764</v>
      </c>
      <c r="E117" t="s">
        <v>37</v>
      </c>
      <c r="F117" t="s">
        <v>32</v>
      </c>
      <c r="G117" t="s">
        <v>397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25">
      <c r="B118" s="9">
        <v>43313.176696691356</v>
      </c>
      <c r="C118" s="9">
        <v>43291</v>
      </c>
      <c r="D118" s="9">
        <v>43313.176696691356</v>
      </c>
      <c r="E118" t="s">
        <v>37</v>
      </c>
      <c r="F118" t="s">
        <v>35</v>
      </c>
      <c r="G118" t="s">
        <v>398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25">
      <c r="B119" s="9">
        <v>43296</v>
      </c>
      <c r="C119" s="9">
        <v>43296</v>
      </c>
      <c r="D119" s="9">
        <v>43296</v>
      </c>
      <c r="E119" t="s">
        <v>37</v>
      </c>
      <c r="F119" t="s">
        <v>44</v>
      </c>
      <c r="G119" t="s">
        <v>399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25">
      <c r="B120" s="9">
        <v>43350.047656635885</v>
      </c>
      <c r="C120" s="9">
        <v>43297</v>
      </c>
      <c r="D120" s="9">
        <v>43297</v>
      </c>
      <c r="E120" t="s">
        <v>37</v>
      </c>
      <c r="F120" t="s">
        <v>33</v>
      </c>
      <c r="G120" t="s">
        <v>400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53.047656635884778</v>
      </c>
    </row>
    <row r="121" spans="2:15" x14ac:dyDescent="0.25">
      <c r="B121" s="9" t="s">
        <v>68</v>
      </c>
      <c r="C121" s="9">
        <v>43298</v>
      </c>
      <c r="D121" s="9">
        <v>43298</v>
      </c>
      <c r="E121" t="s">
        <v>37</v>
      </c>
      <c r="F121" t="s">
        <v>44</v>
      </c>
      <c r="G121" t="s">
        <v>401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1728</v>
      </c>
    </row>
    <row r="122" spans="2:15" x14ac:dyDescent="0.25">
      <c r="B122" s="9">
        <v>43357.040894197533</v>
      </c>
      <c r="C122" s="9">
        <v>43300</v>
      </c>
      <c r="D122" s="9">
        <v>43357.040894197533</v>
      </c>
      <c r="E122" t="s">
        <v>37</v>
      </c>
      <c r="F122" t="s">
        <v>35</v>
      </c>
      <c r="G122" t="s">
        <v>402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25">
      <c r="B123" s="9">
        <v>43324.888843781351</v>
      </c>
      <c r="C123" s="9">
        <v>43302</v>
      </c>
      <c r="D123" s="9">
        <v>43324.888843781351</v>
      </c>
      <c r="E123" t="s">
        <v>37</v>
      </c>
      <c r="F123" t="s">
        <v>32</v>
      </c>
      <c r="G123" t="s">
        <v>403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25">
      <c r="B124" s="9">
        <v>43309</v>
      </c>
      <c r="C124" s="9">
        <v>43309</v>
      </c>
      <c r="D124" s="9">
        <v>43309</v>
      </c>
      <c r="E124" t="s">
        <v>37</v>
      </c>
      <c r="F124" t="s">
        <v>44</v>
      </c>
      <c r="G124" t="s">
        <v>404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25">
      <c r="B125" s="9">
        <v>43311</v>
      </c>
      <c r="C125" s="9">
        <v>43311</v>
      </c>
      <c r="D125" s="9">
        <v>43311</v>
      </c>
      <c r="E125" t="s">
        <v>37</v>
      </c>
      <c r="F125" t="s">
        <v>32</v>
      </c>
      <c r="G125" t="s">
        <v>405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25">
      <c r="B126" s="9">
        <v>43314.576092684139</v>
      </c>
      <c r="C126" s="9">
        <v>43313</v>
      </c>
      <c r="D126" s="9">
        <v>43314.576092684139</v>
      </c>
      <c r="E126" t="s">
        <v>37</v>
      </c>
      <c r="F126" t="s">
        <v>33</v>
      </c>
      <c r="G126" t="s">
        <v>406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25">
      <c r="B127" s="9">
        <v>43375.491443107414</v>
      </c>
      <c r="C127" s="9">
        <v>43319</v>
      </c>
      <c r="D127" s="9">
        <v>43375.491443107414</v>
      </c>
      <c r="E127" t="s">
        <v>37</v>
      </c>
      <c r="F127" t="s">
        <v>31</v>
      </c>
      <c r="G127" t="s">
        <v>407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25">
      <c r="B128" s="9">
        <v>43368.704862392784</v>
      </c>
      <c r="C128" s="9">
        <v>43322</v>
      </c>
      <c r="D128" s="9">
        <v>43368.704862392784</v>
      </c>
      <c r="E128" t="s">
        <v>37</v>
      </c>
      <c r="F128" t="s">
        <v>35</v>
      </c>
      <c r="G128" t="s">
        <v>408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25">
      <c r="B129" s="9">
        <v>43366.872016051886</v>
      </c>
      <c r="C129" s="9">
        <v>43324</v>
      </c>
      <c r="D129" s="9">
        <v>43366.872016051886</v>
      </c>
      <c r="E129" t="s">
        <v>37</v>
      </c>
      <c r="F129" t="s">
        <v>31</v>
      </c>
      <c r="G129" t="s">
        <v>409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25">
      <c r="B130" s="9">
        <v>43356.956112414089</v>
      </c>
      <c r="C130" s="9">
        <v>43327</v>
      </c>
      <c r="D130" s="9">
        <v>43356.956112414089</v>
      </c>
      <c r="E130" t="s">
        <v>37</v>
      </c>
      <c r="F130" t="s">
        <v>32</v>
      </c>
      <c r="G130" t="s">
        <v>410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25">
      <c r="B131" s="9">
        <v>43359.016635810432</v>
      </c>
      <c r="C131" s="9">
        <v>43334</v>
      </c>
      <c r="D131" s="9">
        <v>43359.016635810432</v>
      </c>
      <c r="E131" t="s">
        <v>37</v>
      </c>
      <c r="F131" t="s">
        <v>44</v>
      </c>
      <c r="G131" t="s">
        <v>411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25">
      <c r="B132" s="9">
        <v>43352.077398814596</v>
      </c>
      <c r="C132" s="9">
        <v>43335</v>
      </c>
      <c r="D132" s="9">
        <v>43352.077398814596</v>
      </c>
      <c r="E132" t="s">
        <v>37</v>
      </c>
      <c r="F132" t="s">
        <v>31</v>
      </c>
      <c r="G132" t="s">
        <v>412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25">
      <c r="B133" s="9">
        <v>43340</v>
      </c>
      <c r="C133" s="9">
        <v>43340</v>
      </c>
      <c r="D133" s="9">
        <v>43340</v>
      </c>
      <c r="E133" t="s">
        <v>37</v>
      </c>
      <c r="F133" t="s">
        <v>35</v>
      </c>
      <c r="G133" t="s">
        <v>413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25">
      <c r="B134" s="9">
        <v>43370.729955212279</v>
      </c>
      <c r="C134" s="9">
        <v>43346</v>
      </c>
      <c r="D134" s="9">
        <v>43370.729955212279</v>
      </c>
      <c r="E134" t="s">
        <v>37</v>
      </c>
      <c r="F134" t="s">
        <v>44</v>
      </c>
      <c r="G134" t="s">
        <v>414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25">
      <c r="B135" s="9">
        <v>43402.779511524925</v>
      </c>
      <c r="C135" s="9">
        <v>43350</v>
      </c>
      <c r="D135" s="9">
        <v>43402.779511524925</v>
      </c>
      <c r="E135" t="s">
        <v>37</v>
      </c>
      <c r="F135" t="s">
        <v>31</v>
      </c>
      <c r="G135" t="s">
        <v>415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25">
      <c r="B136" s="9">
        <v>43381.142100455778</v>
      </c>
      <c r="C136" s="9">
        <v>43351</v>
      </c>
      <c r="D136" s="9">
        <v>43381.142100455778</v>
      </c>
      <c r="E136" t="s">
        <v>37</v>
      </c>
      <c r="F136" t="s">
        <v>44</v>
      </c>
      <c r="G136" t="s">
        <v>416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25">
      <c r="B137" s="9" t="s">
        <v>68</v>
      </c>
      <c r="C137" s="9">
        <v>43353</v>
      </c>
      <c r="D137" s="9">
        <v>43353</v>
      </c>
      <c r="E137" t="s">
        <v>37</v>
      </c>
      <c r="F137" t="s">
        <v>33</v>
      </c>
      <c r="G137" t="s">
        <v>417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1673</v>
      </c>
    </row>
    <row r="138" spans="2:15" x14ac:dyDescent="0.25">
      <c r="B138" s="9" t="s">
        <v>68</v>
      </c>
      <c r="C138" s="9">
        <v>43358</v>
      </c>
      <c r="D138" s="9">
        <v>43358</v>
      </c>
      <c r="E138" t="s">
        <v>37</v>
      </c>
      <c r="F138" t="s">
        <v>44</v>
      </c>
      <c r="G138" t="s">
        <v>418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1668</v>
      </c>
    </row>
    <row r="139" spans="2:15" x14ac:dyDescent="0.25">
      <c r="B139" s="9">
        <v>43405.129639238316</v>
      </c>
      <c r="C139" s="9">
        <v>43358</v>
      </c>
      <c r="D139" s="9">
        <v>43405.129639238316</v>
      </c>
      <c r="E139" t="s">
        <v>37</v>
      </c>
      <c r="F139" t="s">
        <v>44</v>
      </c>
      <c r="G139" t="s">
        <v>419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25">
      <c r="B140" s="9">
        <v>43377.659993656314</v>
      </c>
      <c r="C140" s="9">
        <v>43362</v>
      </c>
      <c r="D140" s="9">
        <v>43377.659993656314</v>
      </c>
      <c r="E140" t="s">
        <v>37</v>
      </c>
      <c r="F140" t="s">
        <v>35</v>
      </c>
      <c r="G140" t="s">
        <v>420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25">
      <c r="B141" s="9">
        <v>43375.186046774324</v>
      </c>
      <c r="C141" s="9">
        <v>43367</v>
      </c>
      <c r="D141" s="9">
        <v>43375.186046774324</v>
      </c>
      <c r="E141" t="s">
        <v>37</v>
      </c>
      <c r="F141" t="s">
        <v>31</v>
      </c>
      <c r="G141" t="s">
        <v>421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25">
      <c r="B142" s="9">
        <v>43422.470077078746</v>
      </c>
      <c r="C142" s="9">
        <v>43371</v>
      </c>
      <c r="D142" s="9">
        <v>43422.470077078746</v>
      </c>
      <c r="E142" t="s">
        <v>37</v>
      </c>
      <c r="F142" t="s">
        <v>32</v>
      </c>
      <c r="G142" t="s">
        <v>422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25">
      <c r="B143" s="9" t="s">
        <v>68</v>
      </c>
      <c r="C143" s="9">
        <v>43374</v>
      </c>
      <c r="D143" s="9">
        <v>43417.82681558784</v>
      </c>
      <c r="E143" t="s">
        <v>37</v>
      </c>
      <c r="F143" t="s">
        <v>32</v>
      </c>
      <c r="G143" t="s">
        <v>423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1608.1731844121605</v>
      </c>
    </row>
    <row r="144" spans="2:15" x14ac:dyDescent="0.25">
      <c r="B144" s="9">
        <v>43377</v>
      </c>
      <c r="C144" s="9">
        <v>43377</v>
      </c>
      <c r="D144" s="9">
        <v>43377</v>
      </c>
      <c r="E144" t="s">
        <v>37</v>
      </c>
      <c r="F144" t="s">
        <v>35</v>
      </c>
      <c r="G144" t="s">
        <v>424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25">
      <c r="B145" s="9">
        <v>43389.890057350683</v>
      </c>
      <c r="C145" s="9">
        <v>43383</v>
      </c>
      <c r="D145" s="9">
        <v>43389.890057350683</v>
      </c>
      <c r="E145" t="s">
        <v>37</v>
      </c>
      <c r="F145" t="s">
        <v>31</v>
      </c>
      <c r="G145" t="s">
        <v>425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25">
      <c r="B146" s="9">
        <v>43468.066031322633</v>
      </c>
      <c r="C146" s="9">
        <v>43385</v>
      </c>
      <c r="D146" s="9">
        <v>43404.046693214259</v>
      </c>
      <c r="E146" t="s">
        <v>37</v>
      </c>
      <c r="F146" t="s">
        <v>31</v>
      </c>
      <c r="G146" t="s">
        <v>426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64.019338108373631</v>
      </c>
    </row>
    <row r="147" spans="2:15" x14ac:dyDescent="0.25">
      <c r="B147" s="9">
        <v>43448.34684142108</v>
      </c>
      <c r="C147" s="9">
        <v>43387</v>
      </c>
      <c r="D147" s="9">
        <v>43387</v>
      </c>
      <c r="E147" t="s">
        <v>37</v>
      </c>
      <c r="F147" t="s">
        <v>33</v>
      </c>
      <c r="G147" t="s">
        <v>427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61.346841421080171</v>
      </c>
    </row>
    <row r="148" spans="2:15" x14ac:dyDescent="0.25">
      <c r="B148" s="9">
        <v>43449.211879770926</v>
      </c>
      <c r="C148" s="9">
        <v>43393</v>
      </c>
      <c r="D148" s="9">
        <v>43449.211879770926</v>
      </c>
      <c r="E148" t="s">
        <v>37</v>
      </c>
      <c r="F148" t="s">
        <v>33</v>
      </c>
      <c r="G148" t="s">
        <v>428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25">
      <c r="B149" s="9">
        <v>43394</v>
      </c>
      <c r="C149" s="9">
        <v>43394</v>
      </c>
      <c r="D149" s="9">
        <v>43394</v>
      </c>
      <c r="E149" t="s">
        <v>37</v>
      </c>
      <c r="F149" t="s">
        <v>44</v>
      </c>
      <c r="G149" t="s">
        <v>429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25">
      <c r="B150" s="9">
        <v>43449.013472196442</v>
      </c>
      <c r="C150" s="9">
        <v>43398</v>
      </c>
      <c r="D150" s="9">
        <v>43449.013472196442</v>
      </c>
      <c r="E150" t="s">
        <v>37</v>
      </c>
      <c r="F150" t="s">
        <v>44</v>
      </c>
      <c r="G150" t="s">
        <v>430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25">
      <c r="B151" s="9">
        <v>43424.062053727328</v>
      </c>
      <c r="C151" s="9">
        <v>43400</v>
      </c>
      <c r="D151" s="9">
        <v>43424.062053727328</v>
      </c>
      <c r="E151" t="s">
        <v>37</v>
      </c>
      <c r="F151" t="s">
        <v>33</v>
      </c>
      <c r="G151" t="s">
        <v>431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25">
      <c r="B152" s="9">
        <v>43403</v>
      </c>
      <c r="C152" s="9">
        <v>43403</v>
      </c>
      <c r="D152" s="9">
        <v>43403</v>
      </c>
      <c r="E152" t="s">
        <v>37</v>
      </c>
      <c r="F152" t="s">
        <v>31</v>
      </c>
      <c r="G152" t="s">
        <v>432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25">
      <c r="B153" s="9">
        <v>43461.891878681301</v>
      </c>
      <c r="C153" s="9">
        <v>43405</v>
      </c>
      <c r="D153" s="9">
        <v>43461.891878681301</v>
      </c>
      <c r="E153" t="s">
        <v>37</v>
      </c>
      <c r="F153" t="s">
        <v>44</v>
      </c>
      <c r="G153" t="s">
        <v>433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25">
      <c r="B154" s="9">
        <v>43466.552162254069</v>
      </c>
      <c r="C154" s="9">
        <v>43407</v>
      </c>
      <c r="D154" s="9">
        <v>43466.552162254069</v>
      </c>
      <c r="E154" t="s">
        <v>37</v>
      </c>
      <c r="F154" t="s">
        <v>31</v>
      </c>
      <c r="G154" t="s">
        <v>351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25">
      <c r="B155" s="9">
        <v>43446.7351960983</v>
      </c>
      <c r="C155" s="9">
        <v>43412</v>
      </c>
      <c r="D155" s="9">
        <v>43446.7351960983</v>
      </c>
      <c r="E155" t="s">
        <v>37</v>
      </c>
      <c r="F155" t="s">
        <v>44</v>
      </c>
      <c r="G155" t="s">
        <v>434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25">
      <c r="B156" s="9">
        <v>43485.522469391675</v>
      </c>
      <c r="C156" s="9">
        <v>43415</v>
      </c>
      <c r="D156" s="9">
        <v>43474.679630611819</v>
      </c>
      <c r="E156" t="s">
        <v>37</v>
      </c>
      <c r="F156" t="s">
        <v>32</v>
      </c>
      <c r="G156" t="s">
        <v>435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10.842838779855811</v>
      </c>
    </row>
    <row r="157" spans="2:15" x14ac:dyDescent="0.25">
      <c r="B157" s="9" t="s">
        <v>68</v>
      </c>
      <c r="C157" s="9">
        <v>43417</v>
      </c>
      <c r="D157" s="9">
        <v>43417</v>
      </c>
      <c r="E157" t="s">
        <v>37</v>
      </c>
      <c r="F157" t="s">
        <v>44</v>
      </c>
      <c r="G157" t="s">
        <v>436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1609</v>
      </c>
    </row>
    <row r="158" spans="2:15" x14ac:dyDescent="0.25">
      <c r="B158" s="9">
        <v>43451.20401159949</v>
      </c>
      <c r="C158" s="9">
        <v>43421</v>
      </c>
      <c r="D158" s="9">
        <v>43451.20401159949</v>
      </c>
      <c r="E158" t="s">
        <v>37</v>
      </c>
      <c r="F158" t="s">
        <v>32</v>
      </c>
      <c r="G158" t="s">
        <v>437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25">
      <c r="B159" s="9">
        <v>43431.962708370338</v>
      </c>
      <c r="C159" s="9">
        <v>43421</v>
      </c>
      <c r="D159" s="9">
        <v>43421</v>
      </c>
      <c r="E159" t="s">
        <v>37</v>
      </c>
      <c r="F159" t="s">
        <v>44</v>
      </c>
      <c r="G159" t="s">
        <v>438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10.962708370338078</v>
      </c>
    </row>
    <row r="160" spans="2:15" x14ac:dyDescent="0.25">
      <c r="B160" s="9">
        <v>43424</v>
      </c>
      <c r="C160" s="9">
        <v>43424</v>
      </c>
      <c r="D160" s="9">
        <v>43424</v>
      </c>
      <c r="E160" t="s">
        <v>37</v>
      </c>
      <c r="F160" t="s">
        <v>32</v>
      </c>
      <c r="G160" t="s">
        <v>439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25">
      <c r="B161" s="9">
        <v>43430.953637786966</v>
      </c>
      <c r="C161" s="9">
        <v>43430</v>
      </c>
      <c r="D161" s="9">
        <v>43430.953637786966</v>
      </c>
      <c r="E161" t="s">
        <v>37</v>
      </c>
      <c r="F161" t="s">
        <v>44</v>
      </c>
      <c r="G161" t="s">
        <v>440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25">
      <c r="B162" s="9">
        <v>43433</v>
      </c>
      <c r="C162" s="9">
        <v>43433</v>
      </c>
      <c r="D162" s="9">
        <v>43433</v>
      </c>
      <c r="E162" t="s">
        <v>37</v>
      </c>
      <c r="F162" t="s">
        <v>32</v>
      </c>
      <c r="G162" t="s">
        <v>441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25">
      <c r="B163" s="9">
        <v>43485.820929970221</v>
      </c>
      <c r="C163" s="9">
        <v>43436</v>
      </c>
      <c r="D163" s="9">
        <v>43485.820929970221</v>
      </c>
      <c r="E163" t="s">
        <v>37</v>
      </c>
      <c r="F163" t="s">
        <v>44</v>
      </c>
      <c r="G163" t="s">
        <v>442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25">
      <c r="B164" s="9">
        <v>43494.750065134205</v>
      </c>
      <c r="C164" s="9">
        <v>43438</v>
      </c>
      <c r="D164" s="9">
        <v>43494.750065134205</v>
      </c>
      <c r="E164" t="s">
        <v>37</v>
      </c>
      <c r="F164" t="s">
        <v>44</v>
      </c>
      <c r="G164" t="s">
        <v>443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25">
      <c r="B165" s="9">
        <v>43465.7468934922</v>
      </c>
      <c r="C165" s="9">
        <v>43443</v>
      </c>
      <c r="D165" s="9">
        <v>43465.7468934922</v>
      </c>
      <c r="E165" t="s">
        <v>37</v>
      </c>
      <c r="F165" t="s">
        <v>44</v>
      </c>
      <c r="G165" t="s">
        <v>444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25">
      <c r="B166" s="9">
        <v>43444</v>
      </c>
      <c r="C166" s="9">
        <v>43444</v>
      </c>
      <c r="D166" s="9">
        <v>43444</v>
      </c>
      <c r="E166" t="s">
        <v>37</v>
      </c>
      <c r="F166" t="s">
        <v>31</v>
      </c>
      <c r="G166" t="s">
        <v>445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25">
      <c r="B167" s="9" t="s">
        <v>68</v>
      </c>
      <c r="C167" s="9">
        <v>43448</v>
      </c>
      <c r="D167" s="9">
        <v>43480.746977784853</v>
      </c>
      <c r="E167" t="s">
        <v>37</v>
      </c>
      <c r="F167" t="s">
        <v>44</v>
      </c>
      <c r="G167" t="s">
        <v>446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1545.2530222151472</v>
      </c>
    </row>
    <row r="168" spans="2:15" x14ac:dyDescent="0.25">
      <c r="B168" s="9">
        <v>43449</v>
      </c>
      <c r="C168" s="9">
        <v>43449</v>
      </c>
      <c r="D168" s="9">
        <v>43449</v>
      </c>
      <c r="E168" t="s">
        <v>37</v>
      </c>
      <c r="F168" t="s">
        <v>44</v>
      </c>
      <c r="G168" t="s">
        <v>447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25">
      <c r="B169" s="9">
        <v>43487.188431641203</v>
      </c>
      <c r="C169" s="9">
        <v>43452</v>
      </c>
      <c r="D169" s="9">
        <v>43487.188431641203</v>
      </c>
      <c r="E169" t="s">
        <v>37</v>
      </c>
      <c r="F169" t="s">
        <v>35</v>
      </c>
      <c r="G169" t="s">
        <v>448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25">
      <c r="B170" s="9">
        <v>43514.403187421965</v>
      </c>
      <c r="C170" s="9">
        <v>43459</v>
      </c>
      <c r="D170" s="9">
        <v>43514.403187421965</v>
      </c>
      <c r="E170" t="s">
        <v>37</v>
      </c>
      <c r="F170" t="s">
        <v>44</v>
      </c>
      <c r="G170" t="s">
        <v>449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25">
      <c r="B171" s="9">
        <v>43491.679228472654</v>
      </c>
      <c r="C171" s="9">
        <v>43461</v>
      </c>
      <c r="D171" s="9">
        <v>43491.679228472654</v>
      </c>
      <c r="E171" t="s">
        <v>37</v>
      </c>
      <c r="F171" t="s">
        <v>44</v>
      </c>
      <c r="G171" t="s">
        <v>450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25">
      <c r="B172" s="9">
        <v>43515.206907104708</v>
      </c>
      <c r="C172" s="9">
        <v>43464</v>
      </c>
      <c r="D172" s="9">
        <v>43515.206907104708</v>
      </c>
      <c r="E172" t="s">
        <v>37</v>
      </c>
      <c r="F172" t="s">
        <v>35</v>
      </c>
      <c r="G172" t="s">
        <v>451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25">
      <c r="B173" s="9">
        <v>43467</v>
      </c>
      <c r="C173" s="9">
        <v>43467</v>
      </c>
      <c r="D173" s="9">
        <v>43467</v>
      </c>
      <c r="E173" t="s">
        <v>37</v>
      </c>
      <c r="F173" t="s">
        <v>35</v>
      </c>
      <c r="G173" t="s">
        <v>452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25">
      <c r="B174" s="9">
        <v>43485.642328387614</v>
      </c>
      <c r="C174" s="9">
        <v>43469</v>
      </c>
      <c r="D174" s="9">
        <v>43485.642328387614</v>
      </c>
      <c r="E174" t="s">
        <v>37</v>
      </c>
      <c r="F174" t="s">
        <v>44</v>
      </c>
      <c r="G174" t="s">
        <v>453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25">
      <c r="B175" s="9">
        <v>43501.032672097659</v>
      </c>
      <c r="C175" s="9">
        <v>43476</v>
      </c>
      <c r="D175" s="9">
        <v>43501.032672097659</v>
      </c>
      <c r="E175" t="s">
        <v>37</v>
      </c>
      <c r="F175" t="s">
        <v>44</v>
      </c>
      <c r="G175" t="s">
        <v>454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25">
      <c r="B176" s="9">
        <v>43569.069332262581</v>
      </c>
      <c r="C176" s="9">
        <v>43479</v>
      </c>
      <c r="D176" s="9">
        <v>43495.478907818499</v>
      </c>
      <c r="E176" t="s">
        <v>37</v>
      </c>
      <c r="F176" t="s">
        <v>44</v>
      </c>
      <c r="G176" t="s">
        <v>455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73.590424444082601</v>
      </c>
    </row>
    <row r="177" spans="2:15" x14ac:dyDescent="0.25">
      <c r="B177" s="9">
        <v>43482</v>
      </c>
      <c r="C177" s="9">
        <v>43482</v>
      </c>
      <c r="D177" s="9">
        <v>43482</v>
      </c>
      <c r="E177" t="s">
        <v>37</v>
      </c>
      <c r="F177" t="s">
        <v>35</v>
      </c>
      <c r="G177" t="s">
        <v>456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25">
      <c r="B178" s="9">
        <v>43499.993512821027</v>
      </c>
      <c r="C178" s="9">
        <v>43484</v>
      </c>
      <c r="D178" s="9">
        <v>43499.993512821027</v>
      </c>
      <c r="E178" t="s">
        <v>37</v>
      </c>
      <c r="F178" t="s">
        <v>31</v>
      </c>
      <c r="G178" t="s">
        <v>457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25">
      <c r="B179" s="9">
        <v>43487</v>
      </c>
      <c r="C179" s="9">
        <v>43487</v>
      </c>
      <c r="D179" s="9">
        <v>43487</v>
      </c>
      <c r="E179" t="s">
        <v>37</v>
      </c>
      <c r="F179" t="s">
        <v>35</v>
      </c>
      <c r="G179" t="s">
        <v>373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25">
      <c r="B180" s="9">
        <v>43492</v>
      </c>
      <c r="C180" s="9">
        <v>43492</v>
      </c>
      <c r="D180" s="9">
        <v>43492</v>
      </c>
      <c r="E180" t="s">
        <v>37</v>
      </c>
      <c r="F180" t="s">
        <v>44</v>
      </c>
      <c r="G180" t="s">
        <v>458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25">
      <c r="B181" s="9" t="s">
        <v>68</v>
      </c>
      <c r="C181" s="9">
        <v>43496</v>
      </c>
      <c r="D181" s="9">
        <v>43509.777939985303</v>
      </c>
      <c r="E181" t="s">
        <v>37</v>
      </c>
      <c r="F181" t="s">
        <v>35</v>
      </c>
      <c r="G181" t="s">
        <v>459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1516.2220600146975</v>
      </c>
    </row>
    <row r="182" spans="2:15" x14ac:dyDescent="0.25">
      <c r="B182" s="9">
        <v>43520.73063092697</v>
      </c>
      <c r="C182" s="9">
        <v>43497</v>
      </c>
      <c r="D182" s="9">
        <v>43520.73063092697</v>
      </c>
      <c r="E182" t="s">
        <v>37</v>
      </c>
      <c r="F182" t="s">
        <v>32</v>
      </c>
      <c r="G182" t="s">
        <v>460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25">
      <c r="B183" s="9">
        <v>43499</v>
      </c>
      <c r="C183" s="9">
        <v>43499</v>
      </c>
      <c r="D183" s="9">
        <v>43499</v>
      </c>
      <c r="E183" t="s">
        <v>37</v>
      </c>
      <c r="F183" t="s">
        <v>31</v>
      </c>
      <c r="G183" t="s">
        <v>461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25">
      <c r="B184" s="9" t="s">
        <v>68</v>
      </c>
      <c r="C184" s="9">
        <v>43503</v>
      </c>
      <c r="D184" s="9">
        <v>43503</v>
      </c>
      <c r="E184" t="s">
        <v>37</v>
      </c>
      <c r="F184" t="s">
        <v>44</v>
      </c>
      <c r="G184" t="s">
        <v>462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1523</v>
      </c>
    </row>
    <row r="185" spans="2:15" x14ac:dyDescent="0.25">
      <c r="B185" s="9">
        <v>43505</v>
      </c>
      <c r="C185" s="9">
        <v>43505</v>
      </c>
      <c r="D185" s="9">
        <v>43505</v>
      </c>
      <c r="E185" t="s">
        <v>37</v>
      </c>
      <c r="F185" t="s">
        <v>33</v>
      </c>
      <c r="G185" t="s">
        <v>463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25">
      <c r="B186" s="9">
        <v>43508.592568137858</v>
      </c>
      <c r="C186" s="9">
        <v>43506</v>
      </c>
      <c r="D186" s="9">
        <v>43508.592568137858</v>
      </c>
      <c r="E186" t="s">
        <v>37</v>
      </c>
      <c r="F186" t="s">
        <v>33</v>
      </c>
      <c r="G186" t="s">
        <v>464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25">
      <c r="B187" s="9">
        <v>43555.285152896111</v>
      </c>
      <c r="C187" s="9">
        <v>43508</v>
      </c>
      <c r="D187" s="9">
        <v>43555.285152896111</v>
      </c>
      <c r="E187" t="s">
        <v>37</v>
      </c>
      <c r="F187" t="s">
        <v>32</v>
      </c>
      <c r="G187" t="s">
        <v>465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25">
      <c r="B188" s="9">
        <v>43517</v>
      </c>
      <c r="C188" s="9">
        <v>43517</v>
      </c>
      <c r="D188" s="9">
        <v>43517</v>
      </c>
      <c r="E188" t="s">
        <v>37</v>
      </c>
      <c r="F188" t="s">
        <v>35</v>
      </c>
      <c r="G188" t="s">
        <v>466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25">
      <c r="B189" s="9" t="s">
        <v>68</v>
      </c>
      <c r="C189" s="9">
        <v>43521</v>
      </c>
      <c r="D189" s="9">
        <v>43521</v>
      </c>
      <c r="E189" t="s">
        <v>37</v>
      </c>
      <c r="F189" t="s">
        <v>44</v>
      </c>
      <c r="G189" t="s">
        <v>467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1505</v>
      </c>
    </row>
    <row r="190" spans="2:15" x14ac:dyDescent="0.25">
      <c r="B190" s="9">
        <v>43531.738180250693</v>
      </c>
      <c r="C190" s="9">
        <v>43523</v>
      </c>
      <c r="D190" s="9">
        <v>43531.738180250693</v>
      </c>
      <c r="E190" t="s">
        <v>37</v>
      </c>
      <c r="F190" t="s">
        <v>33</v>
      </c>
      <c r="G190" t="s">
        <v>468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25">
      <c r="B191" s="9">
        <v>43569.835590824536</v>
      </c>
      <c r="C191" s="9">
        <v>43526</v>
      </c>
      <c r="D191" s="9">
        <v>43569.835590824536</v>
      </c>
      <c r="E191" t="s">
        <v>37</v>
      </c>
      <c r="F191" t="s">
        <v>31</v>
      </c>
      <c r="G191" t="s">
        <v>469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25">
      <c r="B192" s="9">
        <v>43567.757979105008</v>
      </c>
      <c r="C192" s="9">
        <v>43530</v>
      </c>
      <c r="D192" s="9">
        <v>43567.757979105008</v>
      </c>
      <c r="E192" t="s">
        <v>37</v>
      </c>
      <c r="F192" t="s">
        <v>31</v>
      </c>
      <c r="G192" t="s">
        <v>470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25">
      <c r="B193" s="9">
        <v>43532</v>
      </c>
      <c r="C193" s="9">
        <v>43532</v>
      </c>
      <c r="D193" s="9">
        <v>43532</v>
      </c>
      <c r="E193" t="s">
        <v>37</v>
      </c>
      <c r="F193" t="s">
        <v>44</v>
      </c>
      <c r="G193" t="s">
        <v>471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25">
      <c r="B194" s="9" t="s">
        <v>68</v>
      </c>
      <c r="C194" s="9">
        <v>43532</v>
      </c>
      <c r="D194" s="9">
        <v>43572.596134843683</v>
      </c>
      <c r="E194" t="s">
        <v>37</v>
      </c>
      <c r="F194" t="s">
        <v>44</v>
      </c>
      <c r="G194" t="s">
        <v>472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1453.4038651563169</v>
      </c>
    </row>
    <row r="195" spans="2:15" x14ac:dyDescent="0.25">
      <c r="B195" s="9">
        <v>43570.539022448429</v>
      </c>
      <c r="C195" s="9">
        <v>43534</v>
      </c>
      <c r="D195" s="9">
        <v>43570.539022448429</v>
      </c>
      <c r="E195" t="s">
        <v>37</v>
      </c>
      <c r="F195" t="s">
        <v>35</v>
      </c>
      <c r="G195" t="s">
        <v>473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25">
      <c r="B196" s="9">
        <v>43536</v>
      </c>
      <c r="C196" s="9">
        <v>43536</v>
      </c>
      <c r="D196" s="9">
        <v>43536</v>
      </c>
      <c r="E196" t="s">
        <v>37</v>
      </c>
      <c r="F196" t="s">
        <v>31</v>
      </c>
      <c r="G196" t="s">
        <v>474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25">
      <c r="B197" s="9">
        <v>43576.376924808807</v>
      </c>
      <c r="C197" s="9">
        <v>43537</v>
      </c>
      <c r="D197" s="9">
        <v>43576.376924808807</v>
      </c>
      <c r="E197" t="s">
        <v>37</v>
      </c>
      <c r="F197" t="s">
        <v>35</v>
      </c>
      <c r="G197" t="s">
        <v>475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25">
      <c r="B198" s="9">
        <v>43543.657350348039</v>
      </c>
      <c r="C198" s="9">
        <v>43540</v>
      </c>
      <c r="D198" s="9">
        <v>43543.657350348039</v>
      </c>
      <c r="E198" t="s">
        <v>37</v>
      </c>
      <c r="F198" t="s">
        <v>31</v>
      </c>
      <c r="G198" t="s">
        <v>476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25">
      <c r="B199" s="9">
        <v>43543</v>
      </c>
      <c r="C199" s="9">
        <v>43543</v>
      </c>
      <c r="D199" s="9">
        <v>43543</v>
      </c>
      <c r="E199" t="s">
        <v>37</v>
      </c>
      <c r="F199" t="s">
        <v>35</v>
      </c>
      <c r="G199" t="s">
        <v>477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25">
      <c r="B200" s="9">
        <v>43586.481925868669</v>
      </c>
      <c r="C200" s="9">
        <v>43546</v>
      </c>
      <c r="D200" s="9">
        <v>43586.481925868669</v>
      </c>
      <c r="E200" t="s">
        <v>37</v>
      </c>
      <c r="F200" t="s">
        <v>44</v>
      </c>
      <c r="G200" t="s">
        <v>478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25">
      <c r="B201" s="9">
        <v>43551</v>
      </c>
      <c r="C201" s="9">
        <v>43551</v>
      </c>
      <c r="D201" s="9">
        <v>43551</v>
      </c>
      <c r="E201" t="s">
        <v>37</v>
      </c>
      <c r="F201" t="s">
        <v>33</v>
      </c>
      <c r="G201" t="s">
        <v>479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25">
      <c r="B202" s="9">
        <v>43557</v>
      </c>
      <c r="C202" s="9">
        <v>43557</v>
      </c>
      <c r="D202" s="9">
        <v>43557</v>
      </c>
      <c r="E202" t="s">
        <v>37</v>
      </c>
      <c r="F202" t="s">
        <v>31</v>
      </c>
      <c r="G202" t="s">
        <v>480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25">
      <c r="B203" s="9">
        <v>43560.81847105785</v>
      </c>
      <c r="C203" s="9">
        <v>43558</v>
      </c>
      <c r="D203" s="9">
        <v>43560.81847105785</v>
      </c>
      <c r="E203" t="s">
        <v>37</v>
      </c>
      <c r="F203" t="s">
        <v>44</v>
      </c>
      <c r="G203" t="s">
        <v>481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25">
      <c r="B204" s="9" t="s">
        <v>68</v>
      </c>
      <c r="C204" s="9">
        <v>43561</v>
      </c>
      <c r="D204" s="9">
        <v>43605.865431208142</v>
      </c>
      <c r="E204" t="s">
        <v>37</v>
      </c>
      <c r="F204" t="s">
        <v>33</v>
      </c>
      <c r="G204" t="s">
        <v>482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1420.1345687918583</v>
      </c>
    </row>
    <row r="205" spans="2:15" x14ac:dyDescent="0.25">
      <c r="B205" s="9">
        <v>43647.725633532762</v>
      </c>
      <c r="C205" s="9">
        <v>43563</v>
      </c>
      <c r="D205" s="9">
        <v>43603.683759744941</v>
      </c>
      <c r="E205" t="s">
        <v>37</v>
      </c>
      <c r="F205" t="s">
        <v>44</v>
      </c>
      <c r="G205" t="s">
        <v>483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44.041873787820805</v>
      </c>
    </row>
    <row r="206" spans="2:15" x14ac:dyDescent="0.25">
      <c r="B206" s="9">
        <v>43578.622411172735</v>
      </c>
      <c r="C206" s="9">
        <v>43565</v>
      </c>
      <c r="D206" s="9">
        <v>43565</v>
      </c>
      <c r="E206" t="s">
        <v>37</v>
      </c>
      <c r="F206" t="s">
        <v>44</v>
      </c>
      <c r="G206" t="s">
        <v>484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13.622411172735156</v>
      </c>
    </row>
    <row r="207" spans="2:15" x14ac:dyDescent="0.25">
      <c r="B207" s="9">
        <v>43584.569223583399</v>
      </c>
      <c r="C207" s="9">
        <v>43569</v>
      </c>
      <c r="D207" s="9">
        <v>43584.569223583399</v>
      </c>
      <c r="E207" t="s">
        <v>37</v>
      </c>
      <c r="F207" t="s">
        <v>44</v>
      </c>
      <c r="G207" t="s">
        <v>485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25">
      <c r="B208" s="9">
        <v>43572</v>
      </c>
      <c r="C208" s="9">
        <v>43572</v>
      </c>
      <c r="D208" s="9">
        <v>43572</v>
      </c>
      <c r="E208" t="s">
        <v>37</v>
      </c>
      <c r="F208" t="s">
        <v>32</v>
      </c>
      <c r="G208" t="s">
        <v>486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25">
      <c r="B209" s="9" t="s">
        <v>68</v>
      </c>
      <c r="C209" s="9">
        <v>43574</v>
      </c>
      <c r="D209" s="9">
        <v>43589.233184767916</v>
      </c>
      <c r="E209" t="s">
        <v>37</v>
      </c>
      <c r="F209" t="s">
        <v>44</v>
      </c>
      <c r="G209" t="s">
        <v>487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1436.7668152320839</v>
      </c>
    </row>
    <row r="210" spans="2:15" x14ac:dyDescent="0.25">
      <c r="B210" s="9">
        <v>43586.8659361682</v>
      </c>
      <c r="C210" s="9">
        <v>43576</v>
      </c>
      <c r="D210" s="9">
        <v>43586.8659361682</v>
      </c>
      <c r="E210" t="s">
        <v>37</v>
      </c>
      <c r="F210" t="s">
        <v>44</v>
      </c>
      <c r="G210" t="s">
        <v>488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25">
      <c r="B211" s="9">
        <v>43661.061374331257</v>
      </c>
      <c r="C211" s="9">
        <v>43580</v>
      </c>
      <c r="D211" s="9">
        <v>43635.027119606828</v>
      </c>
      <c r="E211" t="s">
        <v>37</v>
      </c>
      <c r="F211" t="s">
        <v>44</v>
      </c>
      <c r="G211" t="s">
        <v>489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26.034254724429047</v>
      </c>
    </row>
    <row r="212" spans="2:15" x14ac:dyDescent="0.25">
      <c r="B212" s="9">
        <v>43622.113483825102</v>
      </c>
      <c r="C212" s="9">
        <v>43582</v>
      </c>
      <c r="D212" s="9">
        <v>43622.113483825102</v>
      </c>
      <c r="E212" t="s">
        <v>37</v>
      </c>
      <c r="F212" t="s">
        <v>32</v>
      </c>
      <c r="G212" t="s">
        <v>490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25">
      <c r="B213" s="9">
        <v>43624.026611669258</v>
      </c>
      <c r="C213" s="9">
        <v>43588</v>
      </c>
      <c r="D213" s="9">
        <v>43624.026611669258</v>
      </c>
      <c r="E213" t="s">
        <v>37</v>
      </c>
      <c r="F213" t="s">
        <v>44</v>
      </c>
      <c r="G213" t="s">
        <v>491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25">
      <c r="B214" s="9">
        <v>43595.700139752473</v>
      </c>
      <c r="C214" s="9">
        <v>43590</v>
      </c>
      <c r="D214" s="9">
        <v>43595.700139752473</v>
      </c>
      <c r="E214" t="s">
        <v>37</v>
      </c>
      <c r="F214" t="s">
        <v>44</v>
      </c>
      <c r="G214" t="s">
        <v>492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25">
      <c r="B215" s="9">
        <v>43613.712962366597</v>
      </c>
      <c r="C215" s="9">
        <v>43591</v>
      </c>
      <c r="D215" s="9">
        <v>43613.712962366597</v>
      </c>
      <c r="E215" t="s">
        <v>37</v>
      </c>
      <c r="F215" t="s">
        <v>32</v>
      </c>
      <c r="G215" t="s">
        <v>493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25">
      <c r="B216" s="9">
        <v>43623.498752151929</v>
      </c>
      <c r="C216" s="9">
        <v>43592</v>
      </c>
      <c r="D216" s="9">
        <v>43623.498752151929</v>
      </c>
      <c r="E216" t="s">
        <v>37</v>
      </c>
      <c r="F216" t="s">
        <v>32</v>
      </c>
      <c r="G216" t="s">
        <v>494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25">
      <c r="B217" s="9">
        <v>43645.188079108193</v>
      </c>
      <c r="C217" s="9">
        <v>43594</v>
      </c>
      <c r="D217" s="9">
        <v>43645.188079108193</v>
      </c>
      <c r="E217" t="s">
        <v>37</v>
      </c>
      <c r="F217" t="s">
        <v>32</v>
      </c>
      <c r="G217" t="s">
        <v>495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25">
      <c r="B218" s="9">
        <v>43614.76373708652</v>
      </c>
      <c r="C218" s="9">
        <v>43595</v>
      </c>
      <c r="D218" s="9">
        <v>43614.76373708652</v>
      </c>
      <c r="E218" t="s">
        <v>37</v>
      </c>
      <c r="F218" t="s">
        <v>32</v>
      </c>
      <c r="G218" t="s">
        <v>496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25">
      <c r="B219" s="9">
        <v>43598</v>
      </c>
      <c r="C219" s="9">
        <v>43598</v>
      </c>
      <c r="D219" s="9">
        <v>43598</v>
      </c>
      <c r="E219" t="s">
        <v>37</v>
      </c>
      <c r="F219" t="s">
        <v>35</v>
      </c>
      <c r="G219" t="s">
        <v>497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25">
      <c r="B220" s="9">
        <v>43601</v>
      </c>
      <c r="C220" s="9">
        <v>43601</v>
      </c>
      <c r="D220" s="9">
        <v>43601</v>
      </c>
      <c r="E220" t="s">
        <v>37</v>
      </c>
      <c r="F220" t="s">
        <v>44</v>
      </c>
      <c r="G220" t="s">
        <v>498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25">
      <c r="B221" s="9">
        <v>43604</v>
      </c>
      <c r="C221" s="9">
        <v>43604</v>
      </c>
      <c r="D221" s="9">
        <v>43604</v>
      </c>
      <c r="E221" t="s">
        <v>37</v>
      </c>
      <c r="F221" t="s">
        <v>35</v>
      </c>
      <c r="G221" t="s">
        <v>499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25">
      <c r="B222" s="9">
        <v>43626.228578403905</v>
      </c>
      <c r="C222" s="9">
        <v>43607</v>
      </c>
      <c r="D222" s="9">
        <v>43626.228578403905</v>
      </c>
      <c r="E222" t="s">
        <v>37</v>
      </c>
      <c r="F222" t="s">
        <v>44</v>
      </c>
      <c r="G222" t="s">
        <v>500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25">
      <c r="B223" s="9">
        <v>43610</v>
      </c>
      <c r="C223" s="9">
        <v>43610</v>
      </c>
      <c r="D223" s="9">
        <v>43610</v>
      </c>
      <c r="E223" t="s">
        <v>37</v>
      </c>
      <c r="F223" t="s">
        <v>31</v>
      </c>
      <c r="G223" t="s">
        <v>501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25">
      <c r="B224" s="9" t="s">
        <v>68</v>
      </c>
      <c r="C224" s="9">
        <v>43614</v>
      </c>
      <c r="D224" s="9">
        <v>43645.508154061761</v>
      </c>
      <c r="E224" t="s">
        <v>37</v>
      </c>
      <c r="F224" t="s">
        <v>44</v>
      </c>
      <c r="G224" t="s">
        <v>345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1380.4918459382388</v>
      </c>
    </row>
    <row r="225" spans="2:15" x14ac:dyDescent="0.25">
      <c r="B225" s="9">
        <v>43628.969362987358</v>
      </c>
      <c r="C225" s="9">
        <v>43619</v>
      </c>
      <c r="D225" s="9">
        <v>43628.969362987358</v>
      </c>
      <c r="E225" t="s">
        <v>37</v>
      </c>
      <c r="F225" t="s">
        <v>32</v>
      </c>
      <c r="G225" t="s">
        <v>502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25">
      <c r="B226" s="9">
        <v>43639.192651531121</v>
      </c>
      <c r="C226" s="9">
        <v>43623</v>
      </c>
      <c r="D226" s="9">
        <v>43639.192651531121</v>
      </c>
      <c r="E226" t="s">
        <v>37</v>
      </c>
      <c r="F226" t="s">
        <v>35</v>
      </c>
      <c r="G226" t="s">
        <v>503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25">
      <c r="B227" s="9">
        <v>43625</v>
      </c>
      <c r="C227" s="9">
        <v>43625</v>
      </c>
      <c r="D227" s="9">
        <v>43625</v>
      </c>
      <c r="E227" t="s">
        <v>37</v>
      </c>
      <c r="F227" t="s">
        <v>44</v>
      </c>
      <c r="G227" t="s">
        <v>504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25">
      <c r="B228" s="9">
        <v>43664.662454163976</v>
      </c>
      <c r="C228" s="9">
        <v>43632</v>
      </c>
      <c r="D228" s="9">
        <v>43664.662454163976</v>
      </c>
      <c r="E228" t="s">
        <v>37</v>
      </c>
      <c r="F228" t="s">
        <v>35</v>
      </c>
      <c r="G228" t="s">
        <v>505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25">
      <c r="B229" s="9" t="s">
        <v>68</v>
      </c>
      <c r="C229" s="9">
        <v>43635</v>
      </c>
      <c r="D229" s="9">
        <v>43686.085509883509</v>
      </c>
      <c r="E229" t="s">
        <v>37</v>
      </c>
      <c r="F229" t="s">
        <v>35</v>
      </c>
      <c r="G229" t="s">
        <v>506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1339.9144901164909</v>
      </c>
    </row>
    <row r="230" spans="2:15" x14ac:dyDescent="0.25">
      <c r="B230" s="9">
        <v>43637</v>
      </c>
      <c r="C230" s="9">
        <v>43637</v>
      </c>
      <c r="D230" s="9">
        <v>43637</v>
      </c>
      <c r="E230" t="s">
        <v>37</v>
      </c>
      <c r="F230" t="s">
        <v>35</v>
      </c>
      <c r="G230" t="s">
        <v>507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25">
      <c r="B231" s="9">
        <v>43639</v>
      </c>
      <c r="C231" s="9">
        <v>43639</v>
      </c>
      <c r="D231" s="9">
        <v>43639</v>
      </c>
      <c r="E231" t="s">
        <v>37</v>
      </c>
      <c r="F231" t="s">
        <v>35</v>
      </c>
      <c r="G231" t="s">
        <v>508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25">
      <c r="B232" s="9">
        <v>43653.195660130521</v>
      </c>
      <c r="C232" s="9">
        <v>43646</v>
      </c>
      <c r="D232" s="9">
        <v>43653.195660130521</v>
      </c>
      <c r="E232" t="s">
        <v>37</v>
      </c>
      <c r="F232" t="s">
        <v>44</v>
      </c>
      <c r="G232" t="s">
        <v>509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 s="140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C3" sqref="C3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26" t="s">
        <v>13</v>
      </c>
      <c r="K1" s="126"/>
      <c r="L1" s="126"/>
      <c r="M1" s="126"/>
      <c r="N1" s="126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511</v>
      </c>
      <c r="C3" s="16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7" t="s">
        <v>512</v>
      </c>
    </row>
    <row r="7" spans="1:14" ht="20.100000000000001" customHeight="1" x14ac:dyDescent="0.25">
      <c r="B7" s="20" t="s">
        <v>513</v>
      </c>
      <c r="C7" s="18" t="s">
        <v>517</v>
      </c>
      <c r="D7" s="18" t="s">
        <v>518</v>
      </c>
      <c r="E7" s="18" t="s">
        <v>519</v>
      </c>
      <c r="F7" s="18" t="s">
        <v>520</v>
      </c>
      <c r="G7" s="18" t="s">
        <v>521</v>
      </c>
      <c r="H7" s="18" t="s">
        <v>522</v>
      </c>
      <c r="I7" s="18" t="s">
        <v>523</v>
      </c>
      <c r="J7" s="18" t="s">
        <v>524</v>
      </c>
      <c r="K7" s="18" t="s">
        <v>525</v>
      </c>
      <c r="L7" s="18" t="s">
        <v>526</v>
      </c>
      <c r="M7" s="18" t="s">
        <v>527</v>
      </c>
      <c r="N7" s="19" t="s">
        <v>528</v>
      </c>
    </row>
    <row r="8" spans="1:14" ht="20.100000000000001" customHeight="1" x14ac:dyDescent="0.25">
      <c r="B8" s="26" t="s">
        <v>529</v>
      </c>
      <c r="C8" s="21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1:14" ht="20.100000000000001" customHeight="1" x14ac:dyDescent="0.25">
      <c r="B9" s="26" t="s">
        <v>514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1:14" ht="20.100000000000001" customHeight="1" x14ac:dyDescent="0.25">
      <c r="B10" s="26" t="s">
        <v>515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1:14" ht="20.100000000000001" customHeight="1" x14ac:dyDescent="0.25">
      <c r="B11" s="29" t="s">
        <v>516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5" t="s">
        <v>530</v>
      </c>
    </row>
    <row r="14" spans="1:14" ht="20.100000000000001" customHeight="1" x14ac:dyDescent="0.25">
      <c r="B14" s="20" t="s">
        <v>513</v>
      </c>
      <c r="C14" s="18" t="s">
        <v>517</v>
      </c>
      <c r="D14" s="18" t="s">
        <v>518</v>
      </c>
      <c r="E14" s="18" t="s">
        <v>519</v>
      </c>
      <c r="F14" s="18" t="s">
        <v>520</v>
      </c>
      <c r="G14" s="18" t="s">
        <v>521</v>
      </c>
      <c r="H14" s="18" t="s">
        <v>522</v>
      </c>
      <c r="I14" s="18" t="s">
        <v>523</v>
      </c>
      <c r="J14" s="18" t="s">
        <v>524</v>
      </c>
      <c r="K14" s="18" t="s">
        <v>525</v>
      </c>
      <c r="L14" s="18" t="s">
        <v>526</v>
      </c>
      <c r="M14" s="18" t="s">
        <v>527</v>
      </c>
      <c r="N14" s="19" t="s">
        <v>528</v>
      </c>
    </row>
    <row r="15" spans="1:14" ht="20.100000000000001" customHeight="1" x14ac:dyDescent="0.25">
      <c r="B15" s="26" t="s">
        <v>529</v>
      </c>
      <c r="C15" s="21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22">
        <f t="shared" si="2"/>
        <v>3236</v>
      </c>
    </row>
    <row r="16" spans="1:14" ht="20.100000000000001" customHeight="1" x14ac:dyDescent="0.25">
      <c r="B16" s="26" t="s">
        <v>514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22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6" t="s">
        <v>515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22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9" t="s">
        <v>516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24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5" t="s">
        <v>531</v>
      </c>
    </row>
    <row r="21" spans="2:14" ht="20.100000000000001" customHeight="1" x14ac:dyDescent="0.25">
      <c r="B21" s="20" t="s">
        <v>513</v>
      </c>
      <c r="C21" s="18" t="s">
        <v>517</v>
      </c>
      <c r="D21" s="18" t="s">
        <v>518</v>
      </c>
      <c r="E21" s="18" t="s">
        <v>519</v>
      </c>
      <c r="F21" s="18" t="s">
        <v>520</v>
      </c>
      <c r="G21" s="18" t="s">
        <v>521</v>
      </c>
      <c r="H21" s="18" t="s">
        <v>522</v>
      </c>
      <c r="I21" s="18" t="s">
        <v>523</v>
      </c>
      <c r="J21" s="18" t="s">
        <v>524</v>
      </c>
      <c r="K21" s="18" t="s">
        <v>525</v>
      </c>
      <c r="L21" s="18" t="s">
        <v>526</v>
      </c>
      <c r="M21" s="18" t="s">
        <v>527</v>
      </c>
      <c r="N21" s="19" t="s">
        <v>528</v>
      </c>
    </row>
    <row r="22" spans="2:14" ht="20.100000000000001" customHeight="1" x14ac:dyDescent="0.25">
      <c r="B22" s="26" t="s">
        <v>532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20.100000000000001" customHeight="1" x14ac:dyDescent="0.25">
      <c r="B23" s="26" t="s">
        <v>533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20.100000000000001" customHeight="1" x14ac:dyDescent="0.25">
      <c r="B24" s="27" t="s">
        <v>534</v>
      </c>
      <c r="C24" s="30">
        <f>IF(C22-C23&gt;0,C22-C23,0)</f>
        <v>0</v>
      </c>
      <c r="D24" s="30">
        <f t="shared" ref="D24:N24" si="6">IF(D22-D23&gt;0,D22-D23,0)</f>
        <v>5427</v>
      </c>
      <c r="E24" s="30">
        <f t="shared" si="6"/>
        <v>0</v>
      </c>
      <c r="F24" s="30">
        <f t="shared" si="6"/>
        <v>0</v>
      </c>
      <c r="G24" s="30">
        <f t="shared" si="6"/>
        <v>0</v>
      </c>
      <c r="H24" s="30">
        <f t="shared" si="6"/>
        <v>0</v>
      </c>
      <c r="I24" s="30">
        <f t="shared" si="6"/>
        <v>0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N24" s="32">
        <f t="shared" si="6"/>
        <v>0</v>
      </c>
    </row>
    <row r="25" spans="2:14" ht="20.100000000000001" customHeight="1" x14ac:dyDescent="0.25">
      <c r="B25" s="28" t="s">
        <v>535</v>
      </c>
      <c r="C25" s="31">
        <f>IF(C22-C23&lt;0,C22-C23,0)</f>
        <v>-7683</v>
      </c>
      <c r="D25" s="31">
        <f t="shared" ref="D25:N25" si="7">IF(D22-D23&lt;0,D22-D23,0)</f>
        <v>0</v>
      </c>
      <c r="E25" s="31">
        <f t="shared" si="7"/>
        <v>-12891</v>
      </c>
      <c r="F25" s="31">
        <f t="shared" si="7"/>
        <v>-4172</v>
      </c>
      <c r="G25" s="31">
        <f t="shared" si="7"/>
        <v>-14708</v>
      </c>
      <c r="H25" s="31">
        <f t="shared" si="7"/>
        <v>-5104</v>
      </c>
      <c r="I25" s="31">
        <f t="shared" si="7"/>
        <v>0</v>
      </c>
      <c r="J25" s="31">
        <f t="shared" si="7"/>
        <v>0</v>
      </c>
      <c r="K25" s="31">
        <f t="shared" si="7"/>
        <v>0</v>
      </c>
      <c r="L25" s="31">
        <f t="shared" si="7"/>
        <v>0</v>
      </c>
      <c r="M25" s="31">
        <f t="shared" si="7"/>
        <v>0</v>
      </c>
      <c r="N25" s="33">
        <f t="shared" si="7"/>
        <v>0</v>
      </c>
    </row>
    <row r="26" spans="2:14" ht="20.100000000000001" customHeight="1" x14ac:dyDescent="0.25">
      <c r="B26" s="28" t="s">
        <v>536</v>
      </c>
      <c r="C26" s="31">
        <f>C22-C23</f>
        <v>-7683</v>
      </c>
      <c r="D26" s="31">
        <f>D22-D23+C26</f>
        <v>-2256</v>
      </c>
      <c r="E26" s="31">
        <f t="shared" ref="E26:N26" si="8">E22-E23+D26</f>
        <v>-15147</v>
      </c>
      <c r="F26" s="31">
        <f t="shared" si="8"/>
        <v>-19319</v>
      </c>
      <c r="G26" s="31">
        <f t="shared" si="8"/>
        <v>-34027</v>
      </c>
      <c r="H26" s="31">
        <f t="shared" si="8"/>
        <v>-39131</v>
      </c>
      <c r="I26" s="31">
        <f t="shared" si="8"/>
        <v>-39131</v>
      </c>
      <c r="J26" s="31">
        <f t="shared" si="8"/>
        <v>-39131</v>
      </c>
      <c r="K26" s="31">
        <f t="shared" si="8"/>
        <v>-39131</v>
      </c>
      <c r="L26" s="31">
        <f t="shared" si="8"/>
        <v>-39131</v>
      </c>
      <c r="M26" s="31">
        <f t="shared" si="8"/>
        <v>-39131</v>
      </c>
      <c r="N26" s="33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2023-04-10T23:22:22Z</dcterms:modified>
</cp:coreProperties>
</file>